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70" windowHeight="14010" activeTab="0"/>
  </bookViews>
  <sheets>
    <sheet name="SilverA" sheetId="1" r:id="rId1"/>
    <sheet name="Silver B" sheetId="2" r:id="rId2"/>
  </sheets>
  <definedNames/>
  <calcPr fullCalcOnLoad="1"/>
</workbook>
</file>

<file path=xl/sharedStrings.xml><?xml version="1.0" encoding="utf-8"?>
<sst xmlns="http://schemas.openxmlformats.org/spreadsheetml/2006/main" count="816" uniqueCount="120">
  <si>
    <t>= Traite</t>
  </si>
  <si>
    <t>1485 - 08 – 15</t>
  </si>
  <si>
    <t>Réal</t>
  </si>
  <si>
    <t>Réal or Double Karolus</t>
  </si>
  <si>
    <t>Total: £ dec.</t>
  </si>
  <si>
    <t>dec £</t>
  </si>
  <si>
    <t>*fin</t>
  </si>
  <si>
    <t>1384 - 07 - 16</t>
  </si>
  <si>
    <t>1386-04-18</t>
  </si>
  <si>
    <t>1386-10-29</t>
  </si>
  <si>
    <t>1387-04-03</t>
  </si>
  <si>
    <t>1388-10-01</t>
  </si>
  <si>
    <t>1389 - 12 - 20</t>
  </si>
  <si>
    <t>1389-01-10</t>
  </si>
  <si>
    <t>1391 - 01 - 24</t>
  </si>
  <si>
    <t>1393 - 08 - 24</t>
  </si>
  <si>
    <t>1407 - 04 - 30 (proposed)</t>
  </si>
  <si>
    <t xml:space="preserve">1407 - 07 - 07 </t>
  </si>
  <si>
    <t>1409 - 08 - 17</t>
  </si>
  <si>
    <t>1416 - 12 - 06</t>
  </si>
  <si>
    <t>1418 -  06 - 12</t>
  </si>
  <si>
    <t>1427 - 09 - 14</t>
  </si>
  <si>
    <t>1428 - 11 - 07</t>
  </si>
  <si>
    <t>1433 - 10 - 12</t>
  </si>
  <si>
    <t>1456 - 10 - 15</t>
  </si>
  <si>
    <t>1466 - 05 - 23</t>
  </si>
  <si>
    <t>1467 - 10 - 13</t>
  </si>
  <si>
    <t>1474 - 10 - 27</t>
  </si>
  <si>
    <t>1474 - 12 - 10</t>
  </si>
  <si>
    <t>1477 - 12 - 20</t>
  </si>
  <si>
    <t>1480 - 12 - 04</t>
  </si>
  <si>
    <t>1482 - 07 - 18</t>
  </si>
  <si>
    <t>1484 - 04 - 04</t>
  </si>
  <si>
    <t>1487 - 07 - 05</t>
  </si>
  <si>
    <t>1488 - 06 - 07</t>
  </si>
  <si>
    <t>1488 - 11 - 19</t>
  </si>
  <si>
    <t>1489 - 06 - 22</t>
  </si>
  <si>
    <t>1489 - 07 - 09</t>
  </si>
  <si>
    <t>1490 - 01 - 05</t>
  </si>
  <si>
    <t>1492 - 03 - 19</t>
  </si>
  <si>
    <t>1492 - 12 -09</t>
  </si>
  <si>
    <t>1493 - 09 - 24</t>
  </si>
  <si>
    <t>1495 - 01 - 30</t>
  </si>
  <si>
    <t>1496 - 05 - 20</t>
  </si>
  <si>
    <t>1499 - 05 - 01</t>
  </si>
  <si>
    <t>1521 - 02 - 20</t>
  </si>
  <si>
    <t>Accounts</t>
  </si>
  <si>
    <t>ALTERATIONS OF THE FLEMISH SILVER COINAGES:  1384 - 1521</t>
  </si>
  <si>
    <t>Antwerp</t>
  </si>
  <si>
    <t>as Percent</t>
  </si>
  <si>
    <t>BP+MC</t>
  </si>
  <si>
    <t>Brassage</t>
  </si>
  <si>
    <t>Bruges</t>
  </si>
  <si>
    <t>Bullion Price</t>
  </si>
  <si>
    <t>d. groot</t>
  </si>
  <si>
    <t>Date and Particulars</t>
  </si>
  <si>
    <t>Demi-Groot</t>
  </si>
  <si>
    <t>Demi-Groot = 12 mites</t>
  </si>
  <si>
    <t>Demi-Quarter Gros  = 3 mites</t>
  </si>
  <si>
    <t>Demi-Quarter Gros (3 mites)</t>
  </si>
  <si>
    <t>Dem-Real or Karolus</t>
  </si>
  <si>
    <t>deniers</t>
  </si>
  <si>
    <t>Double Griffon</t>
  </si>
  <si>
    <t>Double Groot</t>
  </si>
  <si>
    <t>Double Groot or Patard</t>
  </si>
  <si>
    <t>Double Groot*</t>
  </si>
  <si>
    <t>Double Mite (2/24 d)</t>
  </si>
  <si>
    <t>Double Patard</t>
  </si>
  <si>
    <t>Double Patard Grand</t>
  </si>
  <si>
    <t>Double Pattard*</t>
  </si>
  <si>
    <t>Enkele Griffon</t>
  </si>
  <si>
    <t>Fineness</t>
  </si>
  <si>
    <t>Flemish Silver Coinages</t>
  </si>
  <si>
    <t>Four Mites, or Courte</t>
  </si>
  <si>
    <t>grains</t>
  </si>
  <si>
    <t>Grams</t>
  </si>
  <si>
    <t>Groot</t>
  </si>
  <si>
    <t>Mechelen</t>
  </si>
  <si>
    <t>Mint</t>
  </si>
  <si>
    <t xml:space="preserve">Mint </t>
  </si>
  <si>
    <t>Mint Charges</t>
  </si>
  <si>
    <t>Mite (1/24 d)</t>
  </si>
  <si>
    <t>mites</t>
  </si>
  <si>
    <t>n.g.</t>
  </si>
  <si>
    <t>nc</t>
  </si>
  <si>
    <t>new</t>
  </si>
  <si>
    <t>ng</t>
  </si>
  <si>
    <t>No.</t>
  </si>
  <si>
    <t>none</t>
  </si>
  <si>
    <t>ns</t>
  </si>
  <si>
    <t>of Traite</t>
  </si>
  <si>
    <t>Ordinance</t>
  </si>
  <si>
    <t>Particulars: silver coins</t>
  </si>
  <si>
    <t>Patard or Double Groot</t>
  </si>
  <si>
    <t>Patard, Stuiver, Double Groot</t>
  </si>
  <si>
    <t>pence</t>
  </si>
  <si>
    <t>Percent AR</t>
  </si>
  <si>
    <t>Percent of gr.</t>
  </si>
  <si>
    <t>Percentage</t>
  </si>
  <si>
    <t>pounds</t>
  </si>
  <si>
    <t>Pure Silver</t>
  </si>
  <si>
    <t>Purity</t>
  </si>
  <si>
    <t>Quarter-Groot</t>
  </si>
  <si>
    <t>Quarter-Groot = 6 mites</t>
  </si>
  <si>
    <t>raised</t>
  </si>
  <si>
    <t>restored</t>
  </si>
  <si>
    <t>Seigniorage</t>
  </si>
  <si>
    <t xml:space="preserve">Seigniorage </t>
  </si>
  <si>
    <t>shillings</t>
  </si>
  <si>
    <t>silver in groot</t>
  </si>
  <si>
    <t>Single Griffon</t>
  </si>
  <si>
    <t>SUM</t>
  </si>
  <si>
    <t>Taille</t>
  </si>
  <si>
    <t>Toison d'argent</t>
  </si>
  <si>
    <t>Traite</t>
  </si>
  <si>
    <t>Twee  Helmen</t>
  </si>
  <si>
    <t>Value in</t>
  </si>
  <si>
    <t>Vier Helmen</t>
  </si>
  <si>
    <t>Weight</t>
  </si>
  <si>
    <t>Flemish Silver Coins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</si>
</sst>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\ #,##0.00"/>
    <numFmt numFmtId="165" formatCode="[$$-409]\ #,##0"/>
    <numFmt numFmtId="166" formatCode="0.0000"/>
    <numFmt numFmtId="167" formatCode="0.000"/>
    <numFmt numFmtId="168" formatCode="0.000%"/>
    <numFmt numFmtId="169" formatCode="0.00000"/>
  </numFmts>
  <fonts count="3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18"/>
      <color indexed="21"/>
      <name val="Cambria"/>
      <family val="2"/>
    </font>
    <font>
      <b/>
      <sz val="11"/>
      <color indexed="21"/>
      <name val="Calibri"/>
      <family val="2"/>
    </font>
    <font>
      <sz val="11"/>
      <color indexed="36"/>
      <name val="Calibri"/>
      <family val="2"/>
    </font>
    <font>
      <sz val="11"/>
      <color indexed="49"/>
      <name val="Calibri"/>
      <family val="2"/>
    </font>
    <font>
      <sz val="11"/>
      <color indexed="20"/>
      <name val="Calibri"/>
      <family val="2"/>
    </font>
    <font>
      <sz val="11"/>
      <color indexed="50"/>
      <name val="Calibri"/>
      <family val="2"/>
    </font>
    <font>
      <b/>
      <sz val="11"/>
      <color indexed="9"/>
      <name val="Calibri"/>
      <family val="2"/>
    </font>
    <font>
      <b/>
      <sz val="11"/>
      <color indexed="43"/>
      <name val="Calibri"/>
      <family val="2"/>
    </font>
    <font>
      <sz val="11"/>
      <color indexed="43"/>
      <name val="Calibri"/>
      <family val="2"/>
    </font>
    <font>
      <b/>
      <sz val="11"/>
      <color indexed="8"/>
      <name val="Calibri"/>
      <family val="2"/>
    </font>
    <font>
      <sz val="11"/>
      <color indexed="11"/>
      <name val="Calibri"/>
      <family val="2"/>
    </font>
    <font>
      <i/>
      <sz val="11"/>
      <color indexed="5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9"/>
      </left>
      <right>
        <color indexed="9"/>
      </right>
      <top style="double">
        <color indexed="9"/>
      </top>
      <bottom>
        <color indexed="9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" fontId="0" fillId="0" borderId="0">
      <alignment/>
      <protection/>
    </xf>
    <xf numFmtId="3" fontId="0" fillId="0" borderId="0">
      <alignment/>
      <protection/>
    </xf>
    <xf numFmtId="164" fontId="0" fillId="0" borderId="0">
      <alignment/>
      <protection/>
    </xf>
    <xf numFmtId="165" fontId="0" fillId="0" borderId="0">
      <alignment/>
      <protection/>
    </xf>
    <xf numFmtId="14" fontId="0" fillId="0" borderId="0">
      <alignment/>
      <protection/>
    </xf>
    <xf numFmtId="0" fontId="23" fillId="0" borderId="0" applyNumberFormat="0" applyFill="0" applyBorder="0" applyAlignment="0" applyProtection="0"/>
    <xf numFmtId="2" fontId="0" fillId="0" borderId="0">
      <alignment/>
      <protection/>
    </xf>
    <xf numFmtId="0" fontId="24" fillId="29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30" borderId="1" applyNumberFormat="0" applyAlignment="0" applyProtection="0"/>
    <xf numFmtId="0" fontId="27" fillId="0" borderId="4" applyNumberFormat="0" applyFill="0" applyAlignment="0" applyProtection="0"/>
    <xf numFmtId="0" fontId="28" fillId="31" borderId="0" applyNumberFormat="0" applyBorder="0" applyAlignment="0" applyProtection="0"/>
    <xf numFmtId="0" fontId="0" fillId="32" borderId="5" applyNumberFormat="0" applyFont="0" applyAlignment="0" applyProtection="0"/>
    <xf numFmtId="0" fontId="29" fillId="27" borderId="6" applyNumberFormat="0" applyAlignment="0" applyProtection="0"/>
    <xf numFmtId="10" fontId="0" fillId="0" borderId="0">
      <alignment/>
      <protection/>
    </xf>
    <xf numFmtId="0" fontId="30" fillId="0" borderId="0" applyNumberFormat="0" applyFill="0" applyBorder="0" applyAlignment="0" applyProtection="0"/>
    <xf numFmtId="0" fontId="0" fillId="0" borderId="7">
      <alignment/>
      <protection/>
    </xf>
    <xf numFmtId="0" fontId="31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3" fillId="0" borderId="0" xfId="0" applyFont="1" applyAlignment="1">
      <alignment/>
    </xf>
    <xf numFmtId="166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0" xfId="0" applyAlignment="1">
      <alignment horizontal="right"/>
    </xf>
    <xf numFmtId="10" fontId="3" fillId="0" borderId="0" xfId="0" applyNumberFormat="1" applyFont="1" applyAlignment="1">
      <alignment/>
    </xf>
    <xf numFmtId="167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166" fontId="3" fillId="0" borderId="0" xfId="0" applyNumberFormat="1" applyFont="1" applyAlignment="1">
      <alignment/>
    </xf>
    <xf numFmtId="3" fontId="0" fillId="0" borderId="0" xfId="0" applyNumberFormat="1" applyAlignment="1">
      <alignment horizontal="right"/>
    </xf>
    <xf numFmtId="3" fontId="3" fillId="0" borderId="0" xfId="0" applyNumberFormat="1" applyFont="1" applyAlignment="1">
      <alignment horizontal="right"/>
    </xf>
    <xf numFmtId="1" fontId="0" fillId="0" borderId="0" xfId="0" applyNumberFormat="1" applyAlignment="1">
      <alignment/>
    </xf>
    <xf numFmtId="1" fontId="3" fillId="0" borderId="0" xfId="0" applyNumberFormat="1" applyFont="1" applyAlignment="1">
      <alignment/>
    </xf>
    <xf numFmtId="167" fontId="3" fillId="0" borderId="0" xfId="0" applyNumberFormat="1" applyFont="1" applyAlignment="1">
      <alignment/>
    </xf>
    <xf numFmtId="168" fontId="0" fillId="0" borderId="0" xfId="0" applyNumberFormat="1" applyAlignment="1">
      <alignment/>
    </xf>
    <xf numFmtId="168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2" fontId="0" fillId="0" borderId="0" xfId="0" applyNumberFormat="1" applyAlignment="1">
      <alignment/>
    </xf>
    <xf numFmtId="2" fontId="3" fillId="0" borderId="0" xfId="0" applyNumberFormat="1" applyFont="1" applyAlignment="1">
      <alignment/>
    </xf>
    <xf numFmtId="169" fontId="0" fillId="0" borderId="0" xfId="0" applyNumberFormat="1" applyAlignment="1">
      <alignment/>
    </xf>
    <xf numFmtId="169" fontId="3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3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FFFF"/>
      <rgbColor rgb="00FF0000"/>
      <rgbColor rgb="000080FF"/>
      <rgbColor rgb="0000FF0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AH665"/>
  <sheetViews>
    <sheetView tabSelected="1" zoomScalePageLayoutView="0" workbookViewId="0" topLeftCell="A1">
      <pane xSplit="2" ySplit="8" topLeftCell="C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9" sqref="C9"/>
    </sheetView>
  </sheetViews>
  <sheetFormatPr defaultColWidth="9.140625" defaultRowHeight="12.75"/>
  <cols>
    <col min="1" max="1" width="11.00390625" style="7" customWidth="1"/>
    <col min="2" max="2" width="28.28125" style="1" customWidth="1"/>
    <col min="3" max="3" width="9.140625" style="6" customWidth="1"/>
    <col min="4" max="4" width="8.421875" style="9" customWidth="1"/>
    <col min="5" max="5" width="11.140625" style="21" customWidth="1"/>
    <col min="6" max="6" width="11.7109375" style="3" customWidth="1"/>
    <col min="7" max="7" width="11.00390625" style="2" customWidth="1"/>
    <col min="8" max="8" width="11.00390625" style="21" customWidth="1"/>
    <col min="9" max="9" width="8.421875" style="2" customWidth="1"/>
    <col min="10" max="10" width="11.7109375" style="2" customWidth="1"/>
    <col min="11" max="11" width="14.7109375" style="14" customWidth="1"/>
    <col min="12" max="12" width="14.7109375" style="0" customWidth="1"/>
    <col min="13" max="13" width="10.421875" style="0" customWidth="1"/>
    <col min="15" max="15" width="8.421875" style="17" customWidth="1"/>
    <col min="16" max="17" width="8.421875" style="2" customWidth="1"/>
    <col min="18" max="18" width="13.28125" style="0" customWidth="1"/>
    <col min="19" max="20" width="12.00390625" style="0" customWidth="1"/>
    <col min="21" max="21" width="12.00390625" style="17" customWidth="1"/>
    <col min="22" max="22" width="12.00390625" style="0" customWidth="1"/>
    <col min="23" max="23" width="12.00390625" style="11" customWidth="1"/>
    <col min="24" max="24" width="12.7109375" style="11" customWidth="1"/>
    <col min="25" max="25" width="12.7109375" style="17" customWidth="1"/>
    <col min="26" max="26" width="12.7109375" style="19" customWidth="1"/>
    <col min="27" max="27" width="12.7109375" style="11" customWidth="1"/>
    <col min="28" max="28" width="8.421875" style="11" customWidth="1"/>
    <col min="29" max="29" width="8.421875" style="17" customWidth="1"/>
    <col min="30" max="30" width="8.421875" style="19" customWidth="1"/>
    <col min="31" max="31" width="12.57421875" style="2" customWidth="1"/>
    <col min="32" max="33" width="8.421875" style="2" customWidth="1"/>
  </cols>
  <sheetData>
    <row r="1" ht="12.75">
      <c r="C1" s="1" t="s">
        <v>47</v>
      </c>
    </row>
    <row r="4" spans="1:3" ht="12.75">
      <c r="A4" s="7" t="s">
        <v>87</v>
      </c>
      <c r="B4" s="1" t="s">
        <v>55</v>
      </c>
      <c r="C4" s="13" t="s">
        <v>72</v>
      </c>
    </row>
    <row r="7" spans="2:33" ht="12.75">
      <c r="B7" s="1" t="s">
        <v>119</v>
      </c>
      <c r="C7" s="13" t="s">
        <v>116</v>
      </c>
      <c r="D7" s="10" t="s">
        <v>71</v>
      </c>
      <c r="E7" s="22" t="s">
        <v>71</v>
      </c>
      <c r="F7" s="8" t="s">
        <v>71</v>
      </c>
      <c r="G7" s="8" t="s">
        <v>98</v>
      </c>
      <c r="H7" s="22" t="s">
        <v>118</v>
      </c>
      <c r="I7" s="1" t="s">
        <v>118</v>
      </c>
      <c r="J7" s="8" t="s">
        <v>75</v>
      </c>
      <c r="K7" s="15" t="s">
        <v>97</v>
      </c>
      <c r="L7" s="1" t="s">
        <v>114</v>
      </c>
      <c r="M7" s="1" t="s">
        <v>114</v>
      </c>
      <c r="N7" s="1" t="s">
        <v>114</v>
      </c>
      <c r="O7" s="18" t="s">
        <v>114</v>
      </c>
      <c r="P7" s="8" t="s">
        <v>114</v>
      </c>
      <c r="Q7" s="8" t="s">
        <v>114</v>
      </c>
      <c r="R7" s="1" t="s">
        <v>53</v>
      </c>
      <c r="S7" s="1" t="s">
        <v>53</v>
      </c>
      <c r="T7" s="1" t="s">
        <v>53</v>
      </c>
      <c r="U7" s="18" t="s">
        <v>53</v>
      </c>
      <c r="V7" s="1" t="s">
        <v>53</v>
      </c>
      <c r="W7" s="12" t="s">
        <v>106</v>
      </c>
      <c r="X7" s="12" t="s">
        <v>106</v>
      </c>
      <c r="Y7" s="18" t="s">
        <v>106</v>
      </c>
      <c r="Z7" s="20" t="s">
        <v>106</v>
      </c>
      <c r="AA7" s="12" t="s">
        <v>51</v>
      </c>
      <c r="AB7" s="12" t="s">
        <v>51</v>
      </c>
      <c r="AC7" s="18" t="s">
        <v>51</v>
      </c>
      <c r="AD7" s="20" t="s">
        <v>51</v>
      </c>
      <c r="AE7" s="8" t="s">
        <v>80</v>
      </c>
      <c r="AF7" s="8" t="s">
        <v>111</v>
      </c>
      <c r="AG7" s="8" t="s">
        <v>114</v>
      </c>
    </row>
    <row r="8" spans="3:32" ht="12.75">
      <c r="C8" s="13" t="s">
        <v>54</v>
      </c>
      <c r="D8" s="10" t="s">
        <v>61</v>
      </c>
      <c r="E8" s="22" t="s">
        <v>74</v>
      </c>
      <c r="F8" s="8" t="s">
        <v>96</v>
      </c>
      <c r="G8" s="8" t="s">
        <v>101</v>
      </c>
      <c r="H8" s="22" t="s">
        <v>112</v>
      </c>
      <c r="I8" s="1" t="s">
        <v>75</v>
      </c>
      <c r="J8" s="8" t="s">
        <v>100</v>
      </c>
      <c r="K8" s="15" t="s">
        <v>109</v>
      </c>
      <c r="L8" s="1" t="s">
        <v>99</v>
      </c>
      <c r="M8" s="1" t="s">
        <v>108</v>
      </c>
      <c r="N8" s="1" t="s">
        <v>95</v>
      </c>
      <c r="O8" s="18" t="s">
        <v>82</v>
      </c>
      <c r="P8" s="8" t="s">
        <v>5</v>
      </c>
      <c r="Q8" s="8" t="s">
        <v>5</v>
      </c>
      <c r="R8" s="1" t="s">
        <v>99</v>
      </c>
      <c r="S8" s="1" t="s">
        <v>108</v>
      </c>
      <c r="T8" s="1" t="s">
        <v>95</v>
      </c>
      <c r="U8" s="18" t="s">
        <v>82</v>
      </c>
      <c r="V8" s="1" t="s">
        <v>5</v>
      </c>
      <c r="W8" s="12" t="s">
        <v>108</v>
      </c>
      <c r="X8" s="12" t="s">
        <v>95</v>
      </c>
      <c r="Y8" s="18" t="s">
        <v>82</v>
      </c>
      <c r="Z8" s="20" t="s">
        <v>5</v>
      </c>
      <c r="AA8" s="12" t="s">
        <v>108</v>
      </c>
      <c r="AB8" s="12" t="s">
        <v>95</v>
      </c>
      <c r="AC8" s="18" t="s">
        <v>82</v>
      </c>
      <c r="AD8" s="20" t="s">
        <v>5</v>
      </c>
      <c r="AE8" s="8" t="s">
        <v>4</v>
      </c>
      <c r="AF8" s="8" t="s">
        <v>50</v>
      </c>
    </row>
    <row r="9" spans="6:32" ht="12.75">
      <c r="F9" s="2"/>
      <c r="I9"/>
      <c r="AF9" s="8" t="s">
        <v>0</v>
      </c>
    </row>
    <row r="10" spans="6:9" ht="12.75">
      <c r="F10" s="2"/>
      <c r="I10"/>
    </row>
    <row r="11" spans="1:9" ht="12.75">
      <c r="A11" s="7">
        <v>1</v>
      </c>
      <c r="B11" s="1" t="s">
        <v>7</v>
      </c>
      <c r="F11" s="2"/>
      <c r="I11"/>
    </row>
    <row r="12" spans="6:9" ht="12.75">
      <c r="F12" s="2"/>
      <c r="I12"/>
    </row>
    <row r="13" spans="2:33" ht="12.75">
      <c r="B13" s="1" t="s">
        <v>63</v>
      </c>
      <c r="C13" s="6">
        <v>2</v>
      </c>
      <c r="D13" s="9">
        <f>6</f>
        <v>6</v>
      </c>
      <c r="E13" s="21">
        <v>0</v>
      </c>
      <c r="F13" s="3">
        <f>(D13/12)+(E13/24)/12</f>
        <v>0.5</v>
      </c>
      <c r="G13" s="2">
        <f>F13*(23/24)</f>
        <v>0.4791666666666667</v>
      </c>
      <c r="H13" s="21">
        <v>50</v>
      </c>
      <c r="I13" s="2">
        <f>244.7529/H13</f>
        <v>4.895058000000001</v>
      </c>
      <c r="J13" s="2">
        <f>I13*G13</f>
        <v>2.345548625</v>
      </c>
      <c r="K13" s="14">
        <f>(J13/J15)*(C15/C13)</f>
        <v>1</v>
      </c>
      <c r="L13">
        <v>0</v>
      </c>
      <c r="M13">
        <v>16</v>
      </c>
      <c r="N13">
        <v>8</v>
      </c>
      <c r="O13" s="17">
        <v>0</v>
      </c>
      <c r="P13" s="2">
        <f>(L13)+(M13/20)+(N13/240)+(O13/24)/240</f>
        <v>0.8333333333333334</v>
      </c>
      <c r="Q13" s="2">
        <f>(C13*H13)/F13/240</f>
        <v>0.8333333333333334</v>
      </c>
      <c r="R13">
        <v>0</v>
      </c>
      <c r="S13">
        <v>14</v>
      </c>
      <c r="T13">
        <v>4</v>
      </c>
      <c r="U13" s="17">
        <v>0</v>
      </c>
      <c r="V13" s="2">
        <f>R13+(S13/20)+(T13/240)+(U13/24/240)</f>
        <v>0.7166666666666667</v>
      </c>
      <c r="W13" s="11">
        <v>0</v>
      </c>
      <c r="X13" s="11">
        <v>12</v>
      </c>
      <c r="Y13" s="17">
        <v>0</v>
      </c>
      <c r="Z13" s="19">
        <f>(X13/240)+(Y13/24/240)</f>
        <v>0.05</v>
      </c>
      <c r="AA13" s="11">
        <v>1</v>
      </c>
      <c r="AB13" s="11">
        <v>4</v>
      </c>
      <c r="AC13" s="17">
        <v>0</v>
      </c>
      <c r="AD13" s="19">
        <f>(AA13/20)+(AB13/240)+(AC13/24/240)</f>
        <v>0.06666666666666667</v>
      </c>
      <c r="AE13" s="2">
        <f>Z13+AD13</f>
        <v>0.11666666666666667</v>
      </c>
      <c r="AF13" s="2">
        <f>V13+AE13</f>
        <v>0.8333333333333334</v>
      </c>
      <c r="AG13" s="2">
        <f>P13*1</f>
        <v>0.8333333333333334</v>
      </c>
    </row>
    <row r="14" spans="6:9" ht="12.75">
      <c r="F14" s="2"/>
      <c r="I14"/>
    </row>
    <row r="15" spans="2:33" ht="12.75">
      <c r="B15" s="1" t="s">
        <v>76</v>
      </c>
      <c r="C15" s="6">
        <v>1</v>
      </c>
      <c r="D15" s="9">
        <v>6</v>
      </c>
      <c r="E15" s="21">
        <v>0</v>
      </c>
      <c r="F15" s="3">
        <f>(D15/12)+(E15/24)/12</f>
        <v>0.5</v>
      </c>
      <c r="G15" s="2">
        <f>F15*(23/24)</f>
        <v>0.4791666666666667</v>
      </c>
      <c r="H15" s="21">
        <v>100</v>
      </c>
      <c r="I15" s="2">
        <f>244.7529/H15</f>
        <v>2.4475290000000003</v>
      </c>
      <c r="J15" s="2">
        <f>I15*G15</f>
        <v>1.1727743125</v>
      </c>
      <c r="K15" s="14">
        <f>(J15/J15)*(C15/C15)</f>
        <v>1</v>
      </c>
      <c r="L15">
        <v>0</v>
      </c>
      <c r="M15">
        <v>16</v>
      </c>
      <c r="N15">
        <v>8</v>
      </c>
      <c r="O15" s="17">
        <v>0</v>
      </c>
      <c r="P15" s="2">
        <f>(L15)+(M15/20)+(N15/240)+(O15/24)/240</f>
        <v>0.8333333333333334</v>
      </c>
      <c r="Q15" s="2">
        <f>(C15*H15)/F15/240</f>
        <v>0.8333333333333334</v>
      </c>
      <c r="R15">
        <v>0</v>
      </c>
      <c r="S15">
        <v>14</v>
      </c>
      <c r="T15">
        <v>4</v>
      </c>
      <c r="U15" s="17">
        <v>0</v>
      </c>
      <c r="V15" s="2">
        <f>R15+(S15/20)+(T15/240)+(U15/24/240)</f>
        <v>0.7166666666666667</v>
      </c>
      <c r="W15" s="11">
        <v>0</v>
      </c>
      <c r="X15" s="11">
        <v>12</v>
      </c>
      <c r="Y15" s="17">
        <v>0</v>
      </c>
      <c r="Z15" s="19">
        <f>(X15/240)+(Y15/24/240)</f>
        <v>0.05</v>
      </c>
      <c r="AA15" s="11">
        <v>1</v>
      </c>
      <c r="AB15" s="11">
        <v>4</v>
      </c>
      <c r="AC15" s="17">
        <v>0</v>
      </c>
      <c r="AD15" s="19">
        <f>(AA15/20)+(AB15/240)+(AC15/24/240)</f>
        <v>0.06666666666666667</v>
      </c>
      <c r="AE15" s="2">
        <f>Z15+AD15</f>
        <v>0.11666666666666667</v>
      </c>
      <c r="AF15" s="2">
        <f>V15+AE15</f>
        <v>0.8333333333333334</v>
      </c>
      <c r="AG15" s="2">
        <f>P15*1</f>
        <v>0.8333333333333334</v>
      </c>
    </row>
    <row r="16" spans="6:9" ht="12.75">
      <c r="F16" s="2"/>
      <c r="I16"/>
    </row>
    <row r="17" spans="6:9" ht="12.75">
      <c r="F17" s="2"/>
      <c r="I17"/>
    </row>
    <row r="18" spans="1:9" ht="12.75">
      <c r="A18" s="7">
        <v>2</v>
      </c>
      <c r="B18" s="16" t="s">
        <v>8</v>
      </c>
      <c r="F18" s="2"/>
      <c r="I18"/>
    </row>
    <row r="20" spans="2:33" ht="12.75">
      <c r="B20" s="1" t="s">
        <v>63</v>
      </c>
      <c r="C20" s="6">
        <v>2</v>
      </c>
      <c r="D20" s="9">
        <v>6</v>
      </c>
      <c r="E20" s="21">
        <v>0</v>
      </c>
      <c r="F20" s="3">
        <f>(D20/12)+(E20/24)/12</f>
        <v>0.5</v>
      </c>
      <c r="G20" s="2">
        <f>F20*(23/24)</f>
        <v>0.4791666666666667</v>
      </c>
      <c r="H20" s="21">
        <v>57</v>
      </c>
      <c r="I20" s="2">
        <f>244.7529/H20</f>
        <v>4.2939105263157895</v>
      </c>
      <c r="J20" s="2">
        <f>I20*G20</f>
        <v>2.0574987938596494</v>
      </c>
      <c r="K20" s="14">
        <f>(J20/J22)*(C22/C20)</f>
        <v>1.006578947368421</v>
      </c>
      <c r="L20">
        <v>0</v>
      </c>
      <c r="M20">
        <v>19</v>
      </c>
      <c r="N20">
        <v>0</v>
      </c>
      <c r="O20" s="17">
        <v>0</v>
      </c>
      <c r="P20" s="2">
        <f>(L20)+(M20/20)+(N20/240)+(O20/24)/240</f>
        <v>0.95</v>
      </c>
      <c r="Q20" s="2">
        <f>(C20*H20)/F20/240</f>
        <v>0.95</v>
      </c>
      <c r="R20">
        <v>0</v>
      </c>
      <c r="S20">
        <v>17</v>
      </c>
      <c r="T20">
        <v>4</v>
      </c>
      <c r="U20" s="17">
        <v>0</v>
      </c>
      <c r="V20" s="2">
        <f>R20+(S20/20)+(T20/240)+(U20/24/240)</f>
        <v>0.8666666666666667</v>
      </c>
      <c r="W20" s="11">
        <v>0</v>
      </c>
      <c r="AE20" s="2">
        <f>20/240</f>
        <v>0.08333333333333333</v>
      </c>
      <c r="AF20" s="2">
        <f>V20+AE20</f>
        <v>0.9500000000000001</v>
      </c>
      <c r="AG20" s="2">
        <f>P20*1</f>
        <v>0.95</v>
      </c>
    </row>
    <row r="22" spans="2:33" ht="12.75">
      <c r="B22" s="1" t="s">
        <v>76</v>
      </c>
      <c r="C22" s="6">
        <v>1</v>
      </c>
      <c r="D22" s="9">
        <v>5</v>
      </c>
      <c r="E22" s="21">
        <v>8</v>
      </c>
      <c r="F22" s="3">
        <f>(D22/12)+(E22/24)/12</f>
        <v>0.4444444444444445</v>
      </c>
      <c r="G22" s="2">
        <f>F22*(23/24)</f>
        <v>0.425925925925926</v>
      </c>
      <c r="H22" s="21">
        <v>102</v>
      </c>
      <c r="I22" s="2">
        <f>244.7529/H22</f>
        <v>2.3995382352941177</v>
      </c>
      <c r="J22" s="2">
        <f>I22*G22</f>
        <v>1.0220255446623094</v>
      </c>
      <c r="K22" s="14">
        <f>(J22/J22)*(C22/C22)</f>
        <v>1</v>
      </c>
      <c r="L22">
        <v>0</v>
      </c>
      <c r="M22">
        <v>19</v>
      </c>
      <c r="N22">
        <v>1</v>
      </c>
      <c r="O22" s="17">
        <v>12</v>
      </c>
      <c r="P22" s="2">
        <f>(L22)+(M22/20)+(N22/240)+(O22/24)/240</f>
        <v>0.9562499999999999</v>
      </c>
      <c r="Q22" s="2">
        <f>(C22*H22)/F22/240</f>
        <v>0.9562499999999999</v>
      </c>
      <c r="R22">
        <v>0</v>
      </c>
      <c r="S22">
        <v>17</v>
      </c>
      <c r="T22">
        <v>4</v>
      </c>
      <c r="U22" s="17">
        <v>0</v>
      </c>
      <c r="V22" s="2">
        <f>R22+(S22/20)+(T22/240)+(U22/24/240)</f>
        <v>0.8666666666666667</v>
      </c>
      <c r="W22" s="11">
        <v>0</v>
      </c>
      <c r="AE22" s="2">
        <f>21.5/240</f>
        <v>0.08958333333333333</v>
      </c>
      <c r="AF22" s="2">
        <f>V22+AE22</f>
        <v>0.95625</v>
      </c>
      <c r="AG22" s="2">
        <f>P22*1</f>
        <v>0.9562499999999999</v>
      </c>
    </row>
    <row r="24" spans="2:33" ht="12.75">
      <c r="B24" s="1" t="s">
        <v>66</v>
      </c>
      <c r="C24" s="6">
        <f>1/12</f>
        <v>0.08333333333333333</v>
      </c>
      <c r="D24" s="9">
        <v>0</v>
      </c>
      <c r="E24" s="21">
        <v>16</v>
      </c>
      <c r="F24" s="3">
        <f>(D24/12)+(E24/24)/12</f>
        <v>0.05555555555555555</v>
      </c>
      <c r="G24" s="2">
        <f>F24*(23/24)</f>
        <v>0.05324074074074074</v>
      </c>
      <c r="H24" s="21">
        <v>210</v>
      </c>
      <c r="I24" s="2">
        <f>244.7529/H24</f>
        <v>1.1654900000000001</v>
      </c>
      <c r="J24" s="2">
        <f>I24*G24</f>
        <v>0.06205155092592594</v>
      </c>
      <c r="K24" s="14">
        <f>(J24/J22)*(C22/C24)</f>
        <v>0.7285714285714286</v>
      </c>
      <c r="L24">
        <v>1</v>
      </c>
      <c r="M24">
        <v>6</v>
      </c>
      <c r="N24">
        <v>3</v>
      </c>
      <c r="O24" s="17">
        <v>0</v>
      </c>
      <c r="P24" s="2">
        <f>(L24)+(M24/20)+(N24/240)+(O24/24)/240</f>
        <v>1.3125</v>
      </c>
      <c r="Q24" s="2">
        <f>(C24*H24)/F24/240</f>
        <v>1.3125</v>
      </c>
      <c r="R24">
        <v>0</v>
      </c>
      <c r="S24">
        <v>17</v>
      </c>
      <c r="T24">
        <v>4</v>
      </c>
      <c r="U24" s="17">
        <v>0</v>
      </c>
      <c r="V24" s="2">
        <f>R24+(S24/20)+(T24/240)+(U24/24/240)</f>
        <v>0.8666666666666667</v>
      </c>
      <c r="W24" s="11">
        <v>0</v>
      </c>
      <c r="AE24" s="2">
        <f>(8*12+11)/240</f>
        <v>0.44583333333333336</v>
      </c>
      <c r="AF24" s="2">
        <f>V24+AE24</f>
        <v>1.3125</v>
      </c>
      <c r="AG24" s="2">
        <f>P24*1</f>
        <v>1.3125</v>
      </c>
    </row>
    <row r="27" spans="1:2" ht="12.75">
      <c r="A27" s="7">
        <v>3</v>
      </c>
      <c r="B27" s="16" t="s">
        <v>9</v>
      </c>
    </row>
    <row r="29" spans="2:33" ht="12.75">
      <c r="B29" s="1" t="s">
        <v>63</v>
      </c>
      <c r="C29" s="6">
        <v>2</v>
      </c>
      <c r="D29" s="9">
        <v>6</v>
      </c>
      <c r="E29" s="21">
        <v>0</v>
      </c>
      <c r="F29" s="3">
        <f>(D29/12)+(E29/24)/12</f>
        <v>0.5</v>
      </c>
      <c r="G29" s="2">
        <f>F29*(23/24)</f>
        <v>0.4791666666666667</v>
      </c>
      <c r="H29" s="21">
        <v>57</v>
      </c>
      <c r="I29" s="2">
        <f>244.7529/H29</f>
        <v>4.2939105263157895</v>
      </c>
      <c r="J29" s="2">
        <f>I29*G29</f>
        <v>2.0574987938596494</v>
      </c>
      <c r="K29" s="14">
        <f>(J29/J31)*(C31/C29)</f>
        <v>1.006578947368421</v>
      </c>
      <c r="L29">
        <v>0</v>
      </c>
      <c r="M29">
        <v>19</v>
      </c>
      <c r="N29">
        <v>0</v>
      </c>
      <c r="O29" s="17">
        <v>0</v>
      </c>
      <c r="P29" s="2">
        <f>(L29)+(M29/20)+(N29/240)+(O29/24)/240</f>
        <v>0.95</v>
      </c>
      <c r="Q29" s="2">
        <f>(C29*H29)/F29/240</f>
        <v>0.95</v>
      </c>
      <c r="R29">
        <v>0</v>
      </c>
      <c r="S29">
        <v>17</v>
      </c>
      <c r="T29">
        <v>8</v>
      </c>
      <c r="U29" s="17">
        <v>0</v>
      </c>
      <c r="V29" s="2">
        <f>R29+(S29/20)+(T29/240)+(U29/24/240)</f>
        <v>0.8833333333333333</v>
      </c>
      <c r="W29" s="11">
        <v>0</v>
      </c>
      <c r="X29" s="11">
        <v>2</v>
      </c>
      <c r="Y29" s="17">
        <v>12</v>
      </c>
      <c r="Z29" s="19">
        <f>(X29/240)+(Y29/24)/240</f>
        <v>0.010416666666666666</v>
      </c>
      <c r="AA29" s="11">
        <v>1</v>
      </c>
      <c r="AB29" s="11">
        <v>1</v>
      </c>
      <c r="AC29" s="17">
        <v>12</v>
      </c>
      <c r="AD29" s="19">
        <f>(AA29/20)+(AB29/240)+(AC29/24/240)</f>
        <v>0.05625</v>
      </c>
      <c r="AE29" s="2">
        <f>Z29+AD29</f>
        <v>0.06666666666666667</v>
      </c>
      <c r="AF29" s="2">
        <f>V29+AE29</f>
        <v>0.95</v>
      </c>
      <c r="AG29" s="2">
        <f>P29*1</f>
        <v>0.95</v>
      </c>
    </row>
    <row r="31" spans="2:33" ht="12.75">
      <c r="B31" s="1" t="s">
        <v>76</v>
      </c>
      <c r="C31" s="6">
        <v>1</v>
      </c>
      <c r="D31" s="9">
        <v>5</v>
      </c>
      <c r="E31" s="21">
        <v>8</v>
      </c>
      <c r="F31" s="3">
        <f>(D31/12)+(E31/24)/12</f>
        <v>0.4444444444444445</v>
      </c>
      <c r="G31" s="2">
        <f>F31*(23/24)</f>
        <v>0.425925925925926</v>
      </c>
      <c r="H31" s="21">
        <v>102</v>
      </c>
      <c r="I31" s="2">
        <f>244.7529/H31</f>
        <v>2.3995382352941177</v>
      </c>
      <c r="J31" s="2">
        <f>I31*G31</f>
        <v>1.0220255446623094</v>
      </c>
      <c r="K31" s="14">
        <f>(J31/J31)*(C31/C31)</f>
        <v>1</v>
      </c>
      <c r="L31">
        <v>0</v>
      </c>
      <c r="M31">
        <v>19</v>
      </c>
      <c r="N31">
        <v>1</v>
      </c>
      <c r="O31" s="17">
        <v>12</v>
      </c>
      <c r="P31" s="2">
        <f>(L31)+(M31/20)+(N31/240)+(O31/24)/240</f>
        <v>0.9562499999999999</v>
      </c>
      <c r="Q31" s="2">
        <f>(C31*H31)/F31/240</f>
        <v>0.9562499999999999</v>
      </c>
      <c r="R31">
        <v>0</v>
      </c>
      <c r="S31">
        <v>17</v>
      </c>
      <c r="T31">
        <v>8</v>
      </c>
      <c r="U31" s="17">
        <v>0</v>
      </c>
      <c r="V31" s="2">
        <f>(S31/20)+(T31/240)+(U31/24/240)</f>
        <v>0.8833333333333333</v>
      </c>
      <c r="W31" s="11">
        <v>0</v>
      </c>
      <c r="X31" s="11">
        <v>4</v>
      </c>
      <c r="Y31" s="17">
        <v>0</v>
      </c>
      <c r="Z31" s="19">
        <f>(X31/240)+(Y31/24)/240</f>
        <v>0.016666666666666666</v>
      </c>
      <c r="AA31" s="11">
        <v>1</v>
      </c>
      <c r="AB31" s="11">
        <v>1</v>
      </c>
      <c r="AC31" s="17">
        <v>12</v>
      </c>
      <c r="AD31" s="19">
        <f>(AA31/20)+(AB31/240)+(AC31/24/240)</f>
        <v>0.05625</v>
      </c>
      <c r="AE31" s="2">
        <f>Z31+AD31</f>
        <v>0.07291666666666667</v>
      </c>
      <c r="AF31" s="2">
        <f>V31+AE31</f>
        <v>0.9562499999999999</v>
      </c>
      <c r="AG31" s="2">
        <f>P31*1</f>
        <v>0.9562499999999999</v>
      </c>
    </row>
    <row r="33" spans="2:33" ht="12.75">
      <c r="B33" s="1" t="s">
        <v>57</v>
      </c>
      <c r="C33" s="6">
        <v>0.5</v>
      </c>
      <c r="D33" s="9">
        <v>5</v>
      </c>
      <c r="E33" s="21">
        <v>8</v>
      </c>
      <c r="F33" s="3">
        <f>(D33/12)+(E33/24)/12</f>
        <v>0.4444444444444445</v>
      </c>
      <c r="G33" s="2">
        <f>F33*(23/24)</f>
        <v>0.425925925925926</v>
      </c>
      <c r="H33" s="21">
        <f>17*12</f>
        <v>204</v>
      </c>
      <c r="I33" s="2">
        <f>244.7529/H33</f>
        <v>1.1997691176470588</v>
      </c>
      <c r="J33" s="2">
        <f>I33*G33</f>
        <v>0.5110127723311547</v>
      </c>
      <c r="K33" s="14">
        <f>(J33/J31)*(C31/C33)</f>
        <v>1</v>
      </c>
      <c r="L33">
        <v>0</v>
      </c>
      <c r="M33">
        <v>19</v>
      </c>
      <c r="N33">
        <v>1</v>
      </c>
      <c r="O33" s="17">
        <v>12</v>
      </c>
      <c r="P33" s="2">
        <f>(L33)+(M33/20)+(N33/240)+(O33/24)/240</f>
        <v>0.9562499999999999</v>
      </c>
      <c r="Q33" s="2">
        <f>(C33*H33)/F33/240</f>
        <v>0.9562499999999999</v>
      </c>
      <c r="R33">
        <v>0</v>
      </c>
      <c r="S33">
        <v>17</v>
      </c>
      <c r="T33">
        <v>8</v>
      </c>
      <c r="U33" s="17">
        <v>0</v>
      </c>
      <c r="V33" s="2">
        <f>R33+(S33/20)+(T33/240)+(U33/24/240)</f>
        <v>0.8833333333333333</v>
      </c>
      <c r="W33" s="11">
        <v>0</v>
      </c>
      <c r="X33" s="11">
        <v>4</v>
      </c>
      <c r="Y33" s="17">
        <v>0</v>
      </c>
      <c r="Z33" s="19">
        <f>(X33/240)+(Y33/24)/240</f>
        <v>0.016666666666666666</v>
      </c>
      <c r="AA33" s="11">
        <v>1</v>
      </c>
      <c r="AB33" s="11">
        <v>1</v>
      </c>
      <c r="AC33" s="17">
        <v>12</v>
      </c>
      <c r="AD33" s="19">
        <f>(AA33/20)+(AB33/240)+(AC33/24/240)</f>
        <v>0.05625</v>
      </c>
      <c r="AE33" s="2">
        <f>Z33+AD33</f>
        <v>0.07291666666666667</v>
      </c>
      <c r="AF33" s="2">
        <f>V33+AE33</f>
        <v>0.9562499999999999</v>
      </c>
      <c r="AG33" s="2">
        <f>P33*1</f>
        <v>0.9562499999999999</v>
      </c>
    </row>
    <row r="35" spans="2:33" ht="12.75">
      <c r="B35" s="1" t="s">
        <v>66</v>
      </c>
      <c r="C35" s="6">
        <f>1/12</f>
        <v>0.08333333333333333</v>
      </c>
      <c r="D35" s="9">
        <v>0</v>
      </c>
      <c r="E35" s="21">
        <v>16</v>
      </c>
      <c r="F35" s="3">
        <f>(D35/12)+(E35/24)/12</f>
        <v>0.05555555555555555</v>
      </c>
      <c r="G35" s="2">
        <f>F35*(23/24)</f>
        <v>0.05324074074074074</v>
      </c>
      <c r="H35" s="21">
        <v>210</v>
      </c>
      <c r="I35" s="2">
        <f>244.7529/H35</f>
        <v>1.1654900000000001</v>
      </c>
      <c r="J35" s="2">
        <f>I35*G35</f>
        <v>0.06205155092592594</v>
      </c>
      <c r="K35" s="14">
        <f>(J35/J31)*(C31/C35)</f>
        <v>0.7285714285714286</v>
      </c>
      <c r="L35">
        <v>1</v>
      </c>
      <c r="M35">
        <v>6</v>
      </c>
      <c r="N35">
        <v>3</v>
      </c>
      <c r="O35" s="17">
        <v>0</v>
      </c>
      <c r="P35" s="2">
        <f>(L35)+(M35/20)+(N35/240)+(O35/24)/240</f>
        <v>1.3125</v>
      </c>
      <c r="Q35" s="2">
        <f>(C35*H35)/F35/240</f>
        <v>1.3125</v>
      </c>
      <c r="R35">
        <v>0</v>
      </c>
      <c r="S35">
        <v>17</v>
      </c>
      <c r="T35">
        <v>8</v>
      </c>
      <c r="U35" s="17">
        <v>0</v>
      </c>
      <c r="V35" s="2">
        <f>R35+(S35/20)+(T35/240)+(U35/24/240)</f>
        <v>0.8833333333333333</v>
      </c>
      <c r="W35" s="11">
        <v>0</v>
      </c>
      <c r="X35" s="11">
        <v>13</v>
      </c>
      <c r="Y35" s="17">
        <v>0</v>
      </c>
      <c r="Z35" s="19">
        <f>(X35/240)+(Y35/24)/240</f>
        <v>0.05416666666666667</v>
      </c>
      <c r="AA35" s="11">
        <v>7</v>
      </c>
      <c r="AB35" s="11">
        <v>6</v>
      </c>
      <c r="AC35" s="17">
        <v>0</v>
      </c>
      <c r="AD35" s="19">
        <f>(AA35/20)+(AB35/240)+(AC35/24/240)</f>
        <v>0.375</v>
      </c>
      <c r="AE35" s="2">
        <f>Z35+AD35</f>
        <v>0.4291666666666667</v>
      </c>
      <c r="AF35" s="2">
        <f>V35+AE35</f>
        <v>1.3125</v>
      </c>
      <c r="AG35" s="2">
        <f>P35*1</f>
        <v>1.3125</v>
      </c>
    </row>
    <row r="37" spans="2:33" ht="12.75">
      <c r="B37" s="1" t="s">
        <v>81</v>
      </c>
      <c r="C37" s="6">
        <f>1/24</f>
        <v>0.041666666666666664</v>
      </c>
      <c r="D37" s="9">
        <v>0</v>
      </c>
      <c r="E37" s="21">
        <v>10</v>
      </c>
      <c r="F37" s="3">
        <f>(D37/12)+(E37/24)/12</f>
        <v>0.034722222222222224</v>
      </c>
      <c r="G37" s="2">
        <f>F37*(23/24)</f>
        <v>0.033275462962962965</v>
      </c>
      <c r="H37" s="21">
        <f>26*12</f>
        <v>312</v>
      </c>
      <c r="I37" s="2">
        <f>244.7529/H37</f>
        <v>0.7844644230769231</v>
      </c>
      <c r="J37" s="2">
        <f>I37*G37</f>
        <v>0.026103416855858264</v>
      </c>
      <c r="K37" s="14">
        <f>(J37/J31)*(C31/C37)</f>
        <v>0.6129807692307692</v>
      </c>
      <c r="L37">
        <v>1</v>
      </c>
      <c r="M37">
        <v>11</v>
      </c>
      <c r="N37">
        <v>2</v>
      </c>
      <c r="O37" s="17">
        <v>10</v>
      </c>
      <c r="P37" s="2">
        <f>(L37)+(M37/20)+(N37/240)+(O37/24)/240</f>
        <v>1.5600694444444445</v>
      </c>
      <c r="Q37" s="2">
        <f>(C37*H37)/F37/240</f>
        <v>1.5599999999999998</v>
      </c>
      <c r="R37">
        <v>0</v>
      </c>
      <c r="S37">
        <v>17</v>
      </c>
      <c r="T37">
        <v>8</v>
      </c>
      <c r="U37" s="17">
        <v>0</v>
      </c>
      <c r="V37" s="2">
        <f>R37+(S37/20)+(T37/240)+(U37/24/240)</f>
        <v>0.8833333333333333</v>
      </c>
      <c r="W37" s="11">
        <v>0</v>
      </c>
      <c r="X37" s="11">
        <v>18</v>
      </c>
      <c r="Y37" s="17">
        <v>0</v>
      </c>
      <c r="Z37" s="19">
        <f>(X37/240)+(Y37/24)/240</f>
        <v>0.075</v>
      </c>
      <c r="AA37" s="11">
        <v>12</v>
      </c>
      <c r="AB37" s="11">
        <v>0</v>
      </c>
      <c r="AC37" s="17">
        <v>10</v>
      </c>
      <c r="AD37" s="19">
        <f>(AA37/20)+(AB37/240)+(AC37/24/240)</f>
        <v>0.6017361111111111</v>
      </c>
      <c r="AE37" s="2">
        <f>Z37+AD37</f>
        <v>0.6767361111111111</v>
      </c>
      <c r="AF37" s="2">
        <f>V37+AE37</f>
        <v>1.5600694444444443</v>
      </c>
      <c r="AG37" s="2">
        <f>P37*1</f>
        <v>1.5600694444444445</v>
      </c>
    </row>
    <row r="40" spans="1:2" ht="12.75">
      <c r="A40" s="7">
        <v>4</v>
      </c>
      <c r="B40" s="1" t="s">
        <v>10</v>
      </c>
    </row>
    <row r="42" spans="2:33" ht="12.75">
      <c r="B42" s="1" t="s">
        <v>63</v>
      </c>
      <c r="C42" s="6">
        <v>2</v>
      </c>
      <c r="D42" s="9">
        <v>5</v>
      </c>
      <c r="E42" s="21">
        <v>4</v>
      </c>
      <c r="F42" s="3">
        <f>(D42/12)+(E42/24)/12</f>
        <v>0.4305555555555556</v>
      </c>
      <c r="G42" s="2">
        <f>F42*(23/24)</f>
        <v>0.41261574074074076</v>
      </c>
      <c r="H42" s="21">
        <v>59.5</v>
      </c>
      <c r="I42" s="2">
        <f>244.7529/H42</f>
        <v>4.113494117647059</v>
      </c>
      <c r="J42" s="2">
        <f>I42*G42</f>
        <v>1.6972924223856212</v>
      </c>
      <c r="K42" s="14">
        <f>(J42/J44)*(C44/C42)</f>
        <v>1</v>
      </c>
      <c r="L42">
        <v>1</v>
      </c>
      <c r="M42">
        <v>3</v>
      </c>
      <c r="N42">
        <v>0</v>
      </c>
      <c r="O42" s="17">
        <v>10</v>
      </c>
      <c r="P42" s="2">
        <f>(L42)+(M42/20)+(N42/240)+(O42/24)/240</f>
        <v>1.151736111111111</v>
      </c>
      <c r="Q42" s="2">
        <f>(C42*H42)/F42/240</f>
        <v>1.1516129032258065</v>
      </c>
      <c r="R42">
        <v>1</v>
      </c>
      <c r="S42">
        <v>0</v>
      </c>
      <c r="T42">
        <v>9</v>
      </c>
      <c r="U42" s="17">
        <v>0</v>
      </c>
      <c r="V42" s="2">
        <f>R42+(S42/20)+(T42/240)+(U42/24/240)</f>
        <v>1.0375</v>
      </c>
      <c r="W42" s="11">
        <v>0</v>
      </c>
      <c r="X42" s="11">
        <v>8</v>
      </c>
      <c r="Y42" s="17">
        <v>10</v>
      </c>
      <c r="Z42" s="19">
        <f>(X42/240)+(Y42/24)/240</f>
        <v>0.035069444444444445</v>
      </c>
      <c r="AA42" s="11">
        <v>1</v>
      </c>
      <c r="AB42" s="11">
        <v>7</v>
      </c>
      <c r="AC42" s="17">
        <v>0</v>
      </c>
      <c r="AD42" s="19">
        <f>(AA42/20)+(AB42/240)+(AC42/24/240)</f>
        <v>0.07916666666666666</v>
      </c>
      <c r="AE42" s="2">
        <f>Z42+AD42</f>
        <v>0.11423611111111111</v>
      </c>
      <c r="AF42" s="2">
        <f>V42+AE42</f>
        <v>1.1517361111111113</v>
      </c>
      <c r="AG42" s="2">
        <f>P42*1</f>
        <v>1.151736111111111</v>
      </c>
    </row>
    <row r="44" spans="2:33" ht="12.75">
      <c r="B44" s="1" t="s">
        <v>76</v>
      </c>
      <c r="C44" s="6">
        <v>1</v>
      </c>
      <c r="D44" s="9">
        <v>5</v>
      </c>
      <c r="E44" s="21">
        <v>4</v>
      </c>
      <c r="F44" s="3">
        <f>(D44/12)+(E44/24)/12</f>
        <v>0.4305555555555556</v>
      </c>
      <c r="G44" s="2">
        <f>F44*(23/24)</f>
        <v>0.41261574074074076</v>
      </c>
      <c r="H44" s="21">
        <v>119</v>
      </c>
      <c r="I44" s="2">
        <f>244.7529/H44</f>
        <v>2.0567470588235297</v>
      </c>
      <c r="J44" s="2">
        <f>I44*G44</f>
        <v>0.8486462111928106</v>
      </c>
      <c r="K44" s="14">
        <f>(J44/J44)*(C44/C44)</f>
        <v>1</v>
      </c>
      <c r="L44">
        <v>1</v>
      </c>
      <c r="M44">
        <v>3</v>
      </c>
      <c r="N44">
        <v>0</v>
      </c>
      <c r="O44" s="17">
        <v>10</v>
      </c>
      <c r="P44" s="2">
        <f>(L44)+(M44/20)+(N44/240)+(O44/24)/240</f>
        <v>1.151736111111111</v>
      </c>
      <c r="Q44" s="2">
        <f>(C44*H44)/F44/240</f>
        <v>1.1516129032258065</v>
      </c>
      <c r="R44">
        <v>1</v>
      </c>
      <c r="S44">
        <v>0</v>
      </c>
      <c r="T44">
        <v>9</v>
      </c>
      <c r="U44" s="17">
        <v>0</v>
      </c>
      <c r="V44" s="2">
        <f>R44+(S44/20)+(T44/240)+(U44/24/240)</f>
        <v>1.0375</v>
      </c>
      <c r="W44" s="11">
        <v>0</v>
      </c>
      <c r="X44" s="11">
        <v>8</v>
      </c>
      <c r="Y44" s="17">
        <v>10</v>
      </c>
      <c r="Z44" s="19">
        <f>(X44/240)+(Y44/24)/240</f>
        <v>0.035069444444444445</v>
      </c>
      <c r="AA44" s="11">
        <v>1</v>
      </c>
      <c r="AB44" s="11">
        <v>7</v>
      </c>
      <c r="AC44" s="17">
        <v>0</v>
      </c>
      <c r="AD44" s="19">
        <f>(AA44/20)+(AB44/240)+(AC44/24/240)</f>
        <v>0.07916666666666666</v>
      </c>
      <c r="AE44" s="2">
        <f>Z44+AD44</f>
        <v>0.11423611111111111</v>
      </c>
      <c r="AF44" s="2">
        <f>V44+AE44</f>
        <v>1.1517361111111113</v>
      </c>
      <c r="AG44" s="2">
        <f>P44*1</f>
        <v>1.151736111111111</v>
      </c>
    </row>
    <row r="46" spans="2:3" ht="12.75">
      <c r="B46" s="1" t="s">
        <v>57</v>
      </c>
      <c r="C46" s="6">
        <v>0.5</v>
      </c>
    </row>
    <row r="48" spans="2:33" ht="12.75">
      <c r="B48" s="1" t="s">
        <v>66</v>
      </c>
      <c r="C48" s="6">
        <f>1/12</f>
        <v>0.08333333333333333</v>
      </c>
      <c r="D48" s="9">
        <v>0</v>
      </c>
      <c r="E48" s="21">
        <v>13</v>
      </c>
      <c r="F48" s="3">
        <f>(D48/12)+(E48/24)/12</f>
        <v>0.04513888888888889</v>
      </c>
      <c r="G48" s="2">
        <f>F48*(23/24)</f>
        <v>0.04325810185185185</v>
      </c>
      <c r="H48" s="21">
        <f>(17*12)+6</f>
        <v>210</v>
      </c>
      <c r="I48" s="2">
        <f>244.7529/H48</f>
        <v>1.1654900000000001</v>
      </c>
      <c r="J48" s="2">
        <f>I48*G48</f>
        <v>0.05041688512731482</v>
      </c>
      <c r="K48" s="14">
        <f>(J48/J44)*(C44/C48)</f>
        <v>0.7129032258064516</v>
      </c>
      <c r="L48">
        <v>1</v>
      </c>
      <c r="M48">
        <v>12</v>
      </c>
      <c r="N48">
        <v>3</v>
      </c>
      <c r="O48" s="17">
        <v>18</v>
      </c>
      <c r="P48" s="2">
        <f>(L48)+(M48/20)+(N48/240)+(O48/24)/240</f>
        <v>1.615625</v>
      </c>
      <c r="Q48" s="2">
        <f>(C48*H48)/F48/240</f>
        <v>1.6153846153846154</v>
      </c>
      <c r="R48">
        <v>1</v>
      </c>
      <c r="S48">
        <v>0</v>
      </c>
      <c r="T48">
        <v>9</v>
      </c>
      <c r="U48" s="17">
        <v>0</v>
      </c>
      <c r="V48" s="2">
        <f>R48+(S48/20)+(T48/240)+(U48/24/240)</f>
        <v>1.0375</v>
      </c>
      <c r="W48" s="11">
        <v>0</v>
      </c>
      <c r="X48" s="11">
        <v>8</v>
      </c>
      <c r="Y48" s="17">
        <v>0</v>
      </c>
      <c r="Z48" s="19">
        <f>(X48/240)+(Y48/24)/240</f>
        <v>0.03333333333333333</v>
      </c>
      <c r="AA48" s="11">
        <v>10</v>
      </c>
      <c r="AB48" s="11">
        <v>10</v>
      </c>
      <c r="AC48" s="17">
        <v>18</v>
      </c>
      <c r="AD48" s="19">
        <f>(AA48/20)+(AB48/240)+(AC48/24/240)</f>
        <v>0.5447916666666667</v>
      </c>
      <c r="AE48" s="2">
        <f>Z48+AD48</f>
        <v>0.578125</v>
      </c>
      <c r="AF48" s="2">
        <f>V48+AE48</f>
        <v>1.615625</v>
      </c>
      <c r="AG48" s="2">
        <f>P48*1</f>
        <v>1.615625</v>
      </c>
    </row>
    <row r="50" spans="2:3" ht="12.75">
      <c r="B50" s="1" t="s">
        <v>81</v>
      </c>
      <c r="C50" s="6">
        <f>1/24</f>
        <v>0.041666666666666664</v>
      </c>
    </row>
    <row r="53" spans="1:4" ht="12.75">
      <c r="A53" s="7">
        <v>5</v>
      </c>
      <c r="B53" s="1" t="s">
        <v>11</v>
      </c>
      <c r="D53" s="4"/>
    </row>
    <row r="55" spans="2:33" ht="12.75">
      <c r="B55" s="1" t="s">
        <v>63</v>
      </c>
      <c r="C55" s="6">
        <v>2</v>
      </c>
      <c r="D55" s="9">
        <v>4</v>
      </c>
      <c r="E55" s="21">
        <v>20</v>
      </c>
      <c r="F55" s="3">
        <f>(D55/12)+(E55/24)/12</f>
        <v>0.4027777777777778</v>
      </c>
      <c r="G55" s="2">
        <f>F55*(23/24)</f>
        <v>0.3859953703703704</v>
      </c>
      <c r="H55" s="21">
        <v>60.5</v>
      </c>
      <c r="I55" s="2">
        <f>244.7529/H55</f>
        <v>4.045502479338843</v>
      </c>
      <c r="J55" s="2">
        <f>I55*G55</f>
        <v>1.5615452278466486</v>
      </c>
      <c r="K55" s="14">
        <f>(J55/J57)*(C57/C55)</f>
        <v>1</v>
      </c>
      <c r="L55">
        <v>1</v>
      </c>
      <c r="M55">
        <v>5</v>
      </c>
      <c r="N55">
        <v>1</v>
      </c>
      <c r="O55" s="17">
        <v>14</v>
      </c>
      <c r="P55" s="8">
        <f>(L55)+(M55/20)+(N55/240)+(O55/24)/240</f>
        <v>1.2565972222222221</v>
      </c>
      <c r="Q55" s="2">
        <f>(C55*H55)/F55/240</f>
        <v>1.2517241379310344</v>
      </c>
      <c r="R55">
        <v>1</v>
      </c>
      <c r="S55">
        <v>2</v>
      </c>
      <c r="T55">
        <v>0</v>
      </c>
      <c r="U55" s="17">
        <v>0</v>
      </c>
      <c r="V55" s="2">
        <f>R55+(S55/20)+(T55/240)+(U55/24/240)</f>
        <v>1.1</v>
      </c>
      <c r="W55" s="11">
        <v>0</v>
      </c>
      <c r="X55" s="11">
        <v>8</v>
      </c>
      <c r="Y55" s="17">
        <v>0</v>
      </c>
      <c r="Z55" s="19">
        <f>(X55/240)+(Y55/24)/240</f>
        <v>0.03333333333333333</v>
      </c>
      <c r="AA55" s="11">
        <v>2</v>
      </c>
      <c r="AB55" s="11">
        <v>5</v>
      </c>
      <c r="AC55" s="17">
        <v>14</v>
      </c>
      <c r="AD55" s="19">
        <f>(AA55/20)+(AB55/240)+(AC55/24/240)</f>
        <v>0.1232638888888889</v>
      </c>
      <c r="AE55" s="2">
        <f>Z55+AD55</f>
        <v>0.15659722222222222</v>
      </c>
      <c r="AF55" s="2">
        <f>V55+AE55</f>
        <v>1.2565972222222224</v>
      </c>
      <c r="AG55" s="2">
        <f>P55*1</f>
        <v>1.2565972222222221</v>
      </c>
    </row>
    <row r="57" spans="2:33" ht="12.75">
      <c r="B57" s="1" t="s">
        <v>76</v>
      </c>
      <c r="C57" s="6">
        <v>1</v>
      </c>
      <c r="D57" s="9">
        <v>4</v>
      </c>
      <c r="E57" s="21">
        <v>20</v>
      </c>
      <c r="F57" s="3">
        <f>(D57/12)+(E57/24)/12</f>
        <v>0.4027777777777778</v>
      </c>
      <c r="G57" s="2">
        <f>F57*(23/24)</f>
        <v>0.3859953703703704</v>
      </c>
      <c r="H57" s="21">
        <v>121</v>
      </c>
      <c r="I57" s="2">
        <f>244.7529/H57</f>
        <v>2.0227512396694216</v>
      </c>
      <c r="J57" s="2">
        <f>I57*G57</f>
        <v>0.7807726139233243</v>
      </c>
      <c r="K57" s="14">
        <f>(J57/J57)*(C57/C57)</f>
        <v>1</v>
      </c>
      <c r="L57">
        <v>1</v>
      </c>
      <c r="M57">
        <v>5</v>
      </c>
      <c r="N57">
        <v>1</v>
      </c>
      <c r="O57" s="17">
        <v>14</v>
      </c>
      <c r="P57" s="8">
        <f>(L57)+(M57/20)+(N57/240)+(O57/24)/240</f>
        <v>1.2565972222222221</v>
      </c>
      <c r="Q57" s="2">
        <f>(C57*H57)/F57/240</f>
        <v>1.2517241379310344</v>
      </c>
      <c r="R57">
        <v>1</v>
      </c>
      <c r="S57">
        <v>2</v>
      </c>
      <c r="T57">
        <v>0</v>
      </c>
      <c r="U57" s="17">
        <v>0</v>
      </c>
      <c r="V57" s="2">
        <f>R57+(S57/20)+(T57/240)+(U57/24/240)</f>
        <v>1.1</v>
      </c>
      <c r="W57" s="11">
        <v>0</v>
      </c>
      <c r="X57" s="11">
        <v>8</v>
      </c>
      <c r="Y57" s="17">
        <v>0</v>
      </c>
      <c r="Z57" s="19">
        <f>(X57/240)+(Y57/24)/240</f>
        <v>0.03333333333333333</v>
      </c>
      <c r="AA57" s="11">
        <v>2</v>
      </c>
      <c r="AB57" s="11">
        <v>5</v>
      </c>
      <c r="AC57" s="17">
        <v>14</v>
      </c>
      <c r="AD57" s="19">
        <f>(AA57/20)+(AB57/240)+(AC57/24/240)</f>
        <v>0.1232638888888889</v>
      </c>
      <c r="AE57" s="2">
        <f>Z57+AD57</f>
        <v>0.15659722222222222</v>
      </c>
      <c r="AF57" s="2">
        <f>V57+AE57</f>
        <v>1.2565972222222224</v>
      </c>
      <c r="AG57" s="2">
        <f>P57*1</f>
        <v>1.2565972222222221</v>
      </c>
    </row>
    <row r="59" spans="2:33" ht="12.75">
      <c r="B59" s="1" t="s">
        <v>57</v>
      </c>
      <c r="C59" s="6">
        <v>0.5</v>
      </c>
      <c r="D59" s="9">
        <v>4</v>
      </c>
      <c r="E59" s="21">
        <v>20</v>
      </c>
      <c r="F59" s="3">
        <f>(D59/12)+(E59/24)/12</f>
        <v>0.4027777777777778</v>
      </c>
      <c r="G59" s="2">
        <f>F59*(23/24)</f>
        <v>0.3859953703703704</v>
      </c>
      <c r="H59" s="21">
        <v>242</v>
      </c>
      <c r="I59" s="2">
        <f>244.7529/H59</f>
        <v>1.0113756198347108</v>
      </c>
      <c r="J59" s="2">
        <f>I59*G59</f>
        <v>0.39038630696166216</v>
      </c>
      <c r="K59" s="14">
        <f>(J59/J57)*(C57/C59)</f>
        <v>1</v>
      </c>
      <c r="L59">
        <v>1</v>
      </c>
      <c r="M59">
        <v>5</v>
      </c>
      <c r="N59">
        <v>1</v>
      </c>
      <c r="O59" s="17">
        <v>14</v>
      </c>
      <c r="P59" s="8">
        <f>(L59)+(M59/20)+(N59/240)+(O59/24)/240</f>
        <v>1.2565972222222221</v>
      </c>
      <c r="Q59" s="2">
        <f>(C59*H59)/F59/240</f>
        <v>1.2517241379310344</v>
      </c>
      <c r="R59">
        <v>1</v>
      </c>
      <c r="S59">
        <v>2</v>
      </c>
      <c r="T59">
        <v>0</v>
      </c>
      <c r="U59" s="17">
        <v>0</v>
      </c>
      <c r="V59" s="2">
        <f>R59+(S59/20)+(T59/240)+(U59/24/240)</f>
        <v>1.1</v>
      </c>
      <c r="W59" s="11">
        <v>0</v>
      </c>
      <c r="X59" s="11">
        <v>8</v>
      </c>
      <c r="Y59" s="17">
        <v>0</v>
      </c>
      <c r="Z59" s="19">
        <f>(X59/240)+(Y59/24)/240</f>
        <v>0.03333333333333333</v>
      </c>
      <c r="AA59" s="11">
        <v>2</v>
      </c>
      <c r="AB59" s="11">
        <v>5</v>
      </c>
      <c r="AC59" s="17">
        <v>14</v>
      </c>
      <c r="AD59" s="19">
        <f>(AA59/20)+(AB59/240)+(AC59/24/240)</f>
        <v>0.1232638888888889</v>
      </c>
      <c r="AE59" s="2">
        <f>Z59+AD59</f>
        <v>0.15659722222222222</v>
      </c>
      <c r="AF59" s="2">
        <f>V59+AE59</f>
        <v>1.2565972222222224</v>
      </c>
      <c r="AG59" s="2">
        <f>P59*1</f>
        <v>1.2565972222222221</v>
      </c>
    </row>
    <row r="61" spans="2:33" ht="12.75">
      <c r="B61" s="1" t="s">
        <v>66</v>
      </c>
      <c r="C61" s="6">
        <f>1/12</f>
        <v>0.08333333333333333</v>
      </c>
      <c r="D61" s="9">
        <v>0</v>
      </c>
      <c r="E61" s="21">
        <v>12</v>
      </c>
      <c r="F61" s="3">
        <f>(D61/12)+(E61/24)/12</f>
        <v>0.041666666666666664</v>
      </c>
      <c r="G61" s="2">
        <f>F61*(23/24)</f>
        <v>0.03993055555555555</v>
      </c>
      <c r="H61" s="21">
        <v>240</v>
      </c>
      <c r="I61" s="2">
        <f>244.7529/H61</f>
        <v>1.0198037500000001</v>
      </c>
      <c r="J61" s="2">
        <f>I61*G61</f>
        <v>0.04072133029513889</v>
      </c>
      <c r="K61" s="14">
        <f>(J61/J57)*(C57/C61)</f>
        <v>0.6258620689655172</v>
      </c>
      <c r="L61">
        <v>2</v>
      </c>
      <c r="M61">
        <v>0</v>
      </c>
      <c r="N61">
        <v>0</v>
      </c>
      <c r="O61" s="17">
        <v>0</v>
      </c>
      <c r="P61" s="2">
        <f>(L61)+(M61/20)+(N61/240)+(O61/24)/240</f>
        <v>2</v>
      </c>
      <c r="Q61" s="2">
        <f>(C61*H61)/F61/240</f>
        <v>2</v>
      </c>
      <c r="R61">
        <v>1</v>
      </c>
      <c r="S61">
        <v>2</v>
      </c>
      <c r="T61">
        <v>0</v>
      </c>
      <c r="U61" s="17">
        <v>0</v>
      </c>
      <c r="V61" s="2">
        <f>R61+(S61/20)+(T61/240)+(U61/24/240)</f>
        <v>1.1</v>
      </c>
      <c r="W61" s="11">
        <v>0</v>
      </c>
      <c r="X61" s="11">
        <v>12</v>
      </c>
      <c r="Y61" s="17">
        <v>0</v>
      </c>
      <c r="Z61" s="19">
        <f>(X61/240)+(Y61/24)/240</f>
        <v>0.05</v>
      </c>
      <c r="AA61" s="11">
        <v>17</v>
      </c>
      <c r="AB61" s="11">
        <v>0</v>
      </c>
      <c r="AC61" s="17">
        <v>0</v>
      </c>
      <c r="AD61" s="19">
        <f>(AA61/20)+(AB61/240)+(AC61/24/240)</f>
        <v>0.85</v>
      </c>
      <c r="AE61" s="2">
        <f>Z61+AD61</f>
        <v>0.9</v>
      </c>
      <c r="AF61" s="2">
        <f>V61+AE61</f>
        <v>2</v>
      </c>
      <c r="AG61" s="2">
        <f>P61*1</f>
        <v>2</v>
      </c>
    </row>
    <row r="63" spans="2:23" ht="12.75">
      <c r="B63" s="1" t="s">
        <v>81</v>
      </c>
      <c r="C63" s="6">
        <f>1/24</f>
        <v>0.041666666666666664</v>
      </c>
      <c r="W63" s="11">
        <v>0</v>
      </c>
    </row>
    <row r="66" spans="1:2" ht="12.75">
      <c r="A66" s="7">
        <v>6</v>
      </c>
      <c r="B66" s="1" t="s">
        <v>13</v>
      </c>
    </row>
    <row r="68" spans="2:33" ht="12.75">
      <c r="B68" s="1" t="s">
        <v>63</v>
      </c>
      <c r="C68" s="6">
        <v>2</v>
      </c>
      <c r="D68" s="9">
        <v>4</v>
      </c>
      <c r="E68" s="21">
        <v>20</v>
      </c>
      <c r="F68" s="3">
        <f>(D68/12)+(E68/24)/12</f>
        <v>0.4027777777777778</v>
      </c>
      <c r="G68" s="2">
        <f>F68*(23/24)</f>
        <v>0.3859953703703704</v>
      </c>
      <c r="H68" s="21">
        <v>60.5</v>
      </c>
      <c r="I68" s="2">
        <f>244.7529/H68</f>
        <v>4.045502479338843</v>
      </c>
      <c r="J68" s="2">
        <f>I68*G68</f>
        <v>1.5615452278466486</v>
      </c>
      <c r="K68" s="14">
        <f>(J68/J70)*(C70/C68)</f>
        <v>1</v>
      </c>
      <c r="L68">
        <v>1</v>
      </c>
      <c r="M68">
        <v>5</v>
      </c>
      <c r="N68">
        <v>1</v>
      </c>
      <c r="O68" s="17">
        <v>14</v>
      </c>
      <c r="P68" s="8">
        <f>(L68)+(M68/20)+(N68/240)+(O68/24)/240</f>
        <v>1.2565972222222221</v>
      </c>
      <c r="Q68" s="2">
        <f>(C68*H68)/F68/240</f>
        <v>1.2517241379310344</v>
      </c>
      <c r="R68">
        <v>1</v>
      </c>
      <c r="S68">
        <v>2</v>
      </c>
      <c r="T68">
        <v>2</v>
      </c>
      <c r="U68" s="17">
        <v>0</v>
      </c>
      <c r="V68" s="2">
        <f>R68+(S68/20)+(T68/240)+(U68/24/240)</f>
        <v>1.1083333333333334</v>
      </c>
      <c r="W68" s="11">
        <v>0</v>
      </c>
      <c r="X68" s="11">
        <v>6</v>
      </c>
      <c r="Y68" s="17">
        <v>0</v>
      </c>
      <c r="Z68" s="19">
        <f>(X68/240)+(Y68/24)/240</f>
        <v>0.025</v>
      </c>
      <c r="AA68" s="11">
        <v>2</v>
      </c>
      <c r="AB68" s="11">
        <v>5</v>
      </c>
      <c r="AC68" s="17">
        <v>14</v>
      </c>
      <c r="AD68" s="19">
        <f>(AA68/20)+(AB68/240)+(AC68/24/240)</f>
        <v>0.1232638888888889</v>
      </c>
      <c r="AE68" s="2">
        <f>Z68+AD68</f>
        <v>0.1482638888888889</v>
      </c>
      <c r="AF68" s="2">
        <f>V68+AE68</f>
        <v>1.2565972222222224</v>
      </c>
      <c r="AG68" s="2">
        <f>P68*1</f>
        <v>1.2565972222222221</v>
      </c>
    </row>
    <row r="70" spans="2:33" ht="12.75">
      <c r="B70" s="1" t="s">
        <v>76</v>
      </c>
      <c r="C70" s="6">
        <v>1</v>
      </c>
      <c r="D70" s="9">
        <v>4</v>
      </c>
      <c r="E70" s="21">
        <v>20</v>
      </c>
      <c r="F70" s="3">
        <f>(D70/12)+(E70/24)/12</f>
        <v>0.4027777777777778</v>
      </c>
      <c r="G70" s="2">
        <f>F70*(23/24)</f>
        <v>0.3859953703703704</v>
      </c>
      <c r="H70" s="21">
        <v>121</v>
      </c>
      <c r="I70" s="2">
        <f>244.7529/H70</f>
        <v>2.0227512396694216</v>
      </c>
      <c r="J70" s="2">
        <f>I70*G70</f>
        <v>0.7807726139233243</v>
      </c>
      <c r="K70" s="14">
        <f>(J70/J70)*(C70/C70)</f>
        <v>1</v>
      </c>
      <c r="L70">
        <v>1</v>
      </c>
      <c r="M70">
        <v>5</v>
      </c>
      <c r="N70">
        <v>1</v>
      </c>
      <c r="O70" s="17">
        <v>14</v>
      </c>
      <c r="P70" s="8">
        <f>(L70)+(M70/20)+(N70/240)+(O70/24)/240</f>
        <v>1.2565972222222221</v>
      </c>
      <c r="Q70" s="2">
        <f>(C70*H70)/F70/240</f>
        <v>1.2517241379310344</v>
      </c>
      <c r="R70">
        <v>1</v>
      </c>
      <c r="S70">
        <v>2</v>
      </c>
      <c r="T70">
        <v>2</v>
      </c>
      <c r="U70" s="17">
        <v>0</v>
      </c>
      <c r="V70" s="2">
        <f>R70+(S70/20)+(T70/240)+(U70/24/240)</f>
        <v>1.1083333333333334</v>
      </c>
      <c r="W70" s="11">
        <v>0</v>
      </c>
      <c r="X70" s="11">
        <v>6</v>
      </c>
      <c r="Y70" s="17">
        <v>0</v>
      </c>
      <c r="Z70" s="19">
        <f>(X70/240)+(Y70/24)/240</f>
        <v>0.025</v>
      </c>
      <c r="AA70" s="11">
        <v>2</v>
      </c>
      <c r="AB70" s="11">
        <v>5</v>
      </c>
      <c r="AC70" s="17">
        <v>14</v>
      </c>
      <c r="AD70" s="19">
        <f>(AA70/20)+(AB70/240)+(AC70/24/240)</f>
        <v>0.1232638888888889</v>
      </c>
      <c r="AE70" s="2">
        <f>Z70+AD70</f>
        <v>0.1482638888888889</v>
      </c>
      <c r="AF70" s="2">
        <f>V70+AE70</f>
        <v>1.2565972222222224</v>
      </c>
      <c r="AG70" s="2">
        <f>P70*1</f>
        <v>1.2565972222222221</v>
      </c>
    </row>
    <row r="72" spans="2:33" ht="12.75">
      <c r="B72" s="1" t="s">
        <v>57</v>
      </c>
      <c r="C72" s="6">
        <v>0.5</v>
      </c>
      <c r="D72" s="9">
        <v>4</v>
      </c>
      <c r="E72" s="21">
        <v>20</v>
      </c>
      <c r="F72" s="3">
        <f>(D72/12)+(E72/24)/12</f>
        <v>0.4027777777777778</v>
      </c>
      <c r="G72" s="2">
        <f>F72*(23/24)</f>
        <v>0.3859953703703704</v>
      </c>
      <c r="H72" s="21">
        <v>242</v>
      </c>
      <c r="I72" s="2">
        <f>244.7529/H72</f>
        <v>1.0113756198347108</v>
      </c>
      <c r="J72" s="2">
        <f>I72*G72</f>
        <v>0.39038630696166216</v>
      </c>
      <c r="K72" s="14">
        <f>(J72/J70)*(C70/C72)</f>
        <v>1</v>
      </c>
      <c r="L72">
        <v>1</v>
      </c>
      <c r="M72">
        <v>5</v>
      </c>
      <c r="N72">
        <v>1</v>
      </c>
      <c r="O72" s="17">
        <v>14</v>
      </c>
      <c r="P72" s="8">
        <f>(L72)+(M72/20)+(N72/240)+(O72/24)/240</f>
        <v>1.2565972222222221</v>
      </c>
      <c r="Q72" s="2">
        <f>(C72*H72)/F72/240</f>
        <v>1.2517241379310344</v>
      </c>
      <c r="R72">
        <v>1</v>
      </c>
      <c r="S72">
        <v>2</v>
      </c>
      <c r="T72">
        <v>2</v>
      </c>
      <c r="U72" s="17">
        <v>0</v>
      </c>
      <c r="V72" s="2">
        <f>R72+(S72/20)+(T72/240)+(U72/24/240)</f>
        <v>1.1083333333333334</v>
      </c>
      <c r="W72" s="11">
        <v>0</v>
      </c>
      <c r="X72" s="11">
        <v>6</v>
      </c>
      <c r="Y72" s="17">
        <v>0</v>
      </c>
      <c r="Z72" s="19">
        <f>(X72/240)+(Y72/24)/240</f>
        <v>0.025</v>
      </c>
      <c r="AA72" s="11">
        <v>2</v>
      </c>
      <c r="AB72" s="11">
        <v>5</v>
      </c>
      <c r="AC72" s="17">
        <v>14</v>
      </c>
      <c r="AD72" s="19">
        <f>(AA72/20)+(AB72/240)+(AC72/24/240)</f>
        <v>0.1232638888888889</v>
      </c>
      <c r="AE72" s="2">
        <f>Z72+AD72</f>
        <v>0.1482638888888889</v>
      </c>
      <c r="AF72" s="2">
        <f>V72+AE72</f>
        <v>1.2565972222222224</v>
      </c>
      <c r="AG72" s="2">
        <f>P72*1</f>
        <v>1.2565972222222221</v>
      </c>
    </row>
    <row r="74" spans="2:33" ht="12.75">
      <c r="B74" s="1" t="s">
        <v>66</v>
      </c>
      <c r="C74" s="6">
        <f>1/12</f>
        <v>0.08333333333333333</v>
      </c>
      <c r="D74" s="9">
        <v>0</v>
      </c>
      <c r="E74" s="21">
        <v>12</v>
      </c>
      <c r="F74" s="3">
        <f>(D74/12)+(E74/24)/12</f>
        <v>0.041666666666666664</v>
      </c>
      <c r="G74" s="2">
        <f>F74*(23/24)</f>
        <v>0.03993055555555555</v>
      </c>
      <c r="H74" s="21">
        <v>240</v>
      </c>
      <c r="I74" s="2">
        <f>244.7529/H74</f>
        <v>1.0198037500000001</v>
      </c>
      <c r="J74" s="2">
        <f>I74*G74</f>
        <v>0.04072133029513889</v>
      </c>
      <c r="K74" s="14">
        <f>(J74/J70)*(C70/C74)</f>
        <v>0.6258620689655172</v>
      </c>
      <c r="L74">
        <v>2</v>
      </c>
      <c r="M74">
        <v>0</v>
      </c>
      <c r="N74">
        <v>0</v>
      </c>
      <c r="O74" s="17">
        <v>0</v>
      </c>
      <c r="P74" s="2">
        <f>(L74)+(M74/20)+(N74/240)+(O74/24)/240</f>
        <v>2</v>
      </c>
      <c r="Q74" s="2">
        <f>(C74*H74)/F74/240</f>
        <v>2</v>
      </c>
      <c r="R74">
        <v>1</v>
      </c>
      <c r="S74">
        <v>2</v>
      </c>
      <c r="T74">
        <v>2</v>
      </c>
      <c r="U74" s="17">
        <v>0</v>
      </c>
      <c r="V74" s="2">
        <f>R74+(S74/20)+(T74/240)+(U74/24/240)</f>
        <v>1.1083333333333334</v>
      </c>
      <c r="W74" s="11">
        <v>0</v>
      </c>
      <c r="X74" s="11">
        <v>10</v>
      </c>
      <c r="Y74" s="17">
        <v>0</v>
      </c>
      <c r="Z74" s="19">
        <f>(X74/240)+(Y74/24)/240</f>
        <v>0.041666666666666664</v>
      </c>
      <c r="AA74" s="11">
        <v>17</v>
      </c>
      <c r="AB74" s="11">
        <v>0</v>
      </c>
      <c r="AC74" s="17">
        <v>0</v>
      </c>
      <c r="AD74" s="19">
        <f>(AA74/20)+(AB74/240)+(AC74/24/240)</f>
        <v>0.85</v>
      </c>
      <c r="AE74" s="2">
        <f>Z74+AD74</f>
        <v>0.8916666666666666</v>
      </c>
      <c r="AF74" s="2">
        <f>V74+AE74</f>
        <v>2</v>
      </c>
      <c r="AG74" s="2">
        <f>P74*1</f>
        <v>2</v>
      </c>
    </row>
    <row r="76" spans="2:23" ht="12.75">
      <c r="B76" s="1" t="s">
        <v>81</v>
      </c>
      <c r="C76" s="6">
        <f>1/24</f>
        <v>0.041666666666666664</v>
      </c>
      <c r="W76" s="11">
        <v>0</v>
      </c>
    </row>
    <row r="79" spans="1:2" ht="12.75">
      <c r="A79" s="7">
        <v>7</v>
      </c>
      <c r="B79" s="1" t="s">
        <v>12</v>
      </c>
    </row>
    <row r="81" spans="2:33" ht="12.75">
      <c r="B81" s="1" t="s">
        <v>63</v>
      </c>
      <c r="C81" s="6">
        <v>2</v>
      </c>
      <c r="D81" s="9">
        <v>6</v>
      </c>
      <c r="E81" s="21">
        <v>0</v>
      </c>
      <c r="F81" s="3">
        <f>(D81/12)+(E81/24)/12</f>
        <v>0.5</v>
      </c>
      <c r="G81" s="2">
        <f>F81*(23/24)</f>
        <v>0.4791666666666667</v>
      </c>
      <c r="H81" s="21">
        <v>57</v>
      </c>
      <c r="I81" s="2">
        <f>244.7529/H81</f>
        <v>4.2939105263157895</v>
      </c>
      <c r="J81" s="2">
        <f>I81*G81</f>
        <v>2.0574987938596494</v>
      </c>
      <c r="K81" s="14">
        <f>(J81/J83)*(C83/C81)</f>
        <v>1.0105263157894737</v>
      </c>
      <c r="L81">
        <v>0</v>
      </c>
      <c r="M81">
        <v>19</v>
      </c>
      <c r="N81">
        <v>0</v>
      </c>
      <c r="O81" s="17">
        <v>0</v>
      </c>
      <c r="P81" s="2">
        <f>(L81)+(M81/20)+(N81/240)+(O81/24)/240</f>
        <v>0.95</v>
      </c>
      <c r="Q81" s="2">
        <f>(C81*H81)/F81/240</f>
        <v>0.95</v>
      </c>
      <c r="R81">
        <v>0</v>
      </c>
      <c r="S81">
        <v>17</v>
      </c>
      <c r="T81">
        <v>0</v>
      </c>
      <c r="U81" s="17">
        <v>0</v>
      </c>
      <c r="V81" s="2">
        <f>R81+(S81/20)+(T81/240)+(U81/24/240)</f>
        <v>0.85</v>
      </c>
      <c r="W81" s="11">
        <v>0</v>
      </c>
      <c r="X81" s="11">
        <v>4</v>
      </c>
      <c r="Y81" s="17">
        <v>0</v>
      </c>
      <c r="Z81" s="19">
        <f>(X81/240)+(Y81/24)/240</f>
        <v>0.016666666666666666</v>
      </c>
      <c r="AA81" s="11">
        <v>1</v>
      </c>
      <c r="AB81" s="11">
        <v>8</v>
      </c>
      <c r="AC81" s="17">
        <v>0</v>
      </c>
      <c r="AD81" s="19">
        <f>(AA81/20)+(AB81/240)+(AC81/24/240)</f>
        <v>0.08333333333333334</v>
      </c>
      <c r="AE81" s="2">
        <f>Z81+AD81</f>
        <v>0.1</v>
      </c>
      <c r="AF81" s="2">
        <f>V81+AE81</f>
        <v>0.95</v>
      </c>
      <c r="AG81" s="2">
        <f>P81*1</f>
        <v>0.95</v>
      </c>
    </row>
    <row r="83" spans="2:33" ht="12.75">
      <c r="B83" s="1" t="s">
        <v>76</v>
      </c>
      <c r="C83" s="6">
        <v>1</v>
      </c>
      <c r="D83" s="9">
        <v>5</v>
      </c>
      <c r="E83" s="21">
        <v>0</v>
      </c>
      <c r="F83" s="3">
        <f>(D83/12)+(E83/24)/12</f>
        <v>0.4166666666666667</v>
      </c>
      <c r="G83" s="2">
        <f>F83*(23/24)</f>
        <v>0.3993055555555556</v>
      </c>
      <c r="H83" s="21">
        <v>96</v>
      </c>
      <c r="I83" s="2">
        <f>244.7529/H83</f>
        <v>2.549509375</v>
      </c>
      <c r="J83" s="2">
        <f>I83*G83</f>
        <v>1.0180332573784723</v>
      </c>
      <c r="K83" s="14">
        <f>(J83/J83)*(C83/C83)</f>
        <v>1</v>
      </c>
      <c r="L83">
        <v>0</v>
      </c>
      <c r="M83">
        <v>19</v>
      </c>
      <c r="N83">
        <v>2</v>
      </c>
      <c r="O83" s="17">
        <v>9.5</v>
      </c>
      <c r="P83" s="2">
        <f>(L83)+(M83/20)+(N83/240)+(O83/24)/240</f>
        <v>0.9599826388888888</v>
      </c>
      <c r="Q83" s="2">
        <f>(C83*H83)/F83/240</f>
        <v>0.9599999999999999</v>
      </c>
      <c r="R83">
        <v>0</v>
      </c>
      <c r="S83">
        <v>17</v>
      </c>
      <c r="T83">
        <v>0</v>
      </c>
      <c r="U83" s="17">
        <v>0</v>
      </c>
      <c r="V83" s="2">
        <f>R83+(S83/20)+(T83/240)+(U83/24/240)</f>
        <v>0.85</v>
      </c>
      <c r="W83" s="11">
        <v>0</v>
      </c>
      <c r="X83" s="11">
        <v>4</v>
      </c>
      <c r="Y83" s="17">
        <v>0</v>
      </c>
      <c r="Z83" s="19">
        <f>(X83/240)+(Y83/24)/240</f>
        <v>0.016666666666666666</v>
      </c>
      <c r="AA83" s="11">
        <v>1</v>
      </c>
      <c r="AB83" s="11">
        <v>10</v>
      </c>
      <c r="AC83" s="17">
        <v>9.5</v>
      </c>
      <c r="AD83" s="19">
        <f>(AA83/20)+(AB83/240)+(AC83/24/240)</f>
        <v>0.09331597222222222</v>
      </c>
      <c r="AE83" s="2">
        <f>Z83+AD83</f>
        <v>0.10998263888888889</v>
      </c>
      <c r="AF83" s="2">
        <f>V83+AE83</f>
        <v>0.9599826388888889</v>
      </c>
      <c r="AG83" s="2">
        <f>P83*1</f>
        <v>0.9599826388888888</v>
      </c>
    </row>
    <row r="85" spans="2:33" ht="12.75">
      <c r="B85" s="1" t="s">
        <v>57</v>
      </c>
      <c r="C85" s="6">
        <v>0.5</v>
      </c>
      <c r="D85" s="9">
        <v>5</v>
      </c>
      <c r="E85" s="21">
        <v>0</v>
      </c>
      <c r="F85" s="3">
        <f>(D85/12)+(E85/24)/12</f>
        <v>0.4166666666666667</v>
      </c>
      <c r="G85" s="2">
        <f>F85*(23/24)</f>
        <v>0.3993055555555556</v>
      </c>
      <c r="H85" s="21">
        <f>16*12</f>
        <v>192</v>
      </c>
      <c r="I85" s="2">
        <f>244.7529/H85</f>
        <v>1.2747546875</v>
      </c>
      <c r="J85" s="2">
        <f>I85*G85</f>
        <v>0.5090166286892361</v>
      </c>
      <c r="K85" s="14">
        <f>(J85/J83)*(C83/C85)</f>
        <v>1</v>
      </c>
      <c r="L85">
        <v>0</v>
      </c>
      <c r="M85">
        <v>19</v>
      </c>
      <c r="N85">
        <v>2</v>
      </c>
      <c r="O85" s="17">
        <v>9.5</v>
      </c>
      <c r="P85" s="2">
        <f>(L85)+(M85/20)+(N85/240)+(O85/24)/240</f>
        <v>0.9599826388888888</v>
      </c>
      <c r="Q85" s="2">
        <f>(C85*H85)/F85/240</f>
        <v>0.9599999999999999</v>
      </c>
      <c r="R85">
        <v>0</v>
      </c>
      <c r="S85">
        <v>17</v>
      </c>
      <c r="T85">
        <v>0</v>
      </c>
      <c r="U85" s="17">
        <v>0</v>
      </c>
      <c r="V85" s="2">
        <f>R85+(S85/20)+(T85/240)+(U85/24/240)</f>
        <v>0.85</v>
      </c>
      <c r="W85" s="11">
        <v>0</v>
      </c>
      <c r="X85" s="11">
        <v>4</v>
      </c>
      <c r="Y85" s="17">
        <v>0</v>
      </c>
      <c r="Z85" s="19">
        <f>(X85/240)+(Y85/24)/240</f>
        <v>0.016666666666666666</v>
      </c>
      <c r="AA85" s="11">
        <v>1</v>
      </c>
      <c r="AB85" s="11">
        <v>10</v>
      </c>
      <c r="AC85" s="17">
        <v>9.5</v>
      </c>
      <c r="AD85" s="19">
        <f>(AA85/20)+(AB85/240)+(AC85/24/240)</f>
        <v>0.09331597222222222</v>
      </c>
      <c r="AE85" s="2">
        <f>Z85+AD85</f>
        <v>0.10998263888888889</v>
      </c>
      <c r="AF85" s="2">
        <f>V85+AE85</f>
        <v>0.9599826388888889</v>
      </c>
      <c r="AG85" s="2">
        <f>P85*1</f>
        <v>0.9599826388888888</v>
      </c>
    </row>
    <row r="87" spans="2:33" ht="12.75">
      <c r="B87" s="1" t="s">
        <v>66</v>
      </c>
      <c r="C87" s="6">
        <f>1/12</f>
        <v>0.08333333333333333</v>
      </c>
      <c r="D87" s="9">
        <v>0</v>
      </c>
      <c r="E87" s="21">
        <v>12</v>
      </c>
      <c r="F87" s="3">
        <f>(D87/12)+(E87/24)/12</f>
        <v>0.041666666666666664</v>
      </c>
      <c r="G87" s="2">
        <f>F87*(23/24)</f>
        <v>0.03993055555555555</v>
      </c>
      <c r="H87" s="21">
        <f>(15*12)+3</f>
        <v>183</v>
      </c>
      <c r="I87" s="2">
        <f>244.7529/H87</f>
        <v>1.3374475409836066</v>
      </c>
      <c r="J87" s="2">
        <f>I87*G87</f>
        <v>0.05340502333788707</v>
      </c>
      <c r="K87" s="14">
        <f>(J87/J83)*(C83/C87)</f>
        <v>0.6295081967213114</v>
      </c>
      <c r="L87">
        <v>1</v>
      </c>
      <c r="M87">
        <v>10</v>
      </c>
      <c r="N87">
        <v>6</v>
      </c>
      <c r="O87" s="17">
        <v>0</v>
      </c>
      <c r="P87" s="2">
        <f>(L87)+(M87/20)+(N87/240)+(O87/24)/240</f>
        <v>1.525</v>
      </c>
      <c r="Q87" s="2">
        <f>(C87*H87)/F87/240</f>
        <v>1.525</v>
      </c>
      <c r="R87">
        <v>0</v>
      </c>
      <c r="S87">
        <v>17</v>
      </c>
      <c r="T87">
        <v>0</v>
      </c>
      <c r="U87" s="17">
        <v>0</v>
      </c>
      <c r="V87" s="2">
        <f>R87+(S87/20)+(T87/240)+(U87/24/240)</f>
        <v>0.85</v>
      </c>
      <c r="W87" s="11">
        <v>0</v>
      </c>
      <c r="X87" s="11">
        <v>2</v>
      </c>
      <c r="Y87" s="17">
        <v>0</v>
      </c>
      <c r="Z87" s="19">
        <f>(X87/240)+(Y87/24)/240</f>
        <v>0.008333333333333333</v>
      </c>
      <c r="AA87" s="11">
        <v>13</v>
      </c>
      <c r="AB87" s="11">
        <v>4</v>
      </c>
      <c r="AC87" s="17">
        <v>0</v>
      </c>
      <c r="AD87" s="19">
        <f>(AA87/20)+(AB87/240)+(AC87/24/240)</f>
        <v>0.6666666666666667</v>
      </c>
      <c r="AE87" s="2">
        <f>Z87+AD87</f>
        <v>0.675</v>
      </c>
      <c r="AF87" s="2">
        <f>V87+AE87</f>
        <v>1.525</v>
      </c>
      <c r="AG87" s="2">
        <f>P87*1</f>
        <v>1.525</v>
      </c>
    </row>
    <row r="89" spans="2:33" ht="12.75">
      <c r="B89" s="1" t="s">
        <v>81</v>
      </c>
      <c r="C89" s="6">
        <f>1/24</f>
        <v>0.041666666666666664</v>
      </c>
      <c r="D89" s="9">
        <v>0</v>
      </c>
      <c r="E89" s="21">
        <v>9</v>
      </c>
      <c r="F89" s="3">
        <f>(D89/12)+(E89/24)/12</f>
        <v>0.03125</v>
      </c>
      <c r="G89" s="2">
        <f>F89*(23/24)</f>
        <v>0.029947916666666668</v>
      </c>
      <c r="H89" s="21">
        <f>(22*12)+10.5</f>
        <v>274.5</v>
      </c>
      <c r="I89" s="2">
        <f>244.7529/H89</f>
        <v>0.891631693989071</v>
      </c>
      <c r="J89" s="2">
        <f>I89*G89</f>
        <v>0.026702511668943534</v>
      </c>
      <c r="K89" s="14">
        <f>(J89/J83)*(C83/C89)</f>
        <v>0.6295081967213114</v>
      </c>
      <c r="L89">
        <v>1</v>
      </c>
      <c r="M89">
        <v>10</v>
      </c>
      <c r="N89">
        <v>6</v>
      </c>
      <c r="O89" s="17">
        <v>0</v>
      </c>
      <c r="P89" s="2">
        <f>(L89)+(M89/20)+(N89/240)+(O89/24)/240</f>
        <v>1.525</v>
      </c>
      <c r="Q89" s="2">
        <f>(C89*H89)/F89/240</f>
        <v>1.525</v>
      </c>
      <c r="R89">
        <v>0</v>
      </c>
      <c r="S89">
        <v>17</v>
      </c>
      <c r="T89">
        <v>0</v>
      </c>
      <c r="U89" s="17">
        <v>0</v>
      </c>
      <c r="V89" s="2">
        <f>R89+(S89/20)+(T89/240)+(U89/24/240)</f>
        <v>0.85</v>
      </c>
      <c r="W89" s="11">
        <v>0</v>
      </c>
      <c r="X89" s="11">
        <v>2</v>
      </c>
      <c r="Y89" s="17">
        <v>0</v>
      </c>
      <c r="Z89" s="19">
        <f>(X89/240)+(Y89/24)/240</f>
        <v>0.008333333333333333</v>
      </c>
      <c r="AA89" s="11">
        <v>13</v>
      </c>
      <c r="AB89" s="11">
        <v>4</v>
      </c>
      <c r="AC89" s="17">
        <v>0</v>
      </c>
      <c r="AD89" s="19">
        <f>(AA89/20)+(AB89/240)+(AC89/24/240)</f>
        <v>0.6666666666666667</v>
      </c>
      <c r="AE89" s="2">
        <f>Z89+AD89</f>
        <v>0.675</v>
      </c>
      <c r="AF89" s="2">
        <f>V89+AE89</f>
        <v>1.525</v>
      </c>
      <c r="AG89" s="2">
        <f>P89*1</f>
        <v>1.525</v>
      </c>
    </row>
    <row r="92" spans="1:2" ht="12.75">
      <c r="A92" s="7">
        <v>8</v>
      </c>
      <c r="B92" s="1" t="s">
        <v>14</v>
      </c>
    </row>
    <row r="94" spans="2:33" ht="12.75">
      <c r="B94" s="1" t="s">
        <v>63</v>
      </c>
      <c r="C94" s="6">
        <v>2</v>
      </c>
      <c r="D94" s="9">
        <v>6</v>
      </c>
      <c r="E94" s="21">
        <v>0</v>
      </c>
      <c r="F94" s="3">
        <f>(D94/12)+(E94/24)/12</f>
        <v>0.5</v>
      </c>
      <c r="G94" s="2">
        <f>F94*(23/24)</f>
        <v>0.4791666666666667</v>
      </c>
      <c r="H94" s="21">
        <v>57.5</v>
      </c>
      <c r="I94" s="2">
        <f>244.7529/H94</f>
        <v>4.256572173913043</v>
      </c>
      <c r="J94" s="2">
        <f>I94*G94</f>
        <v>2.0396075</v>
      </c>
      <c r="L94">
        <v>0</v>
      </c>
      <c r="M94">
        <v>19</v>
      </c>
      <c r="N94">
        <v>2</v>
      </c>
      <c r="O94" s="17">
        <v>0</v>
      </c>
      <c r="P94" s="2">
        <f>(L94)+(M94/20)+(N94/240)+(O94/24)/240</f>
        <v>0.9583333333333333</v>
      </c>
      <c r="Q94" s="2">
        <f>(C94*H94)/F94/240</f>
        <v>0.9583333333333334</v>
      </c>
      <c r="R94">
        <v>0</v>
      </c>
      <c r="S94">
        <v>17</v>
      </c>
      <c r="T94">
        <v>2</v>
      </c>
      <c r="U94" s="17">
        <v>0</v>
      </c>
      <c r="V94" s="2">
        <f>R94+(S94/20)+(T94/240)+(U94/24/240)</f>
        <v>0.8583333333333333</v>
      </c>
      <c r="X94" s="11">
        <v>4</v>
      </c>
      <c r="Y94" s="17">
        <v>0</v>
      </c>
      <c r="Z94" s="19">
        <f>(X94/240)+(Y94/24)/240</f>
        <v>0.016666666666666666</v>
      </c>
      <c r="AA94" s="11">
        <v>1</v>
      </c>
      <c r="AB94" s="11">
        <v>8</v>
      </c>
      <c r="AC94" s="17">
        <v>0</v>
      </c>
      <c r="AD94" s="19">
        <f>(AA94/20)+(AB94/240)+(AC94/24/240)</f>
        <v>0.08333333333333334</v>
      </c>
      <c r="AE94" s="2">
        <f>Z94+AD94</f>
        <v>0.1</v>
      </c>
      <c r="AF94" s="2">
        <f>V94+AE94</f>
        <v>0.9583333333333333</v>
      </c>
      <c r="AG94" s="2">
        <f>P94*1</f>
        <v>0.9583333333333333</v>
      </c>
    </row>
    <row r="96" spans="2:20" ht="12.75">
      <c r="B96" s="1" t="s">
        <v>76</v>
      </c>
      <c r="T96" t="s">
        <v>83</v>
      </c>
    </row>
    <row r="98" ht="12.75">
      <c r="B98" s="1" t="s">
        <v>57</v>
      </c>
    </row>
    <row r="100" ht="12.75">
      <c r="B100" s="1" t="s">
        <v>66</v>
      </c>
    </row>
    <row r="102" ht="12.75">
      <c r="B102" s="1" t="s">
        <v>81</v>
      </c>
    </row>
    <row r="105" spans="1:2" ht="12.75">
      <c r="A105" s="7">
        <v>9</v>
      </c>
      <c r="B105" s="1" t="s">
        <v>15</v>
      </c>
    </row>
    <row r="107" spans="1:33" ht="12.75">
      <c r="A107" s="7" t="s">
        <v>105</v>
      </c>
      <c r="B107" s="1" t="s">
        <v>63</v>
      </c>
      <c r="C107" s="6">
        <v>2</v>
      </c>
      <c r="D107" s="9">
        <v>6</v>
      </c>
      <c r="E107" s="21">
        <v>0</v>
      </c>
      <c r="F107" s="3">
        <f>(D107/12)+(E107/24)/12</f>
        <v>0.5</v>
      </c>
      <c r="G107" s="2">
        <f>F107*(23/24)</f>
        <v>0.4791666666666667</v>
      </c>
      <c r="H107" s="21">
        <v>57</v>
      </c>
      <c r="I107" s="2">
        <f>244.7529/H107</f>
        <v>4.2939105263157895</v>
      </c>
      <c r="J107" s="2">
        <f>I107*G107</f>
        <v>2.0574987938596494</v>
      </c>
      <c r="K107" s="14">
        <f>(J107/J109)*(C109/C107)</f>
        <v>1.0105263157894737</v>
      </c>
      <c r="L107">
        <v>0</v>
      </c>
      <c r="M107">
        <v>19</v>
      </c>
      <c r="N107">
        <v>0</v>
      </c>
      <c r="O107" s="17">
        <v>0</v>
      </c>
      <c r="P107" s="2">
        <f>(L107)+(M107/20)+(N107/240)+(O107/24)/240</f>
        <v>0.95</v>
      </c>
      <c r="Q107" s="2">
        <f>(C107*H107)/F107/240</f>
        <v>0.95</v>
      </c>
      <c r="R107">
        <v>0</v>
      </c>
      <c r="S107">
        <v>17</v>
      </c>
      <c r="T107">
        <v>6</v>
      </c>
      <c r="U107" s="17">
        <v>0</v>
      </c>
      <c r="V107" s="2">
        <f>R107+(S107/20)+(T107/240)+(U107/24/240)</f>
        <v>0.875</v>
      </c>
      <c r="W107" s="11">
        <v>0</v>
      </c>
      <c r="X107" s="11">
        <v>4</v>
      </c>
      <c r="Y107" s="17">
        <v>0</v>
      </c>
      <c r="Z107" s="19">
        <f>(X107/240)+(Y107/24)/240</f>
        <v>0.016666666666666666</v>
      </c>
      <c r="AA107" s="11">
        <v>1</v>
      </c>
      <c r="AB107" s="11">
        <v>2</v>
      </c>
      <c r="AC107" s="17">
        <v>0</v>
      </c>
      <c r="AD107" s="19">
        <f>(AA107/20)+(AB107/240)+(AC107/24/240)</f>
        <v>0.058333333333333334</v>
      </c>
      <c r="AE107" s="2">
        <f>Z107+AD107</f>
        <v>0.075</v>
      </c>
      <c r="AF107" s="2">
        <f>V107+AE107</f>
        <v>0.95</v>
      </c>
      <c r="AG107" s="2">
        <f>P107*1</f>
        <v>0.95</v>
      </c>
    </row>
    <row r="109" spans="1:33" ht="12.75">
      <c r="A109" s="7" t="s">
        <v>105</v>
      </c>
      <c r="B109" s="1" t="s">
        <v>76</v>
      </c>
      <c r="C109" s="6">
        <v>1</v>
      </c>
      <c r="D109" s="9">
        <v>5</v>
      </c>
      <c r="E109" s="21">
        <v>0</v>
      </c>
      <c r="F109" s="3">
        <f>(D109/12)+(E109/24)/12</f>
        <v>0.4166666666666667</v>
      </c>
      <c r="G109" s="2">
        <f>F109*(23/24)</f>
        <v>0.3993055555555556</v>
      </c>
      <c r="H109" s="21">
        <v>96</v>
      </c>
      <c r="I109" s="2">
        <f>244.7529/H109</f>
        <v>2.549509375</v>
      </c>
      <c r="J109" s="2">
        <f>I109*G109</f>
        <v>1.0180332573784723</v>
      </c>
      <c r="K109" s="14">
        <f>(J109/J109)*(C109/C109)</f>
        <v>1</v>
      </c>
      <c r="L109">
        <v>0</v>
      </c>
      <c r="M109">
        <v>19</v>
      </c>
      <c r="N109">
        <v>2</v>
      </c>
      <c r="O109" s="17">
        <v>9.5</v>
      </c>
      <c r="P109" s="2">
        <f>(L109)+(M109/20)+(N109/240)+(O109/24)/240</f>
        <v>0.9599826388888888</v>
      </c>
      <c r="Q109" s="2">
        <f>(C109*H109)/F109/240</f>
        <v>0.9599999999999999</v>
      </c>
      <c r="R109">
        <v>0</v>
      </c>
      <c r="S109">
        <v>17</v>
      </c>
      <c r="T109">
        <v>6</v>
      </c>
      <c r="U109" s="17">
        <v>0</v>
      </c>
      <c r="V109" s="2">
        <f>R109+(S109/20)+(T109/240)+(U109/24/240)</f>
        <v>0.875</v>
      </c>
      <c r="W109" s="11">
        <v>0</v>
      </c>
      <c r="X109" s="11">
        <v>4</v>
      </c>
      <c r="Y109" s="17">
        <v>0</v>
      </c>
      <c r="Z109" s="19">
        <f>(X109/240)+(Y109/24)/240</f>
        <v>0.016666666666666666</v>
      </c>
      <c r="AA109" s="11">
        <v>1</v>
      </c>
      <c r="AB109" s="11">
        <v>4</v>
      </c>
      <c r="AC109" s="17">
        <v>9.5</v>
      </c>
      <c r="AD109" s="19">
        <f>(AA109/20)+(AB109/240)+(AC109/24/240)</f>
        <v>0.06831597222222222</v>
      </c>
      <c r="AE109" s="2">
        <f>Z109+AD109</f>
        <v>0.08498263888888888</v>
      </c>
      <c r="AF109" s="2">
        <f>V109+AE109</f>
        <v>0.9599826388888889</v>
      </c>
      <c r="AG109" s="2">
        <f>P109*1</f>
        <v>0.9599826388888888</v>
      </c>
    </row>
    <row r="111" spans="1:33" ht="12.75">
      <c r="A111" s="7" t="s">
        <v>105</v>
      </c>
      <c r="B111" s="1" t="s">
        <v>57</v>
      </c>
      <c r="C111" s="6">
        <v>0.5</v>
      </c>
      <c r="D111" s="9">
        <v>5</v>
      </c>
      <c r="E111" s="21">
        <v>0</v>
      </c>
      <c r="F111" s="3">
        <f>(D111/12)+(E111/24)/12</f>
        <v>0.4166666666666667</v>
      </c>
      <c r="G111" s="2">
        <f>F111*(23/24)</f>
        <v>0.3993055555555556</v>
      </c>
      <c r="H111" s="21">
        <f>16*12</f>
        <v>192</v>
      </c>
      <c r="I111" s="2">
        <f>244.7529/H111</f>
        <v>1.2747546875</v>
      </c>
      <c r="J111" s="2">
        <f>I111*G111</f>
        <v>0.5090166286892361</v>
      </c>
      <c r="K111" s="14">
        <f>(J111/J109)*(C109/C111)</f>
        <v>1</v>
      </c>
      <c r="L111">
        <v>0</v>
      </c>
      <c r="M111">
        <v>19</v>
      </c>
      <c r="N111">
        <v>2</v>
      </c>
      <c r="O111" s="17">
        <v>9.5</v>
      </c>
      <c r="P111" s="2">
        <f>(L111)+(M111/20)+(N111/240)+(O111/24)/240</f>
        <v>0.9599826388888888</v>
      </c>
      <c r="Q111" s="2">
        <f>(C111*H111)/F111/240</f>
        <v>0.9599999999999999</v>
      </c>
      <c r="R111">
        <v>0</v>
      </c>
      <c r="S111">
        <v>17</v>
      </c>
      <c r="T111">
        <v>6</v>
      </c>
      <c r="U111" s="17">
        <v>0</v>
      </c>
      <c r="V111" s="2">
        <f>R111+(S111/20)+(T111/240)+(U111/24/240)</f>
        <v>0.875</v>
      </c>
      <c r="W111" s="11">
        <v>0</v>
      </c>
      <c r="X111" s="11">
        <v>4</v>
      </c>
      <c r="Y111" s="17">
        <v>0</v>
      </c>
      <c r="Z111" s="19">
        <f>(X111/240)+(Y111/24)/240</f>
        <v>0.016666666666666666</v>
      </c>
      <c r="AA111" s="11">
        <v>1</v>
      </c>
      <c r="AB111" s="11">
        <v>4</v>
      </c>
      <c r="AC111" s="17">
        <v>9.5</v>
      </c>
      <c r="AD111" s="19">
        <f>(AA111/20)+(AB111/240)+(AC111/24/240)</f>
        <v>0.06831597222222222</v>
      </c>
      <c r="AE111" s="2">
        <f>Z111+AD111</f>
        <v>0.08498263888888888</v>
      </c>
      <c r="AF111" s="2">
        <f>V111+AE111</f>
        <v>0.9599826388888889</v>
      </c>
      <c r="AG111" s="2">
        <f>P111*1</f>
        <v>0.9599826388888888</v>
      </c>
    </row>
    <row r="113" spans="1:33" ht="12.75">
      <c r="A113" s="7" t="s">
        <v>105</v>
      </c>
      <c r="B113" s="1" t="s">
        <v>66</v>
      </c>
      <c r="C113" s="6">
        <f>1/12</f>
        <v>0.08333333333333333</v>
      </c>
      <c r="D113" s="9">
        <v>0</v>
      </c>
      <c r="E113" s="21">
        <v>12</v>
      </c>
      <c r="F113" s="3">
        <f>(D113/12)+(E113/24)/12</f>
        <v>0.041666666666666664</v>
      </c>
      <c r="G113" s="2">
        <f>F113*(23/24)</f>
        <v>0.03993055555555555</v>
      </c>
      <c r="H113" s="21">
        <f>15*12+3</f>
        <v>183</v>
      </c>
      <c r="I113" s="2">
        <f>244.7529/H113</f>
        <v>1.3374475409836066</v>
      </c>
      <c r="J113" s="2">
        <f>I113*G113</f>
        <v>0.05340502333788707</v>
      </c>
      <c r="K113" s="14">
        <f>(J113/J109)*(C109/C113)</f>
        <v>0.6295081967213114</v>
      </c>
      <c r="L113">
        <v>1</v>
      </c>
      <c r="M113">
        <v>10</v>
      </c>
      <c r="N113">
        <v>6</v>
      </c>
      <c r="O113" s="17">
        <v>0</v>
      </c>
      <c r="P113" s="2">
        <f>(L113)+(M113/20)+(N113/240)+(O113/24)/240</f>
        <v>1.525</v>
      </c>
      <c r="Q113" s="2">
        <f>(C113*H113)/F113/240</f>
        <v>1.525</v>
      </c>
      <c r="R113">
        <v>0</v>
      </c>
      <c r="S113">
        <v>17</v>
      </c>
      <c r="T113">
        <v>6</v>
      </c>
      <c r="U113" s="17">
        <v>0</v>
      </c>
      <c r="V113" s="2">
        <f>R113+(S113/20)+(T113/240)+(U113/24/240)</f>
        <v>0.875</v>
      </c>
      <c r="W113" s="11">
        <v>0</v>
      </c>
      <c r="X113" s="11">
        <v>2</v>
      </c>
      <c r="Y113" s="17">
        <v>0</v>
      </c>
      <c r="Z113" s="19">
        <f>(X113/240)+(Y113/24)/240</f>
        <v>0.008333333333333333</v>
      </c>
      <c r="AA113" s="11">
        <v>12</v>
      </c>
      <c r="AB113" s="11">
        <v>10</v>
      </c>
      <c r="AC113" s="17">
        <v>0</v>
      </c>
      <c r="AD113" s="19">
        <f>(AA113/20)+(AB113/240)+(AC113/24/240)</f>
        <v>0.6416666666666666</v>
      </c>
      <c r="AE113" s="2">
        <f>Z113+AD113</f>
        <v>0.6499999999999999</v>
      </c>
      <c r="AF113" s="2">
        <f>V113+AE113</f>
        <v>1.525</v>
      </c>
      <c r="AG113" s="2">
        <f>P113*1</f>
        <v>1.525</v>
      </c>
    </row>
    <row r="115" spans="1:33" ht="12.75">
      <c r="A115" s="7" t="s">
        <v>105</v>
      </c>
      <c r="B115" s="1" t="s">
        <v>81</v>
      </c>
      <c r="C115" s="6">
        <f>1/24</f>
        <v>0.041666666666666664</v>
      </c>
      <c r="D115" s="9">
        <v>0</v>
      </c>
      <c r="E115" s="21">
        <v>9</v>
      </c>
      <c r="F115" s="3">
        <f>(D115/12)+(E115/24)/12</f>
        <v>0.03125</v>
      </c>
      <c r="G115" s="2">
        <f>F115*(23/24)</f>
        <v>0.029947916666666668</v>
      </c>
      <c r="H115" s="21">
        <f>(22*12)+10.5</f>
        <v>274.5</v>
      </c>
      <c r="I115" s="2">
        <f>244.7529/H115</f>
        <v>0.891631693989071</v>
      </c>
      <c r="J115" s="2">
        <f>I115*G115</f>
        <v>0.026702511668943534</v>
      </c>
      <c r="K115" s="14">
        <f>(J115/J109)*(C109/C115)</f>
        <v>0.6295081967213114</v>
      </c>
      <c r="L115">
        <v>1</v>
      </c>
      <c r="M115">
        <v>10</v>
      </c>
      <c r="N115">
        <v>6</v>
      </c>
      <c r="O115" s="17">
        <v>0</v>
      </c>
      <c r="P115" s="2">
        <f>(L115)+(M115/20)+(N115/240)+(O115/24)/240</f>
        <v>1.525</v>
      </c>
      <c r="Q115" s="2">
        <f>(C115*H115)/F115/240</f>
        <v>1.525</v>
      </c>
      <c r="R115">
        <v>0</v>
      </c>
      <c r="S115">
        <v>17</v>
      </c>
      <c r="T115">
        <v>6</v>
      </c>
      <c r="U115" s="17">
        <v>0</v>
      </c>
      <c r="V115" s="2">
        <f>R115+(S115/20)+(T115/240)+(U115/24/240)</f>
        <v>0.875</v>
      </c>
      <c r="W115" s="11">
        <v>0</v>
      </c>
      <c r="X115" s="11">
        <v>2</v>
      </c>
      <c r="Y115" s="17">
        <v>0</v>
      </c>
      <c r="Z115" s="19">
        <f>(X115/240)+(Y115/24)/240</f>
        <v>0.008333333333333333</v>
      </c>
      <c r="AA115" s="11">
        <v>12</v>
      </c>
      <c r="AB115" s="11">
        <v>10</v>
      </c>
      <c r="AC115" s="17">
        <v>0</v>
      </c>
      <c r="AD115" s="19">
        <f>(AA115/20)+(AB115/240)+(AC115/24/240)</f>
        <v>0.6416666666666666</v>
      </c>
      <c r="AE115" s="2">
        <f>Z115+AD115</f>
        <v>0.6499999999999999</v>
      </c>
      <c r="AF115" s="2">
        <f>V115+AE115</f>
        <v>1.525</v>
      </c>
      <c r="AG115" s="2">
        <f>P115*1</f>
        <v>1.525</v>
      </c>
    </row>
    <row r="118" spans="1:2" ht="12.75">
      <c r="A118" s="7">
        <v>10</v>
      </c>
      <c r="B118" s="1" t="s">
        <v>16</v>
      </c>
    </row>
    <row r="120" spans="2:33" ht="12.75">
      <c r="B120" s="1" t="s">
        <v>63</v>
      </c>
      <c r="C120" s="6">
        <v>2</v>
      </c>
      <c r="D120" s="9">
        <v>6</v>
      </c>
      <c r="E120" s="21">
        <v>0</v>
      </c>
      <c r="F120" s="3">
        <f>(D120/12)+(E120/24)/12</f>
        <v>0.5</v>
      </c>
      <c r="G120" s="2">
        <f>F120*(23/24)</f>
        <v>0.4791666666666667</v>
      </c>
      <c r="H120" s="21">
        <f>4*12+5</f>
        <v>53</v>
      </c>
      <c r="I120" s="2">
        <f>244.7529/H120</f>
        <v>4.617979245283019</v>
      </c>
      <c r="J120" s="2">
        <f>I120*G120</f>
        <v>2.2127817216981134</v>
      </c>
      <c r="K120" s="14">
        <f>(J120/J122)*(C122/C120)</f>
        <v>1.0018867924528303</v>
      </c>
      <c r="L120">
        <v>0</v>
      </c>
      <c r="M120">
        <v>17</v>
      </c>
      <c r="N120">
        <v>8</v>
      </c>
      <c r="O120" s="17">
        <v>0</v>
      </c>
      <c r="P120" s="2">
        <f>(L120)+(M120/20)+(N120/240)+(O120/24)/240</f>
        <v>0.8833333333333333</v>
      </c>
      <c r="Q120" s="2">
        <f>(C120*H120)/F120/240</f>
        <v>0.8833333333333333</v>
      </c>
      <c r="R120">
        <v>0</v>
      </c>
      <c r="S120">
        <v>15</v>
      </c>
      <c r="T120">
        <v>9</v>
      </c>
      <c r="U120" s="17">
        <v>0</v>
      </c>
      <c r="V120" s="2">
        <f>R120+(S120/20)+(T120/240)+(U120/24/240)</f>
        <v>0.7875</v>
      </c>
      <c r="W120" s="11">
        <v>0</v>
      </c>
      <c r="X120" s="11">
        <v>9</v>
      </c>
      <c r="Y120" s="17">
        <v>0</v>
      </c>
      <c r="Z120" s="19">
        <f>(X120/240)+(Y120/24)/240</f>
        <v>0.0375</v>
      </c>
      <c r="AA120" s="11">
        <v>1</v>
      </c>
      <c r="AB120" s="11">
        <v>2</v>
      </c>
      <c r="AC120" s="17">
        <v>0</v>
      </c>
      <c r="AD120" s="19">
        <f>(AA120/20)+(AB120/240)+(AC120/24/240)</f>
        <v>0.058333333333333334</v>
      </c>
      <c r="AE120" s="2">
        <f>Z120+AD120</f>
        <v>0.09583333333333333</v>
      </c>
      <c r="AF120" s="2">
        <f>V120+AE120</f>
        <v>0.8833333333333333</v>
      </c>
      <c r="AG120" s="2">
        <f>P120*1</f>
        <v>0.8833333333333333</v>
      </c>
    </row>
    <row r="122" spans="2:33" ht="12.75">
      <c r="B122" s="1" t="s">
        <v>76</v>
      </c>
      <c r="C122" s="6">
        <v>1</v>
      </c>
      <c r="D122" s="9">
        <v>5</v>
      </c>
      <c r="E122" s="21">
        <v>0</v>
      </c>
      <c r="F122" s="3">
        <f>(D122/12)+(E122/24)/12</f>
        <v>0.4166666666666667</v>
      </c>
      <c r="G122" s="2">
        <f>F122*(23/24)</f>
        <v>0.3993055555555556</v>
      </c>
      <c r="H122" s="21">
        <f>(7*12+4.5)</f>
        <v>88.5</v>
      </c>
      <c r="I122" s="2">
        <f>244.7529/H122</f>
        <v>2.7655694915254236</v>
      </c>
      <c r="J122" s="2">
        <f>I122*G122</f>
        <v>1.1043072622410546</v>
      </c>
      <c r="K122" s="14">
        <f>(J122/J122)*(C122/C122)</f>
        <v>1</v>
      </c>
      <c r="L122">
        <v>0</v>
      </c>
      <c r="M122">
        <v>17</v>
      </c>
      <c r="N122">
        <v>8</v>
      </c>
      <c r="O122" s="17">
        <v>12</v>
      </c>
      <c r="P122" s="2">
        <f>(L122)+(M122/20)+(N122/240)+(O122/24)/240</f>
        <v>0.8854166666666666</v>
      </c>
      <c r="Q122" s="2">
        <f>(C122*H122)/F122/240</f>
        <v>0.8849999999999999</v>
      </c>
      <c r="R122">
        <v>0</v>
      </c>
      <c r="S122">
        <v>15</v>
      </c>
      <c r="T122">
        <v>9</v>
      </c>
      <c r="U122" s="17">
        <v>0</v>
      </c>
      <c r="V122" s="2">
        <f>R122+(S122/20)+(T122/240)+(U122/24/240)</f>
        <v>0.7875</v>
      </c>
      <c r="W122" s="11">
        <v>0</v>
      </c>
      <c r="X122" s="11">
        <v>8</v>
      </c>
      <c r="Y122" s="17">
        <v>0</v>
      </c>
      <c r="Z122" s="19">
        <f>(X122/240)+(Y122/24)/240</f>
        <v>0.03333333333333333</v>
      </c>
      <c r="AA122" s="11">
        <v>1</v>
      </c>
      <c r="AB122" s="11">
        <v>3</v>
      </c>
      <c r="AC122" s="17">
        <v>12</v>
      </c>
      <c r="AD122" s="19">
        <f>(AA122/20)+(AB122/240)+(AC122/24/240)</f>
        <v>0.06458333333333334</v>
      </c>
      <c r="AE122" s="2">
        <f>Z122+AD122</f>
        <v>0.09791666666666668</v>
      </c>
      <c r="AF122" s="2">
        <f>V122+AE122</f>
        <v>0.8854166666666666</v>
      </c>
      <c r="AG122" s="2">
        <f>P122*1</f>
        <v>0.8854166666666666</v>
      </c>
    </row>
    <row r="124" spans="2:33" ht="12.75">
      <c r="B124" s="1" t="s">
        <v>57</v>
      </c>
      <c r="C124" s="6">
        <v>0.5</v>
      </c>
      <c r="D124" s="9">
        <v>4</v>
      </c>
      <c r="E124" s="21">
        <v>0</v>
      </c>
      <c r="F124" s="3">
        <f>(D124/12)+(E124/24)/12</f>
        <v>0.3333333333333333</v>
      </c>
      <c r="G124" s="2">
        <f>F124*(23/24)</f>
        <v>0.3194444444444444</v>
      </c>
      <c r="H124" s="21">
        <f>12*12</f>
        <v>144</v>
      </c>
      <c r="I124" s="2">
        <f>244.7529/H124</f>
        <v>1.6996729166666666</v>
      </c>
      <c r="J124" s="2">
        <f>I124*G124</f>
        <v>0.5429510706018518</v>
      </c>
      <c r="K124" s="14">
        <f>(J124/J122)*(C122/C124)</f>
        <v>0.9833333333333332</v>
      </c>
      <c r="L124">
        <v>0</v>
      </c>
      <c r="M124">
        <v>18</v>
      </c>
      <c r="N124">
        <v>0</v>
      </c>
      <c r="O124" s="17">
        <v>0</v>
      </c>
      <c r="P124" s="2">
        <f>(L124)+(M124/20)+(N124/240)+(O124/24)/240</f>
        <v>0.9</v>
      </c>
      <c r="Q124" s="2">
        <f>(C124*H124)/F124/240</f>
        <v>0.9</v>
      </c>
      <c r="R124">
        <v>0</v>
      </c>
      <c r="S124">
        <v>15</v>
      </c>
      <c r="T124">
        <v>9</v>
      </c>
      <c r="U124" s="17">
        <v>0</v>
      </c>
      <c r="V124" s="2">
        <f>R124+(S124/20)+(T124/240)+(U124/24/240)</f>
        <v>0.7875</v>
      </c>
      <c r="W124" s="11">
        <v>0</v>
      </c>
      <c r="X124" s="11">
        <v>8</v>
      </c>
      <c r="Y124" s="17">
        <v>0</v>
      </c>
      <c r="Z124" s="19">
        <f>(X124/240)+(Y124/24)/240</f>
        <v>0.03333333333333333</v>
      </c>
      <c r="AA124" s="11">
        <v>1</v>
      </c>
      <c r="AB124" s="11">
        <v>7</v>
      </c>
      <c r="AC124" s="17">
        <v>0</v>
      </c>
      <c r="AD124" s="19">
        <f>(AA124/20)+(AB124/240)+(AC124/24/240)</f>
        <v>0.07916666666666666</v>
      </c>
      <c r="AE124" s="2">
        <f>Z124+AD124</f>
        <v>0.11249999999999999</v>
      </c>
      <c r="AF124" s="2">
        <f>V124+AE124</f>
        <v>0.8999999999999999</v>
      </c>
      <c r="AG124" s="2">
        <f>P124*1</f>
        <v>0.9</v>
      </c>
    </row>
    <row r="125" ht="12.75">
      <c r="V125" s="2"/>
    </row>
    <row r="126" spans="2:33" ht="12.75">
      <c r="B126" s="1" t="s">
        <v>103</v>
      </c>
      <c r="C126" s="6">
        <v>0.25</v>
      </c>
      <c r="D126" s="9">
        <v>4</v>
      </c>
      <c r="E126" s="21">
        <v>0</v>
      </c>
      <c r="F126" s="3">
        <f>(D126/12)+(E126/24)/12</f>
        <v>0.3333333333333333</v>
      </c>
      <c r="G126" s="2">
        <f>F126*(23/24)</f>
        <v>0.3194444444444444</v>
      </c>
      <c r="H126" s="21">
        <f>24*12</f>
        <v>288</v>
      </c>
      <c r="I126" s="2">
        <f>244.7529/H126</f>
        <v>0.8498364583333333</v>
      </c>
      <c r="J126" s="2">
        <f>I126*G126</f>
        <v>0.2714755353009259</v>
      </c>
      <c r="K126" s="14">
        <f>(J126/J122)*(C122/C126)</f>
        <v>0.9833333333333332</v>
      </c>
      <c r="L126">
        <v>0</v>
      </c>
      <c r="M126">
        <v>18</v>
      </c>
      <c r="N126">
        <v>0</v>
      </c>
      <c r="O126" s="17">
        <v>0</v>
      </c>
      <c r="P126" s="2">
        <f>(L126)+(M126/20)+(N126/240)+(O126/24)/240</f>
        <v>0.9</v>
      </c>
      <c r="Q126" s="2">
        <f>(C126*H126)/F126/240</f>
        <v>0.9</v>
      </c>
      <c r="R126">
        <v>0</v>
      </c>
      <c r="S126">
        <v>15</v>
      </c>
      <c r="T126">
        <v>9</v>
      </c>
      <c r="U126" s="17">
        <v>0</v>
      </c>
      <c r="V126" s="2">
        <f>R126+(S126/20)+(T126/240)+(U126/24/240)</f>
        <v>0.7875</v>
      </c>
      <c r="W126" s="11">
        <v>0</v>
      </c>
      <c r="X126" s="11">
        <v>8</v>
      </c>
      <c r="Y126" s="17">
        <v>0</v>
      </c>
      <c r="Z126" s="19">
        <f>(X126/240)+(Y126/24)/240</f>
        <v>0.03333333333333333</v>
      </c>
      <c r="AA126" s="11">
        <v>1</v>
      </c>
      <c r="AB126" s="11">
        <v>7</v>
      </c>
      <c r="AC126" s="17">
        <v>0</v>
      </c>
      <c r="AD126" s="19">
        <f>(AA126/20)+(AB126/240)+(AC126/24/240)</f>
        <v>0.07916666666666666</v>
      </c>
      <c r="AE126" s="2">
        <f>Z126+AD126</f>
        <v>0.11249999999999999</v>
      </c>
      <c r="AF126" s="2">
        <f>V126+AE126</f>
        <v>0.8999999999999999</v>
      </c>
      <c r="AG126" s="2">
        <f>P126*1</f>
        <v>0.9</v>
      </c>
    </row>
    <row r="128" spans="2:33" ht="12.75">
      <c r="B128" s="1" t="s">
        <v>66</v>
      </c>
      <c r="C128" s="6">
        <f>1/12</f>
        <v>0.08333333333333333</v>
      </c>
      <c r="D128" s="9">
        <v>0</v>
      </c>
      <c r="E128" s="21">
        <v>12</v>
      </c>
      <c r="F128" s="3">
        <f>(D128/12)+(E128/24)/12</f>
        <v>0.041666666666666664</v>
      </c>
      <c r="G128" s="2">
        <f>F128*(23/24)</f>
        <v>0.03993055555555555</v>
      </c>
      <c r="H128" s="21">
        <f>13*12</f>
        <v>156</v>
      </c>
      <c r="I128" s="2">
        <f>244.7529/H128</f>
        <v>1.5689288461538462</v>
      </c>
      <c r="J128" s="2">
        <f>I128*G128</f>
        <v>0.06264820045405983</v>
      </c>
      <c r="K128" s="14">
        <f>(J128/J122)*(C122/C128)</f>
        <v>0.6807692307692308</v>
      </c>
      <c r="L128">
        <v>1</v>
      </c>
      <c r="M128">
        <v>6</v>
      </c>
      <c r="N128">
        <v>0</v>
      </c>
      <c r="O128" s="17">
        <v>0</v>
      </c>
      <c r="P128" s="2">
        <f>(L128)+(M128/20)+(N128/240)+(O128/24)/240</f>
        <v>1.3</v>
      </c>
      <c r="Q128" s="2">
        <f>(C128*H128)/F128/240</f>
        <v>1.3</v>
      </c>
      <c r="R128">
        <v>0</v>
      </c>
      <c r="S128">
        <v>15</v>
      </c>
      <c r="T128">
        <v>9</v>
      </c>
      <c r="U128" s="17">
        <v>0</v>
      </c>
      <c r="V128" s="2">
        <f>R128+(S128/20)+(T128/240)+(U128/24/240)</f>
        <v>0.7875</v>
      </c>
      <c r="W128" s="11">
        <v>0</v>
      </c>
      <c r="X128" s="11">
        <v>2</v>
      </c>
      <c r="Y128" s="17">
        <v>0</v>
      </c>
      <c r="Z128" s="19">
        <f>(X128/240)+(Y128/24)/240</f>
        <v>0.008333333333333333</v>
      </c>
      <c r="AA128" s="11">
        <v>10</v>
      </c>
      <c r="AB128" s="11">
        <v>1</v>
      </c>
      <c r="AC128" s="17">
        <v>0</v>
      </c>
      <c r="AD128" s="19">
        <f>(AA128/20)+(AB128/240)+(AC128/24/240)</f>
        <v>0.5041666666666667</v>
      </c>
      <c r="AE128" s="2">
        <f>Z128+AD128</f>
        <v>0.5125</v>
      </c>
      <c r="AF128" s="2">
        <f>V128+AE128</f>
        <v>1.2999999999999998</v>
      </c>
      <c r="AG128" s="2">
        <f>P128*1</f>
        <v>1.3</v>
      </c>
    </row>
    <row r="130" spans="2:33" ht="12.75">
      <c r="B130" s="1" t="s">
        <v>81</v>
      </c>
      <c r="C130" s="6">
        <f>1/24</f>
        <v>0.041666666666666664</v>
      </c>
      <c r="D130" s="9">
        <v>0</v>
      </c>
      <c r="E130" s="21">
        <v>8</v>
      </c>
      <c r="F130" s="3">
        <f>(D130/12)+(E130/24)/12</f>
        <v>0.027777777777777776</v>
      </c>
      <c r="G130" s="2">
        <f>F130*(23/24)</f>
        <v>0.02662037037037037</v>
      </c>
      <c r="H130" s="21">
        <f>20*12+10</f>
        <v>250</v>
      </c>
      <c r="I130" s="2">
        <f>244.7529/H130</f>
        <v>0.9790116000000001</v>
      </c>
      <c r="J130" s="2">
        <f>I130*G130</f>
        <v>0.02606165138888889</v>
      </c>
      <c r="K130" s="14">
        <f>(J130/J122)*(C122/C130)</f>
        <v>0.5664</v>
      </c>
      <c r="L130">
        <v>1</v>
      </c>
      <c r="M130">
        <v>11</v>
      </c>
      <c r="N130">
        <v>3</v>
      </c>
      <c r="O130" s="17">
        <v>0</v>
      </c>
      <c r="P130" s="2">
        <f>(L130)+(M130/20)+(N130/240)+(O130/24)/240</f>
        <v>1.5625</v>
      </c>
      <c r="Q130" s="2">
        <f>(C130*H130)/F130/240</f>
        <v>1.5625</v>
      </c>
      <c r="R130">
        <v>0</v>
      </c>
      <c r="S130">
        <v>15</v>
      </c>
      <c r="T130">
        <v>9</v>
      </c>
      <c r="U130" s="17">
        <v>0</v>
      </c>
      <c r="V130" s="2">
        <f>R130+(S130/20)+(T130/240)+(U130/24/240)</f>
        <v>0.7875</v>
      </c>
      <c r="W130" s="11">
        <v>0</v>
      </c>
      <c r="X130" s="11">
        <v>2</v>
      </c>
      <c r="Y130" s="17">
        <v>0</v>
      </c>
      <c r="Z130" s="19">
        <f>(X130/240)+(Y130/24)/240</f>
        <v>0.008333333333333333</v>
      </c>
      <c r="AA130" s="11">
        <v>15</v>
      </c>
      <c r="AB130" s="11">
        <v>4</v>
      </c>
      <c r="AC130" s="17">
        <v>0</v>
      </c>
      <c r="AD130" s="19">
        <f>(AA130/20)+(AB130/240)+(AC130/24/240)</f>
        <v>0.7666666666666667</v>
      </c>
      <c r="AE130" s="2">
        <f>Z130+AD130</f>
        <v>0.775</v>
      </c>
      <c r="AF130" s="2">
        <f>V130+AE130</f>
        <v>1.5625</v>
      </c>
      <c r="AG130" s="2">
        <f>P130*1</f>
        <v>1.5625</v>
      </c>
    </row>
    <row r="133" spans="1:2" ht="12.75">
      <c r="A133" s="7">
        <v>11</v>
      </c>
      <c r="B133" s="1" t="s">
        <v>17</v>
      </c>
    </row>
    <row r="135" spans="1:33" ht="12.75">
      <c r="A135" s="7" t="s">
        <v>84</v>
      </c>
      <c r="B135" s="1" t="s">
        <v>63</v>
      </c>
      <c r="C135" s="6">
        <v>2</v>
      </c>
      <c r="D135" s="9">
        <v>6</v>
      </c>
      <c r="E135" s="21">
        <v>0</v>
      </c>
      <c r="F135" s="3">
        <f>(D135/12)+(E135/24)/12</f>
        <v>0.5</v>
      </c>
      <c r="G135" s="2">
        <f>F135*(23/24)</f>
        <v>0.4791666666666667</v>
      </c>
      <c r="H135" s="21">
        <f>4*12+9</f>
        <v>57</v>
      </c>
      <c r="I135" s="2">
        <f>244.7529/H135</f>
        <v>4.2939105263157895</v>
      </c>
      <c r="J135" s="2">
        <f>I135*G135</f>
        <v>2.0574987938596494</v>
      </c>
      <c r="K135" s="14">
        <f>(J135/J137)*(C137/C135)</f>
        <v>1.0105263157894737</v>
      </c>
      <c r="L135">
        <v>0</v>
      </c>
      <c r="M135">
        <v>19</v>
      </c>
      <c r="N135">
        <v>0</v>
      </c>
      <c r="O135" s="17">
        <v>0</v>
      </c>
      <c r="P135" s="2">
        <f>(L135)+(M135/20)+(N135/240)+(O135/24)/240</f>
        <v>0.95</v>
      </c>
      <c r="Q135" s="2">
        <f>(C135*H135)/F135/240</f>
        <v>0.95</v>
      </c>
      <c r="R135">
        <v>0</v>
      </c>
      <c r="S135">
        <v>17</v>
      </c>
      <c r="T135">
        <v>6</v>
      </c>
      <c r="U135" s="17">
        <v>0</v>
      </c>
      <c r="V135" s="2">
        <f>R135+(S135/20)+(T135/240)+(U135/24/240)</f>
        <v>0.875</v>
      </c>
      <c r="W135" s="11">
        <v>0</v>
      </c>
      <c r="X135" s="11">
        <v>4</v>
      </c>
      <c r="Y135" s="17">
        <v>0</v>
      </c>
      <c r="Z135" s="19">
        <f>(X135/240)+(Y135/24)/240</f>
        <v>0.016666666666666666</v>
      </c>
      <c r="AA135" s="11">
        <v>1</v>
      </c>
      <c r="AB135" s="11">
        <v>2</v>
      </c>
      <c r="AC135" s="17">
        <v>0</v>
      </c>
      <c r="AD135" s="19">
        <f>(AA135/20)+(AB135/240)+(AC135/24/240)</f>
        <v>0.058333333333333334</v>
      </c>
      <c r="AE135" s="2">
        <f>Z135+AD135</f>
        <v>0.075</v>
      </c>
      <c r="AF135" s="2">
        <f>V135+AE135</f>
        <v>0.95</v>
      </c>
      <c r="AG135" s="2">
        <f>P135*1</f>
        <v>0.95</v>
      </c>
    </row>
    <row r="137" spans="1:33" ht="12.75">
      <c r="A137" s="7" t="s">
        <v>84</v>
      </c>
      <c r="B137" s="1" t="s">
        <v>76</v>
      </c>
      <c r="C137" s="6">
        <v>1</v>
      </c>
      <c r="D137" s="9">
        <v>5</v>
      </c>
      <c r="E137" s="21">
        <v>0</v>
      </c>
      <c r="F137" s="3">
        <f>(D137/12)+(E137/24)/12</f>
        <v>0.4166666666666667</v>
      </c>
      <c r="G137" s="2">
        <f>F137*(23/24)</f>
        <v>0.3993055555555556</v>
      </c>
      <c r="H137" s="21">
        <f>8*12</f>
        <v>96</v>
      </c>
      <c r="I137" s="2">
        <f>244.7529/H137</f>
        <v>2.549509375</v>
      </c>
      <c r="J137" s="2">
        <f>I137*G137</f>
        <v>1.0180332573784723</v>
      </c>
      <c r="K137" s="14">
        <f>(J137/J137)*(C137/C137)</f>
        <v>1</v>
      </c>
      <c r="L137">
        <v>0</v>
      </c>
      <c r="M137">
        <v>19</v>
      </c>
      <c r="N137">
        <v>2</v>
      </c>
      <c r="O137" s="17">
        <v>9.5</v>
      </c>
      <c r="P137" s="2">
        <f>(L137)+(M137/20)+(N137/240)+(O137/24)/240</f>
        <v>0.9599826388888888</v>
      </c>
      <c r="Q137" s="2">
        <f>(C137*H137)/F137/240</f>
        <v>0.9599999999999999</v>
      </c>
      <c r="R137">
        <v>0</v>
      </c>
      <c r="S137">
        <v>17</v>
      </c>
      <c r="T137">
        <v>6</v>
      </c>
      <c r="U137" s="17">
        <v>0</v>
      </c>
      <c r="V137" s="2">
        <f>R137+(S137/20)+(T137/240)+(U137/24/240)</f>
        <v>0.875</v>
      </c>
      <c r="W137" s="11">
        <v>0</v>
      </c>
      <c r="X137" s="11">
        <v>4</v>
      </c>
      <c r="Y137" s="17">
        <v>0</v>
      </c>
      <c r="Z137" s="19">
        <f>(X137/240)+(Y137/24)/240</f>
        <v>0.016666666666666666</v>
      </c>
      <c r="AA137" s="11">
        <v>1</v>
      </c>
      <c r="AB137" s="11">
        <v>4</v>
      </c>
      <c r="AC137" s="17">
        <v>9.5</v>
      </c>
      <c r="AD137" s="19">
        <f>(AA137/20)+(AB137/240)+(AC137/24/240)</f>
        <v>0.06831597222222222</v>
      </c>
      <c r="AE137" s="2">
        <f>Z137+AD137</f>
        <v>0.08498263888888888</v>
      </c>
      <c r="AF137" s="2">
        <f>V137+AE137</f>
        <v>0.9599826388888889</v>
      </c>
      <c r="AG137" s="2">
        <f>P137*1</f>
        <v>0.9599826388888888</v>
      </c>
    </row>
    <row r="139" spans="1:33" ht="12.75">
      <c r="A139" s="7" t="s">
        <v>84</v>
      </c>
      <c r="B139" s="1" t="s">
        <v>57</v>
      </c>
      <c r="C139" s="6">
        <v>0.5</v>
      </c>
      <c r="D139" s="9">
        <v>5</v>
      </c>
      <c r="E139" s="21">
        <v>0</v>
      </c>
      <c r="F139" s="3">
        <f>(D139/12)+(E139/24)/12</f>
        <v>0.4166666666666667</v>
      </c>
      <c r="G139" s="2">
        <f>F139*(23/24)</f>
        <v>0.3993055555555556</v>
      </c>
      <c r="H139" s="21">
        <f>16*12</f>
        <v>192</v>
      </c>
      <c r="I139" s="2">
        <f>244.7529/H139</f>
        <v>1.2747546875</v>
      </c>
      <c r="J139" s="2">
        <f>I139*G139</f>
        <v>0.5090166286892361</v>
      </c>
      <c r="K139" s="14">
        <f>(J139/J137)*(C137/C139)</f>
        <v>1</v>
      </c>
      <c r="L139">
        <v>0</v>
      </c>
      <c r="M139">
        <v>19</v>
      </c>
      <c r="N139">
        <v>2</v>
      </c>
      <c r="O139" s="17">
        <v>9.5</v>
      </c>
      <c r="P139" s="2">
        <f>(L139)+(M139/20)+(N139/240)+(O139/24)/240</f>
        <v>0.9599826388888888</v>
      </c>
      <c r="Q139" s="2">
        <f>(C139*H139)/F139/240</f>
        <v>0.9599999999999999</v>
      </c>
      <c r="R139">
        <v>0</v>
      </c>
      <c r="S139">
        <v>17</v>
      </c>
      <c r="T139">
        <v>6</v>
      </c>
      <c r="U139" s="17">
        <v>0</v>
      </c>
      <c r="V139" s="2">
        <f>R139+(S139/20)+(T139/240)+(U139/24/240)</f>
        <v>0.875</v>
      </c>
      <c r="W139" s="11">
        <v>0</v>
      </c>
      <c r="X139" s="11">
        <v>4</v>
      </c>
      <c r="Y139" s="17">
        <v>0</v>
      </c>
      <c r="Z139" s="19">
        <f>(X139/240)+(Y139/24)/240</f>
        <v>0.016666666666666666</v>
      </c>
      <c r="AA139" s="11">
        <v>1</v>
      </c>
      <c r="AB139" s="11">
        <v>4</v>
      </c>
      <c r="AC139" s="17">
        <v>9.5</v>
      </c>
      <c r="AD139" s="19">
        <f>(AA139/20)+(AB139/240)+(AC139/24/240)</f>
        <v>0.06831597222222222</v>
      </c>
      <c r="AE139" s="2">
        <f>Z139+AD139</f>
        <v>0.08498263888888888</v>
      </c>
      <c r="AF139" s="2">
        <f>V139+AE139</f>
        <v>0.9599826388888889</v>
      </c>
      <c r="AG139" s="2">
        <f>P139*1</f>
        <v>0.9599826388888888</v>
      </c>
    </row>
    <row r="141" spans="1:33" ht="12.75">
      <c r="A141" s="7" t="s">
        <v>84</v>
      </c>
      <c r="B141" s="1" t="s">
        <v>103</v>
      </c>
      <c r="C141" s="6">
        <v>0.25</v>
      </c>
      <c r="D141" s="9">
        <v>4</v>
      </c>
      <c r="E141" s="21">
        <v>0</v>
      </c>
      <c r="F141" s="3">
        <f>(D141/12)+(E141/24)/12</f>
        <v>0.3333333333333333</v>
      </c>
      <c r="G141" s="2">
        <f>F141*(23/24)</f>
        <v>0.3194444444444444</v>
      </c>
      <c r="H141" s="21">
        <f>26*12</f>
        <v>312</v>
      </c>
      <c r="I141" s="2">
        <f>244.7529/H141</f>
        <v>0.7844644230769231</v>
      </c>
      <c r="J141" s="2">
        <f>I141*G141</f>
        <v>0.25059280181623933</v>
      </c>
      <c r="K141" s="14">
        <f>(J141/J137)*(C137/C141)</f>
        <v>0.9846153846153847</v>
      </c>
      <c r="L141">
        <v>0</v>
      </c>
      <c r="M141">
        <v>19</v>
      </c>
      <c r="N141">
        <v>6</v>
      </c>
      <c r="O141" s="17">
        <v>0</v>
      </c>
      <c r="P141" s="2">
        <f>(L141)+(M141/20)+(N141/240)+(O141/24)/240</f>
        <v>0.975</v>
      </c>
      <c r="Q141" s="2">
        <f>(C141*H141)/F141/240</f>
        <v>0.975</v>
      </c>
      <c r="R141">
        <v>0</v>
      </c>
      <c r="S141">
        <v>17</v>
      </c>
      <c r="T141">
        <v>6</v>
      </c>
      <c r="U141" s="17">
        <v>0</v>
      </c>
      <c r="V141" s="2">
        <f>R141+(S141/20)+(T141/240)+(U141/24/240)</f>
        <v>0.875</v>
      </c>
      <c r="W141" s="11">
        <v>0</v>
      </c>
      <c r="X141" s="11">
        <v>4</v>
      </c>
      <c r="Y141" s="17">
        <v>0</v>
      </c>
      <c r="Z141" s="19">
        <f>(X141/240)+(Y141/24)/240</f>
        <v>0.016666666666666666</v>
      </c>
      <c r="AA141" s="11">
        <v>1</v>
      </c>
      <c r="AB141" s="11">
        <v>8</v>
      </c>
      <c r="AC141" s="17">
        <v>0</v>
      </c>
      <c r="AD141" s="19">
        <f>(AA141/20)+(AB141/240)+(AC141/24/240)</f>
        <v>0.08333333333333334</v>
      </c>
      <c r="AE141" s="2">
        <f>Z141+AD141</f>
        <v>0.1</v>
      </c>
      <c r="AF141" s="2">
        <f>V141+AE141</f>
        <v>0.975</v>
      </c>
      <c r="AG141" s="2">
        <f>P141*1</f>
        <v>0.975</v>
      </c>
    </row>
    <row r="143" spans="1:33" ht="12.75">
      <c r="A143" s="7" t="s">
        <v>84</v>
      </c>
      <c r="B143" s="1" t="s">
        <v>66</v>
      </c>
      <c r="C143" s="6">
        <f>1/12</f>
        <v>0.08333333333333333</v>
      </c>
      <c r="D143" s="9">
        <v>0</v>
      </c>
      <c r="E143" s="21">
        <v>12</v>
      </c>
      <c r="F143" s="3">
        <f>(D143/12)+(E143/24)/12</f>
        <v>0.041666666666666664</v>
      </c>
      <c r="G143" s="2">
        <f>F143*(23/24)</f>
        <v>0.03993055555555555</v>
      </c>
      <c r="H143" s="21">
        <f>15*12+3</f>
        <v>183</v>
      </c>
      <c r="I143" s="2">
        <f>244.7529/H143</f>
        <v>1.3374475409836066</v>
      </c>
      <c r="J143" s="2">
        <f>I143*G143</f>
        <v>0.05340502333788707</v>
      </c>
      <c r="K143" s="14">
        <f>(J143/J137)*(C137/C143)</f>
        <v>0.6295081967213114</v>
      </c>
      <c r="L143">
        <v>1</v>
      </c>
      <c r="M143">
        <v>10</v>
      </c>
      <c r="N143">
        <v>6</v>
      </c>
      <c r="O143" s="17">
        <v>0</v>
      </c>
      <c r="P143" s="2">
        <f>(L143)+(M143/20)+(N143/240)+(O143/24)/240</f>
        <v>1.525</v>
      </c>
      <c r="Q143" s="2">
        <f>(C143*H143)/F143/240</f>
        <v>1.525</v>
      </c>
      <c r="R143">
        <v>0</v>
      </c>
      <c r="S143">
        <v>17</v>
      </c>
      <c r="T143">
        <v>6</v>
      </c>
      <c r="U143" s="17">
        <v>0</v>
      </c>
      <c r="V143" s="2">
        <f>R143+(S143/20)+(T143/240)+(U143/24/240)</f>
        <v>0.875</v>
      </c>
      <c r="W143" s="11">
        <v>0</v>
      </c>
      <c r="X143" s="11">
        <v>2</v>
      </c>
      <c r="Y143" s="17">
        <v>0</v>
      </c>
      <c r="Z143" s="19">
        <f>(X143/240)+(Y143/24)/240</f>
        <v>0.008333333333333333</v>
      </c>
      <c r="AA143" s="11">
        <v>12</v>
      </c>
      <c r="AB143" s="11">
        <v>10</v>
      </c>
      <c r="AC143" s="17">
        <v>0</v>
      </c>
      <c r="AD143" s="19">
        <f>(AA143/20)+(AB143/240)+(AC143/24/240)</f>
        <v>0.6416666666666666</v>
      </c>
      <c r="AE143" s="2">
        <f>Z143+AD143</f>
        <v>0.6499999999999999</v>
      </c>
      <c r="AF143" s="2">
        <f>V143+AE143</f>
        <v>1.525</v>
      </c>
      <c r="AG143" s="2">
        <f>P143*1</f>
        <v>1.525</v>
      </c>
    </row>
    <row r="145" spans="1:33" ht="12.75">
      <c r="A145" s="7" t="s">
        <v>84</v>
      </c>
      <c r="B145" s="1" t="s">
        <v>81</v>
      </c>
      <c r="C145" s="6">
        <f>1/24</f>
        <v>0.041666666666666664</v>
      </c>
      <c r="D145" s="9">
        <v>0</v>
      </c>
      <c r="E145" s="21">
        <v>9</v>
      </c>
      <c r="F145" s="3">
        <f>(D145/12)+(E145/24)/12</f>
        <v>0.03125</v>
      </c>
      <c r="G145" s="2">
        <f>F145*(23/24)</f>
        <v>0.029947916666666668</v>
      </c>
      <c r="H145" s="21">
        <f>(22*12)+10.5</f>
        <v>274.5</v>
      </c>
      <c r="I145" s="2">
        <f>244.7529/H145</f>
        <v>0.891631693989071</v>
      </c>
      <c r="J145" s="2">
        <f>I145*G145</f>
        <v>0.026702511668943534</v>
      </c>
      <c r="K145" s="14">
        <f>(J145/J137)*(C137/C145)</f>
        <v>0.6295081967213114</v>
      </c>
      <c r="L145">
        <v>1</v>
      </c>
      <c r="M145">
        <v>10</v>
      </c>
      <c r="N145">
        <v>6</v>
      </c>
      <c r="O145" s="17">
        <v>0</v>
      </c>
      <c r="P145" s="2">
        <f>(L145)+(M145/20)+(N145/240)+(O145/24)/240</f>
        <v>1.525</v>
      </c>
      <c r="Q145" s="2">
        <f>(C145*H145)/F145/240</f>
        <v>1.525</v>
      </c>
      <c r="R145">
        <v>0</v>
      </c>
      <c r="S145">
        <v>17</v>
      </c>
      <c r="T145">
        <v>6</v>
      </c>
      <c r="U145" s="17">
        <v>0</v>
      </c>
      <c r="V145" s="2">
        <f>R145+(S145/20)+(T145/240)+(U145/24/240)</f>
        <v>0.875</v>
      </c>
      <c r="W145" s="11">
        <v>0</v>
      </c>
      <c r="X145" s="11">
        <v>2</v>
      </c>
      <c r="Y145" s="17">
        <v>0</v>
      </c>
      <c r="Z145" s="19">
        <f>(X145/240)+(Y145/24)/240</f>
        <v>0.008333333333333333</v>
      </c>
      <c r="AA145" s="11">
        <v>12</v>
      </c>
      <c r="AB145" s="11">
        <v>10</v>
      </c>
      <c r="AC145" s="17">
        <v>0</v>
      </c>
      <c r="AD145" s="19">
        <f>(AA145/20)+(AB145/240)+(AC145/24/240)</f>
        <v>0.6416666666666666</v>
      </c>
      <c r="AE145" s="2">
        <f>Z145+AD145</f>
        <v>0.6499999999999999</v>
      </c>
      <c r="AF145" s="2">
        <f>V145+AE145</f>
        <v>1.525</v>
      </c>
      <c r="AG145" s="2">
        <f>P145*1</f>
        <v>1.525</v>
      </c>
    </row>
    <row r="148" spans="1:2" ht="12.75">
      <c r="A148" s="7">
        <v>12</v>
      </c>
      <c r="B148" s="1" t="s">
        <v>18</v>
      </c>
    </row>
    <row r="150" spans="2:33" ht="12.75">
      <c r="B150" s="1" t="s">
        <v>63</v>
      </c>
      <c r="C150" s="6">
        <v>2</v>
      </c>
      <c r="D150" s="9">
        <v>6</v>
      </c>
      <c r="E150" s="21">
        <v>0</v>
      </c>
      <c r="F150" s="3">
        <f>(D150/12)+(E150/24)/12</f>
        <v>0.5</v>
      </c>
      <c r="G150" s="2">
        <f>F150*(23/24)</f>
        <v>0.4791666666666667</v>
      </c>
      <c r="H150" s="21">
        <f>4*12+1</f>
        <v>49</v>
      </c>
      <c r="I150" s="2">
        <f>244.7529/H150</f>
        <v>4.994957142857143</v>
      </c>
      <c r="J150" s="2">
        <f>I150*G150</f>
        <v>2.3934169642857146</v>
      </c>
      <c r="K150" s="14">
        <f>(J150/J152)*(C152/C150)</f>
        <v>1.0122489795918368</v>
      </c>
      <c r="L150">
        <v>0</v>
      </c>
      <c r="M150">
        <v>16</v>
      </c>
      <c r="N150">
        <v>4</v>
      </c>
      <c r="O150" s="17">
        <v>0</v>
      </c>
      <c r="P150" s="2">
        <f>(L150)+(M150/20)+(N150/240)+(O150/24)/240</f>
        <v>0.8166666666666668</v>
      </c>
      <c r="Q150" s="2">
        <f>(C150*H150)/F150/240</f>
        <v>0.8166666666666667</v>
      </c>
      <c r="R150">
        <v>0</v>
      </c>
      <c r="S150">
        <v>15</v>
      </c>
      <c r="T150">
        <v>2</v>
      </c>
      <c r="U150" s="17">
        <v>0</v>
      </c>
      <c r="V150" s="2">
        <f>R150+(S150/20)+(T150/240)+(U150/24/240)</f>
        <v>0.7583333333333333</v>
      </c>
      <c r="W150" s="11">
        <v>0</v>
      </c>
      <c r="X150" s="11">
        <v>2</v>
      </c>
      <c r="Y150" s="17">
        <v>0</v>
      </c>
      <c r="Z150" s="19">
        <f>(X150/240)+(Y150/24)/240</f>
        <v>0.008333333333333333</v>
      </c>
      <c r="AA150" s="11">
        <v>1</v>
      </c>
      <c r="AB150" s="11">
        <v>0</v>
      </c>
      <c r="AC150" s="17">
        <v>0</v>
      </c>
      <c r="AD150" s="19">
        <f>(AA150/20)+(AB150/240)+(AC150/24/240)</f>
        <v>0.05</v>
      </c>
      <c r="AE150" s="2">
        <f>Z150+AD150</f>
        <v>0.058333333333333334</v>
      </c>
      <c r="AF150" s="2">
        <f>V150+AE150</f>
        <v>0.8166666666666667</v>
      </c>
      <c r="AG150" s="2">
        <f>P150*1</f>
        <v>0.8166666666666668</v>
      </c>
    </row>
    <row r="152" spans="2:33" ht="12.75">
      <c r="B152" s="1" t="s">
        <v>76</v>
      </c>
      <c r="C152" s="6">
        <v>1</v>
      </c>
      <c r="D152" s="9">
        <v>5</v>
      </c>
      <c r="E152" s="21">
        <v>0</v>
      </c>
      <c r="F152" s="3">
        <f>(D152/12)+(E152/24)/12</f>
        <v>0.4166666666666667</v>
      </c>
      <c r="G152" s="2">
        <f>F152*(23/24)</f>
        <v>0.3993055555555556</v>
      </c>
      <c r="H152" s="21">
        <f>(6*12)+10.667</f>
        <v>82.667</v>
      </c>
      <c r="I152" s="2">
        <f>244.7529/H152</f>
        <v>2.9607086261748945</v>
      </c>
      <c r="J152" s="2">
        <f>I152*G152</f>
        <v>1.182227402812892</v>
      </c>
      <c r="K152" s="14">
        <f>(J152/J152)*(C152/C152)</f>
        <v>1</v>
      </c>
      <c r="L152">
        <v>0</v>
      </c>
      <c r="M152">
        <v>16</v>
      </c>
      <c r="N152">
        <v>6</v>
      </c>
      <c r="O152" s="17">
        <v>9.5</v>
      </c>
      <c r="P152" s="2">
        <f>(L152)+(M152/20)+(N152/240)+(O152/24)/240</f>
        <v>0.8266493055555556</v>
      </c>
      <c r="Q152" s="2">
        <f>(C152*H152)/F152/240</f>
        <v>0.82667</v>
      </c>
      <c r="R152">
        <v>0</v>
      </c>
      <c r="S152">
        <v>15</v>
      </c>
      <c r="T152">
        <v>2</v>
      </c>
      <c r="U152" s="17">
        <v>0</v>
      </c>
      <c r="V152" s="2">
        <f>R152+(S152/20)+(T152/240)+(U152/24/240)</f>
        <v>0.7583333333333333</v>
      </c>
      <c r="W152" s="11">
        <v>0</v>
      </c>
      <c r="X152" s="11">
        <v>2</v>
      </c>
      <c r="Y152" s="17">
        <v>0</v>
      </c>
      <c r="Z152" s="19">
        <f>(X152/240)+(Y152/24)/240</f>
        <v>0.008333333333333333</v>
      </c>
      <c r="AA152" s="11">
        <v>1</v>
      </c>
      <c r="AB152" s="11">
        <v>2</v>
      </c>
      <c r="AC152" s="17">
        <v>9.5</v>
      </c>
      <c r="AD152" s="19">
        <f>(AA152/20)+(AB152/240)+(AC152/24/240)</f>
        <v>0.05998263888888889</v>
      </c>
      <c r="AE152" s="2">
        <f>Z152+AD152</f>
        <v>0.06831597222222223</v>
      </c>
      <c r="AF152" s="2">
        <f>V152+AE152</f>
        <v>0.8266493055555555</v>
      </c>
      <c r="AG152" s="2">
        <f>P152*1</f>
        <v>0.8266493055555556</v>
      </c>
    </row>
    <row r="154" spans="2:33" ht="12.75">
      <c r="B154" s="1" t="s">
        <v>57</v>
      </c>
      <c r="C154" s="6">
        <v>0.5</v>
      </c>
      <c r="D154" s="9">
        <v>5</v>
      </c>
      <c r="E154" s="21">
        <v>0</v>
      </c>
      <c r="F154" s="3">
        <f>(D154/12)+(E154/24)/12</f>
        <v>0.4166666666666667</v>
      </c>
      <c r="G154" s="2">
        <f>F154*(23/24)</f>
        <v>0.3993055555555556</v>
      </c>
      <c r="H154" s="21">
        <v>165.3333</v>
      </c>
      <c r="I154" s="2">
        <f>244.7529/H154</f>
        <v>1.480360580717859</v>
      </c>
      <c r="J154" s="2">
        <f>I154*G154</f>
        <v>0.5911162041060896</v>
      </c>
      <c r="K154" s="14">
        <f>(J154/J152)*(C152/C154)</f>
        <v>1.0000042338718211</v>
      </c>
      <c r="L154">
        <v>0</v>
      </c>
      <c r="M154">
        <v>16</v>
      </c>
      <c r="N154">
        <v>6</v>
      </c>
      <c r="O154" s="17">
        <v>9.5</v>
      </c>
      <c r="P154" s="2">
        <f>(L154)+(M154/20)+(N154/240)+(O154/24)/240</f>
        <v>0.8266493055555556</v>
      </c>
      <c r="Q154" s="2">
        <f>(C154*H154)/F154/240</f>
        <v>0.8266665</v>
      </c>
      <c r="R154">
        <v>0</v>
      </c>
      <c r="S154">
        <v>15</v>
      </c>
      <c r="T154">
        <v>2</v>
      </c>
      <c r="U154" s="17">
        <v>0</v>
      </c>
      <c r="V154" s="2">
        <f>R154+(S154/20)+(T154/240)+(U154/24/240)</f>
        <v>0.7583333333333333</v>
      </c>
      <c r="W154" s="11">
        <v>0</v>
      </c>
      <c r="X154" s="11">
        <v>2</v>
      </c>
      <c r="Y154" s="17">
        <v>0</v>
      </c>
      <c r="Z154" s="19">
        <f>(X154/240)+(Y154/24)/240</f>
        <v>0.008333333333333333</v>
      </c>
      <c r="AA154" s="11">
        <v>1</v>
      </c>
      <c r="AB154" s="11">
        <v>2</v>
      </c>
      <c r="AC154" s="17">
        <v>9.5</v>
      </c>
      <c r="AD154" s="19">
        <f>(AA154/20)+(AB154/240)+(AC154/24/240)</f>
        <v>0.05998263888888889</v>
      </c>
      <c r="AE154" s="2">
        <f>Z154+AD154</f>
        <v>0.06831597222222223</v>
      </c>
      <c r="AF154" s="2">
        <f>V154+AE154</f>
        <v>0.8266493055555555</v>
      </c>
      <c r="AG154" s="2">
        <f>P154*1</f>
        <v>0.8266493055555556</v>
      </c>
    </row>
    <row r="156" spans="2:33" ht="12.75">
      <c r="B156" s="1" t="s">
        <v>103</v>
      </c>
      <c r="C156" s="6">
        <v>0.25</v>
      </c>
      <c r="D156" s="9">
        <v>4</v>
      </c>
      <c r="E156" s="21">
        <v>0</v>
      </c>
      <c r="F156" s="3">
        <f>(D156/12)+(E156/24)/12</f>
        <v>0.3333333333333333</v>
      </c>
      <c r="G156" s="2">
        <f>F156*(23/24)</f>
        <v>0.3194444444444444</v>
      </c>
      <c r="H156" s="21">
        <f>23*12</f>
        <v>276</v>
      </c>
      <c r="I156" s="2">
        <f>244.7529/H156</f>
        <v>0.8867858695652174</v>
      </c>
      <c r="J156" s="2">
        <f>I156*G156</f>
        <v>0.28327881944444444</v>
      </c>
      <c r="K156" s="14">
        <f>(J156/J152)*(C152/C156)</f>
        <v>0.9584579710144926</v>
      </c>
      <c r="L156">
        <v>0</v>
      </c>
      <c r="M156">
        <v>17</v>
      </c>
      <c r="N156">
        <v>3</v>
      </c>
      <c r="O156" s="17">
        <v>0</v>
      </c>
      <c r="P156" s="2">
        <f>(L156)+(M156/20)+(N156/240)+(O156/24)/240</f>
        <v>0.8624999999999999</v>
      </c>
      <c r="Q156" s="2">
        <f>(C156*H156)/F156/240</f>
        <v>0.8625</v>
      </c>
      <c r="R156">
        <v>0</v>
      </c>
      <c r="S156">
        <v>15</v>
      </c>
      <c r="T156">
        <v>2</v>
      </c>
      <c r="U156" s="17">
        <v>0</v>
      </c>
      <c r="V156" s="2">
        <f>R156+(S156/20)+(T156/240)+(U156/24/240)</f>
        <v>0.7583333333333333</v>
      </c>
      <c r="W156" s="11">
        <v>0</v>
      </c>
      <c r="X156" s="11">
        <v>2</v>
      </c>
      <c r="Y156" s="17">
        <v>0</v>
      </c>
      <c r="Z156" s="19">
        <f>(X156/240)+(Y156/24)/240</f>
        <v>0.008333333333333333</v>
      </c>
      <c r="AA156" s="11">
        <v>1</v>
      </c>
      <c r="AB156" s="11">
        <v>11</v>
      </c>
      <c r="AC156" s="17">
        <v>0</v>
      </c>
      <c r="AD156" s="19">
        <f>(AA156/20)+(AB156/240)+(AC156/24/240)</f>
        <v>0.09583333333333333</v>
      </c>
      <c r="AE156" s="2">
        <f>Z156+AD156</f>
        <v>0.10416666666666666</v>
      </c>
      <c r="AF156" s="2">
        <f>V156+AE156</f>
        <v>0.8624999999999999</v>
      </c>
      <c r="AG156" s="2">
        <f>P156*1</f>
        <v>0.8624999999999999</v>
      </c>
    </row>
    <row r="158" spans="2:33" ht="12.75">
      <c r="B158" s="1" t="s">
        <v>66</v>
      </c>
      <c r="C158" s="6">
        <f>1/12</f>
        <v>0.08333333333333333</v>
      </c>
      <c r="D158" s="9">
        <v>0</v>
      </c>
      <c r="E158" s="21">
        <v>12</v>
      </c>
      <c r="F158" s="3">
        <f>(D158/12)+(E158/24)/12</f>
        <v>0.041666666666666664</v>
      </c>
      <c r="G158" s="2">
        <f>F158*(23/24)</f>
        <v>0.03993055555555555</v>
      </c>
      <c r="H158" s="21">
        <f>14*12</f>
        <v>168</v>
      </c>
      <c r="I158" s="2">
        <f>244.7529/H158</f>
        <v>1.4568625000000002</v>
      </c>
      <c r="J158" s="2">
        <f>I158*G158</f>
        <v>0.05817332899305556</v>
      </c>
      <c r="K158" s="14">
        <f>(J158/J152)*(C152/C158)</f>
        <v>0.5904785714285714</v>
      </c>
      <c r="L158">
        <v>1</v>
      </c>
      <c r="M158">
        <v>8</v>
      </c>
      <c r="N158">
        <v>0</v>
      </c>
      <c r="O158" s="17">
        <v>0</v>
      </c>
      <c r="P158" s="2">
        <f>(L158)+(M158/20)+(N158/240)+(O158/24)/240</f>
        <v>1.4</v>
      </c>
      <c r="Q158" s="2">
        <f>(C158*H158)/F158/240</f>
        <v>1.4</v>
      </c>
      <c r="R158">
        <v>0</v>
      </c>
      <c r="S158">
        <v>15</v>
      </c>
      <c r="T158">
        <v>2</v>
      </c>
      <c r="U158" s="17">
        <v>0</v>
      </c>
      <c r="V158" s="2">
        <f>R158+(S158/20)+(T158/240)+(U158/24/240)</f>
        <v>0.7583333333333333</v>
      </c>
      <c r="W158" s="11">
        <v>0</v>
      </c>
      <c r="X158" s="11">
        <v>2</v>
      </c>
      <c r="Y158" s="17">
        <v>0</v>
      </c>
      <c r="Z158" s="19">
        <f>(X158/240)+(Y158/24)/240</f>
        <v>0.008333333333333333</v>
      </c>
      <c r="AA158" s="11">
        <v>12</v>
      </c>
      <c r="AB158" s="11">
        <v>8</v>
      </c>
      <c r="AC158" s="17">
        <v>0</v>
      </c>
      <c r="AD158" s="19">
        <f>(AA158/20)+(AB158/240)+(AC158/24/240)</f>
        <v>0.6333333333333333</v>
      </c>
      <c r="AE158" s="2">
        <f>Z158+AD158</f>
        <v>0.6416666666666666</v>
      </c>
      <c r="AF158" s="2">
        <f>V158+AE158</f>
        <v>1.4</v>
      </c>
      <c r="AG158" s="2">
        <f>P158*1</f>
        <v>1.4</v>
      </c>
    </row>
    <row r="160" spans="2:33" ht="12.75">
      <c r="B160" s="1" t="s">
        <v>81</v>
      </c>
      <c r="C160" s="6">
        <f>1/24</f>
        <v>0.041666666666666664</v>
      </c>
      <c r="D160" s="9">
        <v>0</v>
      </c>
      <c r="E160" s="21">
        <v>8</v>
      </c>
      <c r="F160" s="3">
        <f>(D160/12)+(E160/24)/12</f>
        <v>0.027777777777777776</v>
      </c>
      <c r="G160" s="2">
        <f>F160*(23/24)</f>
        <v>0.02662037037037037</v>
      </c>
      <c r="H160" s="21">
        <f>22*12</f>
        <v>264</v>
      </c>
      <c r="I160" s="2">
        <f>244.7529/H160</f>
        <v>0.9270943181818182</v>
      </c>
      <c r="J160" s="2">
        <f>I160*G160</f>
        <v>0.024679594118265993</v>
      </c>
      <c r="K160" s="14">
        <f>(J160/J152)*(C152/C160)</f>
        <v>0.5010121212121211</v>
      </c>
      <c r="L160">
        <v>1</v>
      </c>
      <c r="M160">
        <v>13</v>
      </c>
      <c r="N160">
        <v>0</v>
      </c>
      <c r="O160" s="17">
        <v>0</v>
      </c>
      <c r="P160" s="2">
        <f>(L160)+(M160/20)+(N160/240)+(O160/24)/240</f>
        <v>1.65</v>
      </c>
      <c r="Q160" s="2">
        <f>(C160*H160)/F160/240</f>
        <v>1.65</v>
      </c>
      <c r="R160">
        <v>0</v>
      </c>
      <c r="S160">
        <v>15</v>
      </c>
      <c r="T160">
        <v>2</v>
      </c>
      <c r="U160" s="17">
        <v>0</v>
      </c>
      <c r="V160" s="2">
        <f>R160+(S160/20)+(T160/240)+(U160/24/240)</f>
        <v>0.7583333333333333</v>
      </c>
      <c r="W160" s="11">
        <v>0</v>
      </c>
      <c r="X160" s="11">
        <v>2</v>
      </c>
      <c r="Y160" s="17">
        <v>0</v>
      </c>
      <c r="Z160" s="19">
        <f>(X160/240)+(Y160/24)/240</f>
        <v>0.008333333333333333</v>
      </c>
      <c r="AA160" s="11">
        <v>17</v>
      </c>
      <c r="AB160" s="11">
        <v>8</v>
      </c>
      <c r="AC160" s="17">
        <v>0</v>
      </c>
      <c r="AD160" s="19">
        <f>(AA160/20)+(AB160/240)+(AC160/24/240)</f>
        <v>0.8833333333333333</v>
      </c>
      <c r="AE160" s="2">
        <f>Z160+AD160</f>
        <v>0.8916666666666666</v>
      </c>
      <c r="AF160" s="2">
        <f>V160+AE160</f>
        <v>1.65</v>
      </c>
      <c r="AG160" s="2">
        <f>P160*1</f>
        <v>1.65</v>
      </c>
    </row>
    <row r="163" spans="1:2" ht="12.75">
      <c r="A163" s="7">
        <v>13</v>
      </c>
      <c r="B163" s="1" t="s">
        <v>19</v>
      </c>
    </row>
    <row r="165" spans="2:33" ht="12.75">
      <c r="B165" s="1" t="s">
        <v>63</v>
      </c>
      <c r="C165" s="6">
        <v>2</v>
      </c>
      <c r="D165" s="9">
        <v>5</v>
      </c>
      <c r="E165" s="21">
        <v>0</v>
      </c>
      <c r="F165" s="3">
        <f>(D165/12)+(E165/24)/12</f>
        <v>0.4166666666666667</v>
      </c>
      <c r="G165" s="2">
        <f>F165*(23/24)</f>
        <v>0.3993055555555556</v>
      </c>
      <c r="H165" s="21">
        <f>4*12+2</f>
        <v>50</v>
      </c>
      <c r="I165" s="2">
        <f>244.7529/H165</f>
        <v>4.895058000000001</v>
      </c>
      <c r="J165" s="2">
        <f>I165*G165</f>
        <v>1.954623854166667</v>
      </c>
      <c r="K165" s="14">
        <f>(J165/J167)*(C167/C165)</f>
        <v>1.02</v>
      </c>
      <c r="L165">
        <v>1</v>
      </c>
      <c r="M165">
        <v>0</v>
      </c>
      <c r="N165">
        <v>0</v>
      </c>
      <c r="O165" s="17">
        <v>0</v>
      </c>
      <c r="P165" s="2">
        <f>(L165)+(M165/20)+(N165/240)+(O165/24)/240</f>
        <v>1</v>
      </c>
      <c r="Q165" s="2">
        <f>(C165*H165)/F165/240</f>
        <v>1</v>
      </c>
      <c r="R165">
        <v>0</v>
      </c>
      <c r="S165">
        <v>17</v>
      </c>
      <c r="T165">
        <v>3</v>
      </c>
      <c r="U165" s="17">
        <v>0</v>
      </c>
      <c r="V165" s="2">
        <f>R165+(S165/20)+(T165/240)+(U165/24/240)</f>
        <v>0.8624999999999999</v>
      </c>
      <c r="W165" s="11">
        <v>1</v>
      </c>
      <c r="X165" s="11">
        <v>4</v>
      </c>
      <c r="Y165" s="17">
        <v>0</v>
      </c>
      <c r="Z165" s="19">
        <f>(W165/20)+(X165/240)+(Y165/24)/240</f>
        <v>0.06666666666666667</v>
      </c>
      <c r="AA165" s="11">
        <v>1</v>
      </c>
      <c r="AB165" s="11">
        <v>5</v>
      </c>
      <c r="AC165" s="17">
        <v>0</v>
      </c>
      <c r="AD165" s="19">
        <f>(AA165/20)+(AB165/240)+(AC165/24/240)</f>
        <v>0.07083333333333333</v>
      </c>
      <c r="AE165" s="2">
        <f>Z165+AD165</f>
        <v>0.1375</v>
      </c>
      <c r="AF165" s="2">
        <f>V165+AE165</f>
        <v>1</v>
      </c>
      <c r="AG165" s="2">
        <f>P165*1</f>
        <v>1</v>
      </c>
    </row>
    <row r="167" spans="2:33" ht="12.75">
      <c r="B167" s="1" t="s">
        <v>76</v>
      </c>
      <c r="C167" s="6">
        <v>1</v>
      </c>
      <c r="D167" s="9">
        <v>4</v>
      </c>
      <c r="E167" s="21">
        <v>4</v>
      </c>
      <c r="F167" s="3">
        <f>(D167/12)+(E167/24)/12</f>
        <v>0.3472222222222222</v>
      </c>
      <c r="G167" s="2">
        <f>F167*(23/24)</f>
        <v>0.33275462962962965</v>
      </c>
      <c r="H167" s="21">
        <f>7*12+1</f>
        <v>85</v>
      </c>
      <c r="I167" s="2">
        <f>244.7529/H167</f>
        <v>2.8794458823529414</v>
      </c>
      <c r="J167" s="2">
        <f>I167*G167</f>
        <v>0.9581489481209152</v>
      </c>
      <c r="K167" s="14">
        <f>(J167/J167)*(C167/C167)</f>
        <v>1</v>
      </c>
      <c r="L167">
        <v>1</v>
      </c>
      <c r="M167">
        <v>0</v>
      </c>
      <c r="N167">
        <v>5</v>
      </c>
      <c r="O167" s="17">
        <v>0</v>
      </c>
      <c r="P167" s="2">
        <f>(L167)+(M167/20)+(N167/240)+(O167/24)/240</f>
        <v>1.0208333333333333</v>
      </c>
      <c r="Q167" s="2">
        <f>(C167*H167)/F167/240</f>
        <v>1.02</v>
      </c>
      <c r="R167">
        <v>0</v>
      </c>
      <c r="S167">
        <v>17</v>
      </c>
      <c r="T167">
        <v>3</v>
      </c>
      <c r="U167" s="17">
        <v>0</v>
      </c>
      <c r="V167" s="2">
        <f>R167+(S167/20)+(T167/240)+(U167/24/240)</f>
        <v>0.8624999999999999</v>
      </c>
      <c r="W167" s="11">
        <v>1</v>
      </c>
      <c r="X167" s="11">
        <v>4</v>
      </c>
      <c r="Y167" s="17">
        <v>0</v>
      </c>
      <c r="Z167" s="19">
        <f>(W167/20)+(X167/240)+(Y167/24)/240</f>
        <v>0.06666666666666667</v>
      </c>
      <c r="AA167" s="11">
        <v>1</v>
      </c>
      <c r="AB167" s="11">
        <v>10</v>
      </c>
      <c r="AC167" s="17">
        <v>0</v>
      </c>
      <c r="AD167" s="19">
        <f>(AA167/20)+(AB167/240)+(AC167/24/240)</f>
        <v>0.09166666666666667</v>
      </c>
      <c r="AE167" s="2">
        <f>Z167+AD167</f>
        <v>0.15833333333333333</v>
      </c>
      <c r="AF167" s="2">
        <f>V167+AE167</f>
        <v>1.0208333333333333</v>
      </c>
      <c r="AG167" s="2">
        <f>P167*1</f>
        <v>1.0208333333333333</v>
      </c>
    </row>
    <row r="169" spans="2:33" ht="12.75">
      <c r="B169" s="1" t="s">
        <v>57</v>
      </c>
      <c r="C169" s="6">
        <v>0.5</v>
      </c>
      <c r="D169" s="9">
        <v>4</v>
      </c>
      <c r="E169" s="21">
        <v>4</v>
      </c>
      <c r="F169" s="3">
        <f>(D169/12)+(E169/24)/12</f>
        <v>0.3472222222222222</v>
      </c>
      <c r="G169" s="2">
        <f>F169*(23/24)</f>
        <v>0.33275462962962965</v>
      </c>
      <c r="H169" s="21">
        <v>170</v>
      </c>
      <c r="I169" s="2">
        <f>244.7529/H169</f>
        <v>1.4397229411764707</v>
      </c>
      <c r="J169" s="2">
        <f>I169*G169</f>
        <v>0.4790744740604576</v>
      </c>
      <c r="K169" s="14">
        <f>(J169/J167)*(C167/C169)</f>
        <v>1</v>
      </c>
      <c r="L169">
        <v>1</v>
      </c>
      <c r="M169">
        <v>0</v>
      </c>
      <c r="N169">
        <v>5</v>
      </c>
      <c r="O169" s="17">
        <v>0</v>
      </c>
      <c r="P169" s="2">
        <f>(L169)+(M169/20)+(N169/240)+(O169/24)/240</f>
        <v>1.0208333333333333</v>
      </c>
      <c r="Q169" s="2">
        <f>(C169*H169)/F169/240</f>
        <v>1.02</v>
      </c>
      <c r="R169">
        <v>0</v>
      </c>
      <c r="S169">
        <v>17</v>
      </c>
      <c r="T169">
        <v>3</v>
      </c>
      <c r="U169" s="17">
        <v>0</v>
      </c>
      <c r="V169" s="2">
        <f>R169+(S169/20)+(T169/240)+(U169/24/240)</f>
        <v>0.8624999999999999</v>
      </c>
      <c r="W169" s="11">
        <v>1</v>
      </c>
      <c r="X169" s="11">
        <v>4</v>
      </c>
      <c r="Y169" s="17">
        <v>0</v>
      </c>
      <c r="Z169" s="19">
        <f>(W169/20)+(X169/240)+(Y169/24)/240</f>
        <v>0.06666666666666667</v>
      </c>
      <c r="AA169" s="11">
        <v>1</v>
      </c>
      <c r="AB169" s="11">
        <v>10</v>
      </c>
      <c r="AC169" s="17">
        <v>0</v>
      </c>
      <c r="AD169" s="19">
        <f>(AA169/20)+(AB169/240)+(AC169/24/240)</f>
        <v>0.09166666666666667</v>
      </c>
      <c r="AE169" s="2">
        <f>Z169+AD169</f>
        <v>0.15833333333333333</v>
      </c>
      <c r="AF169" s="2">
        <f>V169+AE169</f>
        <v>1.0208333333333333</v>
      </c>
      <c r="AG169" s="2">
        <f>P169*1</f>
        <v>1.0208333333333333</v>
      </c>
    </row>
    <row r="171" spans="2:33" ht="12.75">
      <c r="B171" s="1" t="s">
        <v>103</v>
      </c>
      <c r="C171" s="6">
        <v>0.25</v>
      </c>
      <c r="D171" s="9">
        <v>4</v>
      </c>
      <c r="E171" s="21">
        <v>12</v>
      </c>
      <c r="F171" s="3">
        <f>(D171/12)+(E171/24)/12</f>
        <v>0.375</v>
      </c>
      <c r="G171" s="2">
        <f>F171*(23/24)</f>
        <v>0.359375</v>
      </c>
      <c r="H171" s="21">
        <f>31*12+6</f>
        <v>378</v>
      </c>
      <c r="I171" s="2">
        <f>244.7529/H171</f>
        <v>0.6474944444444445</v>
      </c>
      <c r="J171" s="2">
        <f>I171*G171</f>
        <v>0.23269331597222223</v>
      </c>
      <c r="K171" s="14">
        <f>(J171/J167)*(C167/C171)</f>
        <v>0.9714285714285713</v>
      </c>
      <c r="L171">
        <v>1</v>
      </c>
      <c r="M171">
        <v>1</v>
      </c>
      <c r="N171">
        <v>0</v>
      </c>
      <c r="O171" s="17">
        <v>0</v>
      </c>
      <c r="P171" s="2">
        <f>(L171)+(M171/20)+(N171/240)+(O171/24)/240</f>
        <v>1.05</v>
      </c>
      <c r="Q171" s="2">
        <f>(C171*H171)/F171/240</f>
        <v>1.05</v>
      </c>
      <c r="R171">
        <v>0</v>
      </c>
      <c r="S171">
        <v>17</v>
      </c>
      <c r="T171">
        <v>3</v>
      </c>
      <c r="U171" s="17">
        <v>0</v>
      </c>
      <c r="V171" s="2">
        <f>R171+(S171/20)+(T171/240)+(U171/24/240)</f>
        <v>0.8624999999999999</v>
      </c>
      <c r="W171" s="11">
        <v>1</v>
      </c>
      <c r="X171" s="11">
        <v>4</v>
      </c>
      <c r="Y171" s="17">
        <v>0</v>
      </c>
      <c r="Z171" s="19">
        <f>(W171/20)+(X171/240)+(Y171/24)/240</f>
        <v>0.06666666666666667</v>
      </c>
      <c r="AA171" s="11">
        <v>2</v>
      </c>
      <c r="AB171" s="11">
        <v>5</v>
      </c>
      <c r="AC171" s="17">
        <v>0</v>
      </c>
      <c r="AD171" s="19">
        <f>(AA171/20)+(AB171/240)+(AC171/24/240)</f>
        <v>0.12083333333333333</v>
      </c>
      <c r="AE171" s="2">
        <f>Z171+AD171</f>
        <v>0.1875</v>
      </c>
      <c r="AF171" s="2">
        <f>V171+AE171</f>
        <v>1.0499999999999998</v>
      </c>
      <c r="AG171" s="2">
        <f>P171*1</f>
        <v>1.05</v>
      </c>
    </row>
    <row r="173" spans="2:33" ht="12.75">
      <c r="B173" s="1" t="s">
        <v>58</v>
      </c>
      <c r="C173" s="6">
        <f>1/8</f>
        <v>0.125</v>
      </c>
      <c r="D173" s="9">
        <v>3</v>
      </c>
      <c r="E173" s="21">
        <v>0</v>
      </c>
      <c r="F173" s="3">
        <f>(D173/12)+(E173/24)/12</f>
        <v>0.25</v>
      </c>
      <c r="G173" s="2">
        <f>F173*(23/24)</f>
        <v>0.23958333333333334</v>
      </c>
      <c r="H173" s="21">
        <f>44*12</f>
        <v>528</v>
      </c>
      <c r="I173" s="2">
        <f>244.7529/H173</f>
        <v>0.4635471590909091</v>
      </c>
      <c r="J173" s="2">
        <f>I173*G173</f>
        <v>0.11105817353219698</v>
      </c>
      <c r="K173" s="14">
        <f>(J173/J167)*(C167/C173)</f>
        <v>0.9272727272727271</v>
      </c>
      <c r="L173">
        <v>1</v>
      </c>
      <c r="M173">
        <v>2</v>
      </c>
      <c r="N173">
        <v>0</v>
      </c>
      <c r="O173" s="17">
        <v>0</v>
      </c>
      <c r="P173" s="2">
        <f>(L173)+(M173/20)+(N173/240)+(O173/24)/240</f>
        <v>1.1</v>
      </c>
      <c r="Q173" s="2">
        <f>(C173*H173)/F173/240</f>
        <v>1.1</v>
      </c>
      <c r="R173">
        <v>0</v>
      </c>
      <c r="S173">
        <v>17</v>
      </c>
      <c r="T173">
        <v>3</v>
      </c>
      <c r="U173" s="17">
        <v>0</v>
      </c>
      <c r="V173" s="2">
        <f>R173+(S173/20)+(T173/240)+(U173/24/240)</f>
        <v>0.8624999999999999</v>
      </c>
      <c r="W173" s="11">
        <v>1</v>
      </c>
      <c r="X173" s="11">
        <v>4</v>
      </c>
      <c r="Y173" s="17">
        <v>0</v>
      </c>
      <c r="Z173" s="19">
        <f>(W173/20)+(X173/240)+(Y173/24)/240</f>
        <v>0.06666666666666667</v>
      </c>
      <c r="AA173" s="11">
        <v>3</v>
      </c>
      <c r="AB173" s="11">
        <v>5</v>
      </c>
      <c r="AC173" s="17">
        <v>0</v>
      </c>
      <c r="AD173" s="19">
        <f>(AA173/20)+(AB173/240)+(AC173/24/240)</f>
        <v>0.17083333333333334</v>
      </c>
      <c r="AE173" s="2">
        <f>Z173+AD173</f>
        <v>0.2375</v>
      </c>
      <c r="AF173" s="2">
        <f>V173+AE173</f>
        <v>1.0999999999999999</v>
      </c>
      <c r="AG173" s="2">
        <f>P173*1</f>
        <v>1.1</v>
      </c>
    </row>
    <row r="175" spans="2:23" ht="12.75">
      <c r="B175" s="1" t="s">
        <v>66</v>
      </c>
      <c r="C175" s="6">
        <f>1/12</f>
        <v>0.08333333333333333</v>
      </c>
      <c r="W175" s="11">
        <v>0</v>
      </c>
    </row>
    <row r="177" spans="2:23" ht="12.75">
      <c r="B177" s="1" t="s">
        <v>81</v>
      </c>
      <c r="C177" s="6">
        <f>1/24</f>
        <v>0.041666666666666664</v>
      </c>
      <c r="W177" s="11">
        <v>0</v>
      </c>
    </row>
    <row r="180" spans="1:2" ht="12.75">
      <c r="A180" s="7">
        <v>14</v>
      </c>
      <c r="B180" s="1" t="s">
        <v>20</v>
      </c>
    </row>
    <row r="182" spans="2:33" ht="12.75">
      <c r="B182" s="1" t="s">
        <v>63</v>
      </c>
      <c r="C182" s="6">
        <v>2</v>
      </c>
      <c r="D182" s="9">
        <v>6</v>
      </c>
      <c r="E182" s="21">
        <v>0</v>
      </c>
      <c r="F182" s="3">
        <f>(D182/12)+(E182/24)/12</f>
        <v>0.5</v>
      </c>
      <c r="G182" s="2">
        <f>F182*(23/24)</f>
        <v>0.4791666666666667</v>
      </c>
      <c r="H182" s="21">
        <f>5*12+8</f>
        <v>68</v>
      </c>
      <c r="I182" s="2">
        <f>244.7529/H182</f>
        <v>3.5993073529411768</v>
      </c>
      <c r="J182" s="2">
        <f>I182*G182</f>
        <v>1.7246681066176472</v>
      </c>
      <c r="K182" s="14">
        <f>(J182/J184)*(C184/C182)</f>
        <v>1.0147058823529413</v>
      </c>
      <c r="L182">
        <v>1</v>
      </c>
      <c r="M182">
        <v>2</v>
      </c>
      <c r="N182">
        <v>8</v>
      </c>
      <c r="O182" s="17">
        <v>0</v>
      </c>
      <c r="P182" s="2">
        <f>(L182)+(M182/20)+(N182/240)+(O182/24)/240</f>
        <v>1.1333333333333335</v>
      </c>
      <c r="Q182" s="2">
        <f>(C182*H182)/F182/240</f>
        <v>1.1333333333333333</v>
      </c>
      <c r="R182">
        <v>1</v>
      </c>
      <c r="S182">
        <v>1</v>
      </c>
      <c r="T182">
        <v>2</v>
      </c>
      <c r="U182" s="17">
        <v>0</v>
      </c>
      <c r="V182" s="2">
        <f>R182+(S182/20)+(T182/240)+(U182/24/240)</f>
        <v>1.0583333333333333</v>
      </c>
      <c r="W182" s="11">
        <v>0</v>
      </c>
      <c r="X182" s="11">
        <v>4</v>
      </c>
      <c r="Y182" s="17">
        <v>0</v>
      </c>
      <c r="Z182" s="19">
        <f>(W182/20)+(X182/240)+(Y182/24)/240</f>
        <v>0.016666666666666666</v>
      </c>
      <c r="AA182" s="11">
        <v>1</v>
      </c>
      <c r="AB182" s="11">
        <v>2</v>
      </c>
      <c r="AC182" s="17">
        <v>0</v>
      </c>
      <c r="AD182" s="19">
        <f>(AA182/20)+(AB182/240)+(AC182/24/240)</f>
        <v>0.058333333333333334</v>
      </c>
      <c r="AE182" s="2">
        <f>Z182+AD182</f>
        <v>0.075</v>
      </c>
      <c r="AF182" s="2">
        <f>V182+AE182</f>
        <v>1.1333333333333333</v>
      </c>
      <c r="AG182" s="2">
        <f>P182*1</f>
        <v>1.1333333333333335</v>
      </c>
    </row>
    <row r="184" spans="2:33" ht="12.75">
      <c r="B184" s="1" t="s">
        <v>76</v>
      </c>
      <c r="C184" s="6">
        <v>1</v>
      </c>
      <c r="D184" s="9">
        <v>5</v>
      </c>
      <c r="E184" s="21">
        <v>0</v>
      </c>
      <c r="F184" s="3">
        <f>(D184/12)+(E184/24)/12</f>
        <v>0.4166666666666667</v>
      </c>
      <c r="G184" s="2">
        <f>F184*(23/24)</f>
        <v>0.3993055555555556</v>
      </c>
      <c r="H184" s="21">
        <f>9*12+7</f>
        <v>115</v>
      </c>
      <c r="I184" s="2">
        <f>244.7529/H184</f>
        <v>2.1282860869565217</v>
      </c>
      <c r="J184" s="2">
        <f>I184*G184</f>
        <v>0.8498364583333333</v>
      </c>
      <c r="K184" s="14">
        <f>(J184/J184)*(C184/C184)</f>
        <v>1</v>
      </c>
      <c r="L184">
        <v>1</v>
      </c>
      <c r="M184">
        <v>3</v>
      </c>
      <c r="N184">
        <v>0</v>
      </c>
      <c r="O184" s="17">
        <v>0</v>
      </c>
      <c r="P184" s="2">
        <f>(L184)+(M184/20)+(N184/240)+(O184/24)/240</f>
        <v>1.15</v>
      </c>
      <c r="Q184" s="2">
        <f>(C184*H184)/F184/240</f>
        <v>1.15</v>
      </c>
      <c r="R184">
        <v>1</v>
      </c>
      <c r="S184">
        <v>1</v>
      </c>
      <c r="T184">
        <v>2</v>
      </c>
      <c r="U184" s="17">
        <v>0</v>
      </c>
      <c r="V184" s="2">
        <f>R184+(S184/20)+(T184/240)+(U184/24/240)</f>
        <v>1.0583333333333333</v>
      </c>
      <c r="W184" s="11">
        <v>0</v>
      </c>
      <c r="X184" s="11">
        <v>4</v>
      </c>
      <c r="Y184" s="17">
        <v>0</v>
      </c>
      <c r="Z184" s="19">
        <f>(W184/20)+(X184/240)+(Y184/24)/240</f>
        <v>0.016666666666666666</v>
      </c>
      <c r="AA184" s="11">
        <v>1</v>
      </c>
      <c r="AB184" s="11">
        <v>6</v>
      </c>
      <c r="AC184" s="17">
        <v>0</v>
      </c>
      <c r="AD184" s="19">
        <f>(AA184/20)+(AB184/240)+(AC184/24/240)</f>
        <v>0.07500000000000001</v>
      </c>
      <c r="AE184" s="2">
        <f>Z184+AD184</f>
        <v>0.09166666666666667</v>
      </c>
      <c r="AF184" s="2">
        <f>V184+AE184</f>
        <v>1.15</v>
      </c>
      <c r="AG184" s="2">
        <f>P184*1</f>
        <v>1.15</v>
      </c>
    </row>
    <row r="186" spans="2:33" ht="12.75">
      <c r="B186" s="1" t="s">
        <v>57</v>
      </c>
      <c r="C186" s="6">
        <v>0.5</v>
      </c>
      <c r="D186" s="9">
        <v>5</v>
      </c>
      <c r="E186" s="21">
        <v>0</v>
      </c>
      <c r="F186" s="3">
        <f>(D186/12)+(E186/24)/12</f>
        <v>0.4166666666666667</v>
      </c>
      <c r="G186" s="2">
        <f>F186*(23/24)</f>
        <v>0.3993055555555556</v>
      </c>
      <c r="H186" s="21">
        <f>19*12+2</f>
        <v>230</v>
      </c>
      <c r="I186" s="2">
        <f>244.7529/H186</f>
        <v>1.0641430434782608</v>
      </c>
      <c r="J186" s="2">
        <f>I186*G186</f>
        <v>0.42491822916666666</v>
      </c>
      <c r="K186" s="14">
        <f>(J186/J184)*(C184/C186)</f>
        <v>1</v>
      </c>
      <c r="L186">
        <v>1</v>
      </c>
      <c r="M186">
        <v>3</v>
      </c>
      <c r="N186">
        <v>0</v>
      </c>
      <c r="O186" s="17">
        <v>0</v>
      </c>
      <c r="P186" s="2">
        <f>(L186)+(M186/20)+(N186/240)+(O186/24)/240</f>
        <v>1.15</v>
      </c>
      <c r="Q186" s="2">
        <f>(C186*H186)/F186/240</f>
        <v>1.15</v>
      </c>
      <c r="R186">
        <v>1</v>
      </c>
      <c r="S186">
        <v>1</v>
      </c>
      <c r="T186">
        <v>2</v>
      </c>
      <c r="U186" s="17">
        <v>0</v>
      </c>
      <c r="V186" s="2">
        <f>R186+(S186/20)+(T186/240)+(U186/24/240)</f>
        <v>1.0583333333333333</v>
      </c>
      <c r="W186" s="11">
        <v>0</v>
      </c>
      <c r="X186" s="11">
        <v>4</v>
      </c>
      <c r="Y186" s="17">
        <v>0</v>
      </c>
      <c r="Z186" s="19">
        <f>(W186/20)+(X186/240)+(Y186/24)/240</f>
        <v>0.016666666666666666</v>
      </c>
      <c r="AA186" s="11">
        <v>1</v>
      </c>
      <c r="AB186" s="11">
        <v>6</v>
      </c>
      <c r="AC186" s="17">
        <v>0</v>
      </c>
      <c r="AD186" s="19">
        <f>(AA186/20)+(AB186/240)+(AC186/24/240)</f>
        <v>0.07500000000000001</v>
      </c>
      <c r="AE186" s="2">
        <f>Z186+AD186</f>
        <v>0.09166666666666667</v>
      </c>
      <c r="AF186" s="2">
        <f>V186+AE186</f>
        <v>1.15</v>
      </c>
      <c r="AG186" s="2">
        <f>P186*1</f>
        <v>1.15</v>
      </c>
    </row>
    <row r="188" spans="2:33" ht="12.75">
      <c r="B188" s="1" t="s">
        <v>103</v>
      </c>
      <c r="C188" s="6">
        <v>0.25</v>
      </c>
      <c r="D188" s="9">
        <v>3</v>
      </c>
      <c r="E188" s="21">
        <v>0</v>
      </c>
      <c r="F188" s="3">
        <f>(D188/12)+(E188/24)/12</f>
        <v>0.25</v>
      </c>
      <c r="G188" s="2">
        <f>F188*(23/24)</f>
        <v>0.23958333333333334</v>
      </c>
      <c r="H188" s="21">
        <f>25*12</f>
        <v>300</v>
      </c>
      <c r="I188" s="2">
        <f>244.7529/H188</f>
        <v>0.815843</v>
      </c>
      <c r="J188" s="2">
        <f>I188*G188</f>
        <v>0.19546238541666666</v>
      </c>
      <c r="K188" s="14">
        <f>(J188/J184)*(C184/C188)</f>
        <v>0.92</v>
      </c>
      <c r="L188">
        <v>1</v>
      </c>
      <c r="M188">
        <v>5</v>
      </c>
      <c r="N188">
        <v>0</v>
      </c>
      <c r="O188" s="17">
        <v>0</v>
      </c>
      <c r="P188" s="2">
        <f>(L188)+(M188/20)+(N188/240)+(O188/24)/240</f>
        <v>1.25</v>
      </c>
      <c r="Q188" s="2">
        <f>(C188*H188)/F188/240</f>
        <v>1.25</v>
      </c>
      <c r="R188">
        <v>1</v>
      </c>
      <c r="S188">
        <v>1</v>
      </c>
      <c r="T188">
        <v>2</v>
      </c>
      <c r="U188" s="17">
        <v>0</v>
      </c>
      <c r="V188" s="2">
        <f>R188+(S188/20)+(T188/240)+(U188/24/240)</f>
        <v>1.0583333333333333</v>
      </c>
      <c r="W188" s="11">
        <v>0</v>
      </c>
      <c r="X188" s="11">
        <v>4</v>
      </c>
      <c r="Y188" s="17">
        <v>0</v>
      </c>
      <c r="Z188" s="19">
        <f>(W188/20)+(X188/240)+(Y188/24)/240</f>
        <v>0.016666666666666666</v>
      </c>
      <c r="AA188" s="11">
        <v>3</v>
      </c>
      <c r="AB188" s="11">
        <v>6</v>
      </c>
      <c r="AC188" s="17">
        <v>0</v>
      </c>
      <c r="AD188" s="19">
        <f>(AA188/20)+(AB188/240)+(AC188/24/240)</f>
        <v>0.175</v>
      </c>
      <c r="AE188" s="2">
        <f>Z188+AD188</f>
        <v>0.19166666666666665</v>
      </c>
      <c r="AF188" s="2">
        <f>V188+AE188</f>
        <v>1.25</v>
      </c>
      <c r="AG188" s="2">
        <f>P188*1</f>
        <v>1.25</v>
      </c>
    </row>
    <row r="190" spans="2:3" ht="12.75">
      <c r="B190" s="1" t="s">
        <v>58</v>
      </c>
      <c r="C190" s="6">
        <f>1/8</f>
        <v>0.125</v>
      </c>
    </row>
    <row r="192" spans="2:33" ht="12.75">
      <c r="B192" s="1" t="s">
        <v>66</v>
      </c>
      <c r="C192" s="6">
        <f>1/12</f>
        <v>0.08333333333333333</v>
      </c>
      <c r="D192" s="9">
        <v>0</v>
      </c>
      <c r="E192" s="21">
        <v>9</v>
      </c>
      <c r="F192" s="3">
        <f>(D192/12)+(E192/24)/12</f>
        <v>0.03125</v>
      </c>
      <c r="G192" s="2">
        <f>F192*(23/24)</f>
        <v>0.029947916666666668</v>
      </c>
      <c r="H192" s="21">
        <f>15*12</f>
        <v>180</v>
      </c>
      <c r="I192" s="2">
        <f>244.7529/H192</f>
        <v>1.3597383333333335</v>
      </c>
      <c r="J192" s="2">
        <f>I192*G192</f>
        <v>0.04072133029513889</v>
      </c>
      <c r="K192" s="14">
        <f>(J192/J184)*(C184/C192)</f>
        <v>0.5750000000000001</v>
      </c>
      <c r="L192">
        <v>2</v>
      </c>
      <c r="M192">
        <v>0</v>
      </c>
      <c r="N192">
        <v>0</v>
      </c>
      <c r="O192" s="17">
        <v>0</v>
      </c>
      <c r="P192" s="2">
        <f>(L192)+(M192/20)+(N192/240)+(O192/24)/240</f>
        <v>2</v>
      </c>
      <c r="Q192" s="2">
        <f>(C192*H192)/F192/240</f>
        <v>2</v>
      </c>
      <c r="R192">
        <v>1</v>
      </c>
      <c r="S192">
        <v>1</v>
      </c>
      <c r="T192">
        <v>2</v>
      </c>
      <c r="U192" s="17">
        <v>0</v>
      </c>
      <c r="V192" s="2">
        <f>R192+(S192/20)+(T192/240)+(U192/24/240)</f>
        <v>1.0583333333333333</v>
      </c>
      <c r="W192" s="11">
        <v>0</v>
      </c>
      <c r="X192" s="11">
        <v>4</v>
      </c>
      <c r="Y192" s="17">
        <v>0</v>
      </c>
      <c r="Z192" s="19">
        <f>(W192/20)+(X192/240)+(Y192/24)/240</f>
        <v>0.016666666666666666</v>
      </c>
      <c r="AA192" s="11">
        <v>18</v>
      </c>
      <c r="AB192" s="11">
        <v>6</v>
      </c>
      <c r="AC192" s="17">
        <v>0</v>
      </c>
      <c r="AD192" s="19">
        <f>(AA192/20)+(AB192/240)+(AC192/24/240)</f>
        <v>0.925</v>
      </c>
      <c r="AE192" s="2">
        <f>Z192+AD192</f>
        <v>0.9416666666666668</v>
      </c>
      <c r="AF192" s="2">
        <f>V192+AE192</f>
        <v>2</v>
      </c>
      <c r="AG192" s="2">
        <f>P192*1</f>
        <v>2</v>
      </c>
    </row>
    <row r="194" spans="2:33" ht="12.75">
      <c r="B194" s="1" t="s">
        <v>81</v>
      </c>
      <c r="C194" s="6">
        <f>1/24</f>
        <v>0.041666666666666664</v>
      </c>
      <c r="D194" s="9">
        <v>0</v>
      </c>
      <c r="E194" s="21">
        <v>6</v>
      </c>
      <c r="F194" s="3">
        <f>(D194/12)+(E194/24)/12</f>
        <v>0.020833333333333332</v>
      </c>
      <c r="G194" s="2">
        <f>F194*(23/24)</f>
        <v>0.019965277777777776</v>
      </c>
      <c r="H194" s="21">
        <f>22*12+6</f>
        <v>270</v>
      </c>
      <c r="I194" s="2">
        <f>244.7529/H194</f>
        <v>0.9064922222222223</v>
      </c>
      <c r="J194" s="2">
        <f>I194*G194</f>
        <v>0.018098369020061726</v>
      </c>
      <c r="K194" s="14">
        <f>(J194/J184)*(C184/C194)</f>
        <v>0.5111111111111111</v>
      </c>
      <c r="L194">
        <v>2</v>
      </c>
      <c r="M194">
        <v>5</v>
      </c>
      <c r="N194">
        <v>0</v>
      </c>
      <c r="O194" s="17">
        <v>0</v>
      </c>
      <c r="P194" s="2">
        <f>(L194)+(M194/20)+(N194/240)+(O194/24)/240</f>
        <v>2.25</v>
      </c>
      <c r="Q194" s="2">
        <f>(C194*H194)/F194/240</f>
        <v>2.25</v>
      </c>
      <c r="R194">
        <v>1</v>
      </c>
      <c r="S194">
        <v>1</v>
      </c>
      <c r="T194">
        <v>2</v>
      </c>
      <c r="U194" s="17">
        <v>0</v>
      </c>
      <c r="V194" s="2">
        <f>R194+(S194/20)+(T194/240)+(U194/24/240)</f>
        <v>1.0583333333333333</v>
      </c>
      <c r="W194" s="11">
        <v>0</v>
      </c>
      <c r="X194" s="11">
        <v>4</v>
      </c>
      <c r="Y194" s="17">
        <v>0</v>
      </c>
      <c r="Z194" s="19">
        <f>(W194/20)+(X194/240)+(Y194/24)/240</f>
        <v>0.016666666666666666</v>
      </c>
      <c r="AA194" s="11">
        <v>23</v>
      </c>
      <c r="AB194" s="11">
        <v>6</v>
      </c>
      <c r="AC194" s="17">
        <v>0</v>
      </c>
      <c r="AD194" s="19">
        <f>(AA194/20)+(AB194/240)+(AC194/24/240)</f>
        <v>1.1749999999999998</v>
      </c>
      <c r="AE194" s="2">
        <f>Z194+AD194</f>
        <v>1.1916666666666664</v>
      </c>
      <c r="AF194" s="2">
        <f>V194+AE194</f>
        <v>2.25</v>
      </c>
      <c r="AG194" s="2">
        <f>P194*1</f>
        <v>2.25</v>
      </c>
    </row>
    <row r="197" spans="1:2" ht="12.75">
      <c r="A197" s="7">
        <v>15</v>
      </c>
      <c r="B197" s="1" t="s">
        <v>21</v>
      </c>
    </row>
    <row r="199" spans="2:33" ht="12.75">
      <c r="B199" s="1" t="s">
        <v>63</v>
      </c>
      <c r="C199" s="6">
        <v>2</v>
      </c>
      <c r="D199" s="9">
        <v>6</v>
      </c>
      <c r="E199" s="21">
        <v>0</v>
      </c>
      <c r="F199" s="3">
        <f>(D199/12)+(E199/24)/12</f>
        <v>0.5</v>
      </c>
      <c r="G199" s="2">
        <f>F199*(23/24)</f>
        <v>0.4791666666666667</v>
      </c>
      <c r="H199" s="21">
        <f>5*12+8</f>
        <v>68</v>
      </c>
      <c r="I199" s="2">
        <f>244.7529/H199</f>
        <v>3.5993073529411768</v>
      </c>
      <c r="J199" s="2">
        <f>I199*G199</f>
        <v>1.7246681066176472</v>
      </c>
      <c r="K199" s="14">
        <f>(J199/J201)*(C201/C199)</f>
        <v>1.0147058823529413</v>
      </c>
      <c r="L199">
        <v>1</v>
      </c>
      <c r="M199">
        <v>2</v>
      </c>
      <c r="N199">
        <v>8</v>
      </c>
      <c r="O199" s="17">
        <v>0</v>
      </c>
      <c r="P199" s="2">
        <f>(L199)+(M199/20)+(N199/240)+(O199/24)/240</f>
        <v>1.1333333333333335</v>
      </c>
      <c r="Q199" s="2">
        <f>(C199*H199)/F199/240</f>
        <v>1.1333333333333333</v>
      </c>
      <c r="R199">
        <v>1</v>
      </c>
      <c r="S199">
        <v>1</v>
      </c>
      <c r="T199">
        <v>2</v>
      </c>
      <c r="U199" s="17">
        <v>0</v>
      </c>
      <c r="V199" s="2">
        <f>R199+(S199/20)+(T199/240)+(U199/24/240)</f>
        <v>1.0583333333333333</v>
      </c>
      <c r="W199" s="11">
        <v>0</v>
      </c>
      <c r="X199" s="11">
        <v>4</v>
      </c>
      <c r="Y199" s="17">
        <v>0</v>
      </c>
      <c r="Z199" s="19">
        <f>(W199/20)+(X199/240)+(Y199/24)/240</f>
        <v>0.016666666666666666</v>
      </c>
      <c r="AA199" s="11">
        <v>1</v>
      </c>
      <c r="AB199" s="11">
        <v>2</v>
      </c>
      <c r="AC199" s="17">
        <v>0</v>
      </c>
      <c r="AD199" s="19">
        <f>(AA199/20)+(AB199/240)+(AC199/24/240)</f>
        <v>0.058333333333333334</v>
      </c>
      <c r="AE199" s="2">
        <f>Z199+AD199</f>
        <v>0.075</v>
      </c>
      <c r="AF199" s="2">
        <f>V199+AE199</f>
        <v>1.1333333333333333</v>
      </c>
      <c r="AG199" s="2">
        <f>P199*1</f>
        <v>1.1333333333333335</v>
      </c>
    </row>
    <row r="201" spans="2:33" ht="12.75">
      <c r="B201" s="1" t="s">
        <v>76</v>
      </c>
      <c r="C201" s="6">
        <v>1</v>
      </c>
      <c r="D201" s="9">
        <v>5</v>
      </c>
      <c r="E201" s="21">
        <v>0</v>
      </c>
      <c r="F201" s="3">
        <f>(D201/12)+(E201/24)/12</f>
        <v>0.4166666666666667</v>
      </c>
      <c r="G201" s="2">
        <f>F201*(23/24)</f>
        <v>0.3993055555555556</v>
      </c>
      <c r="H201" s="21">
        <f>9*12+7</f>
        <v>115</v>
      </c>
      <c r="I201" s="2">
        <f>244.7529/H201</f>
        <v>2.1282860869565217</v>
      </c>
      <c r="J201" s="2">
        <f>I201*G201</f>
        <v>0.8498364583333333</v>
      </c>
      <c r="K201" s="14">
        <f>(J201/J201)*(C201/C201)</f>
        <v>1</v>
      </c>
      <c r="L201">
        <v>1</v>
      </c>
      <c r="M201">
        <v>3</v>
      </c>
      <c r="N201">
        <v>0</v>
      </c>
      <c r="O201" s="17">
        <v>0</v>
      </c>
      <c r="P201" s="2">
        <f>(L201)+(M201/20)+(N201/240)+(O201/24)/240</f>
        <v>1.15</v>
      </c>
      <c r="Q201" s="2">
        <f>(C201*H201)/F201/240</f>
        <v>1.15</v>
      </c>
      <c r="R201">
        <v>1</v>
      </c>
      <c r="S201">
        <v>1</v>
      </c>
      <c r="T201">
        <v>2</v>
      </c>
      <c r="U201" s="17">
        <v>0</v>
      </c>
      <c r="V201" s="2">
        <f>R201+(S201/20)+(T201/240)+(U201/24/240)</f>
        <v>1.0583333333333333</v>
      </c>
      <c r="W201" s="11">
        <v>0</v>
      </c>
      <c r="X201" s="11">
        <v>4</v>
      </c>
      <c r="Y201" s="17">
        <v>0</v>
      </c>
      <c r="Z201" s="19">
        <f>(W201/20)+(X201/240)+(Y201/24)/240</f>
        <v>0.016666666666666666</v>
      </c>
      <c r="AA201" s="11">
        <v>1</v>
      </c>
      <c r="AB201" s="11">
        <v>6</v>
      </c>
      <c r="AC201" s="17">
        <v>0</v>
      </c>
      <c r="AD201" s="19">
        <f>(AA201/20)+(AB201/240)+(AC201/24/240)</f>
        <v>0.07500000000000001</v>
      </c>
      <c r="AE201" s="2">
        <f>Z201+AD201</f>
        <v>0.09166666666666667</v>
      </c>
      <c r="AF201" s="2">
        <f>V201+AE201</f>
        <v>1.15</v>
      </c>
      <c r="AG201" s="2">
        <f>P201*1</f>
        <v>1.15</v>
      </c>
    </row>
    <row r="203" spans="2:33" ht="12.75">
      <c r="B203" s="1" t="s">
        <v>56</v>
      </c>
      <c r="C203" s="6">
        <v>0.5</v>
      </c>
      <c r="D203" s="9">
        <v>5</v>
      </c>
      <c r="E203" s="21">
        <v>0</v>
      </c>
      <c r="F203" s="3">
        <f>(D203/12)+(E203/24)/12</f>
        <v>0.4166666666666667</v>
      </c>
      <c r="G203" s="2">
        <f>F203*(23/24)</f>
        <v>0.3993055555555556</v>
      </c>
      <c r="H203" s="21">
        <f>19*12+2</f>
        <v>230</v>
      </c>
      <c r="I203" s="2">
        <f>244.7529/H203</f>
        <v>1.0641430434782608</v>
      </c>
      <c r="J203" s="2">
        <f>I203*G203</f>
        <v>0.42491822916666666</v>
      </c>
      <c r="K203" s="14">
        <f>(J203/J201)*(C201/C203)</f>
        <v>1</v>
      </c>
      <c r="L203">
        <v>1</v>
      </c>
      <c r="M203">
        <v>3</v>
      </c>
      <c r="N203">
        <v>0</v>
      </c>
      <c r="O203" s="17">
        <v>0</v>
      </c>
      <c r="P203" s="2">
        <f>(L203)+(M203/20)+(N203/240)+(O203/24)/240</f>
        <v>1.15</v>
      </c>
      <c r="Q203" s="2">
        <f>(C203*H203)/F203/240</f>
        <v>1.15</v>
      </c>
      <c r="R203">
        <v>1</v>
      </c>
      <c r="S203">
        <v>1</v>
      </c>
      <c r="T203">
        <v>2</v>
      </c>
      <c r="U203" s="17">
        <v>0</v>
      </c>
      <c r="V203" s="2">
        <f>R203+(S203/20)+(T203/240)+(U203/24/240)</f>
        <v>1.0583333333333333</v>
      </c>
      <c r="W203" s="11">
        <v>0</v>
      </c>
      <c r="X203" s="11">
        <v>4</v>
      </c>
      <c r="Y203" s="17">
        <v>0</v>
      </c>
      <c r="Z203" s="19">
        <f>(W203/20)+(X203/240)+(Y203/24)/240</f>
        <v>0.016666666666666666</v>
      </c>
      <c r="AA203" s="11">
        <v>1</v>
      </c>
      <c r="AB203" s="11">
        <v>6</v>
      </c>
      <c r="AC203" s="17">
        <v>0</v>
      </c>
      <c r="AD203" s="19">
        <f>(AA203/20)+(AB203/240)+(AC203/24/240)</f>
        <v>0.07500000000000001</v>
      </c>
      <c r="AE203" s="2">
        <f>Z203+AD203</f>
        <v>0.09166666666666667</v>
      </c>
      <c r="AF203" s="2">
        <f>V203+AE203</f>
        <v>1.15</v>
      </c>
      <c r="AG203" s="2">
        <f>P203*1</f>
        <v>1.15</v>
      </c>
    </row>
    <row r="205" spans="2:33" ht="12.75">
      <c r="B205" s="1" t="s">
        <v>57</v>
      </c>
      <c r="C205" s="6">
        <v>0.25</v>
      </c>
      <c r="D205" s="9">
        <v>3</v>
      </c>
      <c r="E205" s="21">
        <v>0</v>
      </c>
      <c r="F205" s="3">
        <f>(D205/12)+(E205/24)/12</f>
        <v>0.25</v>
      </c>
      <c r="G205" s="2">
        <f>F205*(23/24)</f>
        <v>0.23958333333333334</v>
      </c>
      <c r="H205" s="21">
        <f>25*12</f>
        <v>300</v>
      </c>
      <c r="I205" s="2">
        <f>244.7529/H205</f>
        <v>0.815843</v>
      </c>
      <c r="J205" s="2">
        <f>I205*G205</f>
        <v>0.19546238541666666</v>
      </c>
      <c r="K205" s="14">
        <f>(J205/J201)*(C201/C205)</f>
        <v>0.92</v>
      </c>
      <c r="L205">
        <v>1</v>
      </c>
      <c r="M205">
        <v>5</v>
      </c>
      <c r="N205">
        <v>0</v>
      </c>
      <c r="O205" s="17">
        <v>0</v>
      </c>
      <c r="P205" s="2">
        <f>(L205)+(M205/20)+(N205/240)+(O205/24)/240</f>
        <v>1.25</v>
      </c>
      <c r="Q205" s="2">
        <f>(C205*H205)/F205/240</f>
        <v>1.25</v>
      </c>
      <c r="R205">
        <v>1</v>
      </c>
      <c r="S205">
        <v>1</v>
      </c>
      <c r="T205">
        <v>2</v>
      </c>
      <c r="U205" s="17">
        <v>0</v>
      </c>
      <c r="V205" s="2">
        <f>R205+(S205/20)+(T205/240)+(U205/24/240)</f>
        <v>1.0583333333333333</v>
      </c>
      <c r="W205" s="11">
        <v>0</v>
      </c>
      <c r="X205" s="11">
        <v>4</v>
      </c>
      <c r="Y205" s="17">
        <v>0</v>
      </c>
      <c r="Z205" s="19">
        <f>(W205/20)+(X205/240)+(Y205/24)/240</f>
        <v>0.016666666666666666</v>
      </c>
      <c r="AA205" s="11">
        <v>3</v>
      </c>
      <c r="AB205" s="11">
        <v>6</v>
      </c>
      <c r="AC205" s="17">
        <v>0</v>
      </c>
      <c r="AD205" s="19">
        <f>(AA205/20)+(AB205/240)+(AC205/24/240)</f>
        <v>0.175</v>
      </c>
      <c r="AE205" s="2">
        <f>Z205+AD205</f>
        <v>0.19166666666666665</v>
      </c>
      <c r="AF205" s="2">
        <f>V205+AE205</f>
        <v>1.25</v>
      </c>
      <c r="AG205" s="2">
        <f>P205*1</f>
        <v>1.25</v>
      </c>
    </row>
    <row r="207" spans="2:3" ht="12.75">
      <c r="B207" s="1" t="s">
        <v>103</v>
      </c>
      <c r="C207" s="6">
        <f>1/8</f>
        <v>0.125</v>
      </c>
    </row>
    <row r="209" spans="2:33" ht="12.75">
      <c r="B209" s="1" t="s">
        <v>58</v>
      </c>
      <c r="C209" s="6">
        <f>1/12</f>
        <v>0.08333333333333333</v>
      </c>
      <c r="D209" s="9">
        <v>0</v>
      </c>
      <c r="E209" s="21">
        <v>9</v>
      </c>
      <c r="F209" s="3">
        <f>(D209/12)+(E209/24)/12</f>
        <v>0.03125</v>
      </c>
      <c r="G209" s="2">
        <f>F209*(23/24)</f>
        <v>0.029947916666666668</v>
      </c>
      <c r="H209" s="21">
        <f>15*12</f>
        <v>180</v>
      </c>
      <c r="I209" s="2">
        <f>244.7529/H209</f>
        <v>1.3597383333333335</v>
      </c>
      <c r="J209" s="2">
        <f>I209*G209</f>
        <v>0.04072133029513889</v>
      </c>
      <c r="K209" s="14">
        <f>(J209/J201)*(C201/C209)</f>
        <v>0.5750000000000001</v>
      </c>
      <c r="L209">
        <v>2</v>
      </c>
      <c r="M209">
        <v>0</v>
      </c>
      <c r="N209">
        <v>0</v>
      </c>
      <c r="O209" s="17">
        <v>0</v>
      </c>
      <c r="P209" s="2">
        <f>(L209)+(M209/20)+(N209/240)+(O209/24)/240</f>
        <v>2</v>
      </c>
      <c r="Q209" s="2">
        <f>(C209*H209)/F209/240</f>
        <v>2</v>
      </c>
      <c r="R209">
        <v>1</v>
      </c>
      <c r="S209">
        <v>1</v>
      </c>
      <c r="T209">
        <v>2</v>
      </c>
      <c r="U209" s="17">
        <v>0</v>
      </c>
      <c r="V209" s="2">
        <f>R209+(S209/20)+(T209/240)+(U209/24/240)</f>
        <v>1.0583333333333333</v>
      </c>
      <c r="W209" s="11">
        <v>0</v>
      </c>
      <c r="X209" s="11">
        <v>4</v>
      </c>
      <c r="Y209" s="17">
        <v>0</v>
      </c>
      <c r="Z209" s="19">
        <f>(W209/20)+(X209/240)+(Y209/24)/240</f>
        <v>0.016666666666666666</v>
      </c>
      <c r="AA209" s="11">
        <v>18</v>
      </c>
      <c r="AB209" s="11">
        <v>6</v>
      </c>
      <c r="AC209" s="17">
        <v>0</v>
      </c>
      <c r="AD209" s="19">
        <f>(AA209/20)+(AB209/240)+(AC209/24/240)</f>
        <v>0.925</v>
      </c>
      <c r="AE209" s="2">
        <f>Z209+AD209</f>
        <v>0.9416666666666668</v>
      </c>
      <c r="AF209" s="2">
        <f>V209+AE209</f>
        <v>2</v>
      </c>
      <c r="AG209" s="2">
        <f>P209*1</f>
        <v>2</v>
      </c>
    </row>
    <row r="211" spans="2:33" ht="12.75">
      <c r="B211" s="1" t="s">
        <v>81</v>
      </c>
      <c r="C211" s="6">
        <f>1/24</f>
        <v>0.041666666666666664</v>
      </c>
      <c r="D211" s="9">
        <v>0</v>
      </c>
      <c r="E211" s="21">
        <v>6</v>
      </c>
      <c r="F211" s="3">
        <f>(D211/12)+(E211/24)/12</f>
        <v>0.020833333333333332</v>
      </c>
      <c r="G211" s="2">
        <f>F211*(23/24)</f>
        <v>0.019965277777777776</v>
      </c>
      <c r="H211" s="21">
        <f>22*12+6</f>
        <v>270</v>
      </c>
      <c r="I211" s="2">
        <f>244.7529/H211</f>
        <v>0.9064922222222223</v>
      </c>
      <c r="J211" s="2">
        <f>I211*G211</f>
        <v>0.018098369020061726</v>
      </c>
      <c r="K211" s="14">
        <f>(J211/J201)*(C201/C211)</f>
        <v>0.5111111111111111</v>
      </c>
      <c r="L211">
        <v>2</v>
      </c>
      <c r="M211">
        <v>5</v>
      </c>
      <c r="N211">
        <v>0</v>
      </c>
      <c r="O211" s="17">
        <v>0</v>
      </c>
      <c r="P211" s="2">
        <f>(L211)+(M211/20)+(N211/240)+(O211/24)/240</f>
        <v>2.25</v>
      </c>
      <c r="Q211" s="2">
        <f>(C211*H211)/F211/240</f>
        <v>2.25</v>
      </c>
      <c r="R211">
        <v>1</v>
      </c>
      <c r="S211">
        <v>1</v>
      </c>
      <c r="T211">
        <v>2</v>
      </c>
      <c r="U211" s="17">
        <v>0</v>
      </c>
      <c r="V211" s="2">
        <f>R211+(S211/20)+(T211/240)+(U211/24/240)</f>
        <v>1.0583333333333333</v>
      </c>
      <c r="W211" s="11">
        <v>0</v>
      </c>
      <c r="X211" s="11">
        <v>4</v>
      </c>
      <c r="Y211" s="17">
        <v>0</v>
      </c>
      <c r="Z211" s="19">
        <f>(W211/20)+(X211/240)+(Y211/24)/240</f>
        <v>0.016666666666666666</v>
      </c>
      <c r="AA211" s="11">
        <v>23</v>
      </c>
      <c r="AB211" s="11">
        <v>6</v>
      </c>
      <c r="AC211" s="17">
        <v>0</v>
      </c>
      <c r="AD211" s="19">
        <f>(AA211/20)+(AB211/240)+(AC211/24/240)</f>
        <v>1.1749999999999998</v>
      </c>
      <c r="AE211" s="2">
        <f>Z211+AD211</f>
        <v>1.1916666666666664</v>
      </c>
      <c r="AF211" s="2">
        <f>V211+AE211</f>
        <v>2.25</v>
      </c>
      <c r="AG211" s="2">
        <f>P211*1</f>
        <v>2.25</v>
      </c>
    </row>
    <row r="214" spans="1:2" ht="12.75">
      <c r="A214" s="7">
        <v>16</v>
      </c>
      <c r="B214" s="1" t="s">
        <v>22</v>
      </c>
    </row>
    <row r="216" spans="2:33" ht="12.75">
      <c r="B216" s="1" t="s">
        <v>63</v>
      </c>
      <c r="C216" s="6">
        <v>2</v>
      </c>
      <c r="D216" s="9">
        <v>5</v>
      </c>
      <c r="E216" s="21">
        <v>8</v>
      </c>
      <c r="F216" s="3">
        <f>(D216/12)+(E216/24)/12</f>
        <v>0.4444444444444445</v>
      </c>
      <c r="G216" s="2">
        <f>F216*(23/24)</f>
        <v>0.425925925925926</v>
      </c>
      <c r="H216" s="21">
        <f>5*12+8.5</f>
        <v>68.5</v>
      </c>
      <c r="I216" s="2">
        <f>244.7529/H216</f>
        <v>3.5730350364963503</v>
      </c>
      <c r="K216" s="14">
        <f>(J216/J218)*(C218/C216)</f>
        <v>0</v>
      </c>
      <c r="L216">
        <v>1</v>
      </c>
      <c r="M216">
        <v>5</v>
      </c>
      <c r="N216">
        <v>8</v>
      </c>
      <c r="O216" s="17">
        <v>4</v>
      </c>
      <c r="P216" s="2">
        <f>(L216)+(M216/20)+(N216/240)+(O216/24)/240</f>
        <v>1.284027777777778</v>
      </c>
      <c r="Q216" s="2">
        <f>(C216*H216)/F216/240</f>
        <v>1.284375</v>
      </c>
      <c r="R216">
        <v>1</v>
      </c>
      <c r="S216">
        <v>4</v>
      </c>
      <c r="T216">
        <v>0</v>
      </c>
      <c r="U216" s="17">
        <v>0</v>
      </c>
      <c r="V216" s="2">
        <f>R216+(S216/20)+(T216/240)+(U216/24/240)</f>
        <v>1.2</v>
      </c>
      <c r="W216" s="11">
        <v>0</v>
      </c>
      <c r="X216" s="11">
        <v>6</v>
      </c>
      <c r="Y216" s="17">
        <v>0</v>
      </c>
      <c r="Z216" s="19">
        <f>(W216/20)+(X216/240)+(Y216/24)/240</f>
        <v>0.025</v>
      </c>
      <c r="AA216" s="11">
        <v>1</v>
      </c>
      <c r="AB216" s="11">
        <v>2</v>
      </c>
      <c r="AC216" s="17">
        <v>4</v>
      </c>
      <c r="AD216" s="19">
        <f>(AA216/20)+(AB216/240)+(AC216/24/240)</f>
        <v>0.059027777777777776</v>
      </c>
      <c r="AE216" s="2">
        <f>Z216+AD216</f>
        <v>0.08402777777777778</v>
      </c>
      <c r="AF216" s="2">
        <f>V216+AE216</f>
        <v>1.2840277777777778</v>
      </c>
      <c r="AG216" s="2">
        <f>P216*1</f>
        <v>1.284027777777778</v>
      </c>
    </row>
    <row r="218" spans="2:33" ht="12.75">
      <c r="B218" s="1" t="s">
        <v>76</v>
      </c>
      <c r="C218" s="6">
        <v>1</v>
      </c>
      <c r="D218" s="9">
        <v>4</v>
      </c>
      <c r="E218" s="21">
        <v>12</v>
      </c>
      <c r="F218" s="3">
        <f>(D218/12)+(E218/24)/12</f>
        <v>0.375</v>
      </c>
      <c r="G218" s="2">
        <f>F218*(23/24)</f>
        <v>0.359375</v>
      </c>
      <c r="H218" s="21">
        <f>9*12+9.5</f>
        <v>117.5</v>
      </c>
      <c r="I218" s="2">
        <f>244.7529/H218</f>
        <v>2.083003404255319</v>
      </c>
      <c r="J218" s="2">
        <f>I218*G218</f>
        <v>0.7485793484042553</v>
      </c>
      <c r="K218" s="14">
        <f>(J218/J218)*(C218/C218)</f>
        <v>1</v>
      </c>
      <c r="L218">
        <v>1</v>
      </c>
      <c r="M218">
        <v>6</v>
      </c>
      <c r="N218">
        <v>1</v>
      </c>
      <c r="O218" s="17">
        <v>8</v>
      </c>
      <c r="P218" s="2">
        <f>(L218)+(M218/20)+(N218/240)+(O218/24)/240</f>
        <v>1.3055555555555556</v>
      </c>
      <c r="Q218" s="2">
        <f>(C218*H218)/F218/240</f>
        <v>1.3055555555555556</v>
      </c>
      <c r="R218">
        <v>1</v>
      </c>
      <c r="S218">
        <v>4</v>
      </c>
      <c r="T218">
        <v>0</v>
      </c>
      <c r="U218" s="17">
        <v>0</v>
      </c>
      <c r="V218" s="2">
        <f>R218+(S218/20)+(T218/240)+(U218/24/240)</f>
        <v>1.2</v>
      </c>
      <c r="W218" s="11">
        <v>0</v>
      </c>
      <c r="X218" s="11">
        <v>7</v>
      </c>
      <c r="Y218" s="17">
        <v>0</v>
      </c>
      <c r="Z218" s="19">
        <f>(W218/20)+(X218/240)+(Y218/24)/240</f>
        <v>0.029166666666666667</v>
      </c>
      <c r="AA218" s="11">
        <v>1</v>
      </c>
      <c r="AB218" s="11">
        <v>6</v>
      </c>
      <c r="AC218" s="17">
        <v>8</v>
      </c>
      <c r="AD218" s="19">
        <f>(AA218/20)+(AB218/240)+(AC218/24/240)</f>
        <v>0.0763888888888889</v>
      </c>
      <c r="AE218" s="2">
        <f>Z218+AD218</f>
        <v>0.10555555555555557</v>
      </c>
      <c r="AF218" s="2">
        <f>V218+AE218</f>
        <v>1.3055555555555556</v>
      </c>
      <c r="AG218" s="2">
        <f>P218*1</f>
        <v>1.3055555555555556</v>
      </c>
    </row>
    <row r="220" spans="2:3" ht="12.75">
      <c r="B220" s="1" t="s">
        <v>57</v>
      </c>
      <c r="C220" s="6">
        <v>0.5</v>
      </c>
    </row>
    <row r="222" spans="2:33" ht="12.75">
      <c r="B222" s="1" t="s">
        <v>103</v>
      </c>
      <c r="C222" s="6">
        <v>0.25</v>
      </c>
      <c r="D222" s="9">
        <v>2</v>
      </c>
      <c r="E222" s="21">
        <v>16</v>
      </c>
      <c r="F222" s="3">
        <f>(D222/12)+(E222/24)/12</f>
        <v>0.2222222222222222</v>
      </c>
      <c r="G222" s="2">
        <f>F222*(23/24)</f>
        <v>0.21296296296296297</v>
      </c>
      <c r="H222" s="21">
        <f>24*12</f>
        <v>288</v>
      </c>
      <c r="I222" s="2">
        <f>244.7529/H222</f>
        <v>0.8498364583333333</v>
      </c>
      <c r="J222" s="2">
        <f>I222*G222</f>
        <v>0.18098369020061728</v>
      </c>
      <c r="K222" s="14">
        <f>(J222/J218)*(C218/C222)</f>
        <v>0.9670781893004115</v>
      </c>
      <c r="L222">
        <v>1</v>
      </c>
      <c r="M222">
        <v>7</v>
      </c>
      <c r="N222">
        <v>0</v>
      </c>
      <c r="O222" s="17">
        <v>0</v>
      </c>
      <c r="P222" s="2">
        <f>(L222)+(M222/20)+(N222/240)+(O222/24)/240</f>
        <v>1.35</v>
      </c>
      <c r="Q222" s="2">
        <f>(C222*H222)/F222/240</f>
        <v>1.35</v>
      </c>
      <c r="R222">
        <v>1</v>
      </c>
      <c r="S222">
        <v>4</v>
      </c>
      <c r="T222">
        <v>0</v>
      </c>
      <c r="U222" s="17">
        <v>0</v>
      </c>
      <c r="V222" s="2">
        <f>R222+(S222/20)+(T222/240)+(U222/24/240)</f>
        <v>1.2</v>
      </c>
      <c r="W222" s="11">
        <v>0</v>
      </c>
      <c r="X222" s="11">
        <v>7</v>
      </c>
      <c r="Y222" s="17">
        <v>0</v>
      </c>
      <c r="Z222" s="19">
        <f>(W222/20)+(X222/240)+(Y222/24)/240</f>
        <v>0.029166666666666667</v>
      </c>
      <c r="AA222" s="11">
        <v>2</v>
      </c>
      <c r="AB222" s="11">
        <v>5</v>
      </c>
      <c r="AC222" s="17">
        <v>0</v>
      </c>
      <c r="AD222" s="19">
        <f>(AA222/20)+(AB222/240)+(AC222/24/240)</f>
        <v>0.12083333333333333</v>
      </c>
      <c r="AE222" s="2">
        <f>Z222+AD222</f>
        <v>0.15</v>
      </c>
      <c r="AF222" s="2">
        <f>V222+AE222</f>
        <v>1.3499999999999999</v>
      </c>
      <c r="AG222" s="2">
        <f>P222*1</f>
        <v>1.35</v>
      </c>
    </row>
    <row r="224" spans="2:3" ht="12.75">
      <c r="B224" s="1" t="s">
        <v>58</v>
      </c>
      <c r="C224" s="6">
        <f>1/8</f>
        <v>0.125</v>
      </c>
    </row>
    <row r="226" spans="2:33" ht="12.75">
      <c r="B226" s="1" t="s">
        <v>66</v>
      </c>
      <c r="C226" s="6">
        <f>1/12</f>
        <v>0.08333333333333333</v>
      </c>
      <c r="D226" s="9">
        <v>0</v>
      </c>
      <c r="E226" s="21">
        <v>8</v>
      </c>
      <c r="F226" s="3">
        <f>(D226/12)+(E226/24)/12</f>
        <v>0.027777777777777776</v>
      </c>
      <c r="G226" s="2">
        <f>F226*(23/24)</f>
        <v>0.02662037037037037</v>
      </c>
      <c r="H226" s="21">
        <f>15*12</f>
        <v>180</v>
      </c>
      <c r="I226" s="2">
        <f>244.7529/H226</f>
        <v>1.3597383333333335</v>
      </c>
      <c r="J226" s="2">
        <f>I226*G226</f>
        <v>0.03619673804012346</v>
      </c>
      <c r="K226" s="14">
        <f>(J226/J218)*(C218/C226)</f>
        <v>0.5802469135802469</v>
      </c>
      <c r="L226">
        <v>2</v>
      </c>
      <c r="M226">
        <v>5</v>
      </c>
      <c r="N226">
        <v>0</v>
      </c>
      <c r="O226" s="17">
        <v>0</v>
      </c>
      <c r="P226" s="2">
        <f>(L226)+(M226/20)+(N226/240)+(O226/24)/240</f>
        <v>2.25</v>
      </c>
      <c r="Q226" s="2">
        <f>(C226*H226)/F226/240</f>
        <v>2.25</v>
      </c>
      <c r="R226">
        <v>1</v>
      </c>
      <c r="S226">
        <v>4</v>
      </c>
      <c r="T226">
        <v>0</v>
      </c>
      <c r="U226" s="17">
        <v>0</v>
      </c>
      <c r="V226" s="2">
        <f>R226+(S226/20)+(T226/240)+(U226/24/240)</f>
        <v>1.2</v>
      </c>
      <c r="W226" s="11">
        <v>0</v>
      </c>
      <c r="X226" s="11">
        <v>7</v>
      </c>
      <c r="Y226" s="17">
        <v>0</v>
      </c>
      <c r="Z226" s="19">
        <f>(W226/20)+(X226/240)+(Y226/24)/240</f>
        <v>0.029166666666666667</v>
      </c>
      <c r="AA226" s="11">
        <v>20</v>
      </c>
      <c r="AB226" s="11">
        <v>5</v>
      </c>
      <c r="AC226" s="17">
        <v>0</v>
      </c>
      <c r="AD226" s="19">
        <f>(AA226/20)+(AB226/240)+(AC226/24/240)</f>
        <v>1.0208333333333333</v>
      </c>
      <c r="AE226" s="2">
        <f>Z226+AD226</f>
        <v>1.0499999999999998</v>
      </c>
      <c r="AF226" s="2">
        <f>V226+AE226</f>
        <v>2.25</v>
      </c>
      <c r="AG226" s="2">
        <f>P226*1</f>
        <v>2.25</v>
      </c>
    </row>
    <row r="228" spans="2:3" ht="12.75">
      <c r="B228" s="1" t="s">
        <v>81</v>
      </c>
      <c r="C228" s="6">
        <f>1/24</f>
        <v>0.041666666666666664</v>
      </c>
    </row>
    <row r="231" spans="1:2" ht="12.75">
      <c r="A231" s="7">
        <v>17</v>
      </c>
      <c r="B231" s="1" t="s">
        <v>23</v>
      </c>
    </row>
    <row r="233" spans="2:33" ht="12.75">
      <c r="B233" s="1" t="s">
        <v>63</v>
      </c>
      <c r="C233" s="6">
        <v>2</v>
      </c>
      <c r="D233" s="9">
        <v>6</v>
      </c>
      <c r="E233" s="21">
        <v>0</v>
      </c>
      <c r="F233" s="3">
        <f>(D233/12)+(E233/24)/12</f>
        <v>0.5</v>
      </c>
      <c r="G233" s="2">
        <f>F233*(23/24)</f>
        <v>0.4791666666666667</v>
      </c>
      <c r="H233" s="21">
        <f>6*12</f>
        <v>72</v>
      </c>
      <c r="I233" s="2">
        <f>244.7529/H233</f>
        <v>3.3993458333333333</v>
      </c>
      <c r="J233" s="2">
        <f>I233*G233</f>
        <v>1.6288532118055556</v>
      </c>
      <c r="K233" s="14">
        <f>(J233/J235)*(C235/C233)</f>
        <v>1</v>
      </c>
      <c r="L233">
        <v>1</v>
      </c>
      <c r="M233">
        <v>4</v>
      </c>
      <c r="N233">
        <v>0</v>
      </c>
      <c r="O233" s="17">
        <v>0</v>
      </c>
      <c r="P233" s="2">
        <f>(L233)+(M233/20)+(N233/240)+(O233/24)/240</f>
        <v>1.2</v>
      </c>
      <c r="Q233" s="2">
        <f>(C233*H233)/F233/240</f>
        <v>1.2</v>
      </c>
      <c r="R233">
        <v>1</v>
      </c>
      <c r="S233">
        <v>2</v>
      </c>
      <c r="T233">
        <v>9</v>
      </c>
      <c r="U233" s="17">
        <v>0</v>
      </c>
      <c r="V233" s="2">
        <f>R233+(S233/20)+(T233/240)+(U233/24/240)</f>
        <v>1.1375000000000002</v>
      </c>
      <c r="W233" s="11">
        <v>0</v>
      </c>
      <c r="X233" s="11">
        <v>2</v>
      </c>
      <c r="Y233" s="17">
        <v>0</v>
      </c>
      <c r="Z233" s="19">
        <f>(W233/20)+(X233/240)+(Y233/24)/240</f>
        <v>0.008333333333333333</v>
      </c>
      <c r="AA233" s="11">
        <v>1</v>
      </c>
      <c r="AB233" s="11">
        <v>1</v>
      </c>
      <c r="AC233" s="17">
        <v>0</v>
      </c>
      <c r="AD233" s="19">
        <f>(AA233/20)+(AB233/240)+(AC233/24/240)</f>
        <v>0.05416666666666667</v>
      </c>
      <c r="AE233" s="2">
        <f>Z233+AD233</f>
        <v>0.0625</v>
      </c>
      <c r="AF233" s="2">
        <f>V233+AE233</f>
        <v>1.2000000000000002</v>
      </c>
      <c r="AG233" s="2">
        <f>P233*1</f>
        <v>1.2</v>
      </c>
    </row>
    <row r="235" spans="2:33" ht="12.75">
      <c r="B235" s="1" t="s">
        <v>76</v>
      </c>
      <c r="C235" s="6">
        <v>1</v>
      </c>
      <c r="D235" s="9">
        <v>6</v>
      </c>
      <c r="E235" s="21">
        <v>0</v>
      </c>
      <c r="F235" s="3">
        <f>(D235/12)+(E235/24)/12</f>
        <v>0.5</v>
      </c>
      <c r="G235" s="2">
        <f>F235*(23/24)</f>
        <v>0.4791666666666667</v>
      </c>
      <c r="H235" s="21">
        <f>12*12</f>
        <v>144</v>
      </c>
      <c r="I235" s="2">
        <f>244.7529/H235</f>
        <v>1.6996729166666666</v>
      </c>
      <c r="J235" s="2">
        <f>I235*G235</f>
        <v>0.8144266059027778</v>
      </c>
      <c r="K235" s="14">
        <f>(J235/J235)*(C235/C235)</f>
        <v>1</v>
      </c>
      <c r="L235">
        <v>1</v>
      </c>
      <c r="M235">
        <v>4</v>
      </c>
      <c r="N235">
        <v>0</v>
      </c>
      <c r="O235" s="17">
        <v>0</v>
      </c>
      <c r="P235" s="2">
        <f>(L235)+(M235/20)+(N235/240)+(O235/24)/240</f>
        <v>1.2</v>
      </c>
      <c r="Q235" s="2">
        <f>(C235*H235)/F235/240</f>
        <v>1.2</v>
      </c>
      <c r="R235">
        <v>1</v>
      </c>
      <c r="S235">
        <v>2</v>
      </c>
      <c r="T235">
        <v>9</v>
      </c>
      <c r="U235" s="17">
        <v>0</v>
      </c>
      <c r="V235" s="2">
        <f>R235+(S235/20)+(T235/240)+(U235/24/240)</f>
        <v>1.1375000000000002</v>
      </c>
      <c r="W235" s="11">
        <v>0</v>
      </c>
      <c r="X235" s="11">
        <v>2</v>
      </c>
      <c r="Y235" s="17">
        <v>0</v>
      </c>
      <c r="Z235" s="19">
        <f>(W235/20)+(X235/240)+(Y235/24)/240</f>
        <v>0.008333333333333333</v>
      </c>
      <c r="AA235" s="11">
        <v>1</v>
      </c>
      <c r="AB235" s="11">
        <v>1</v>
      </c>
      <c r="AC235" s="17">
        <v>0</v>
      </c>
      <c r="AD235" s="19">
        <f>(AA235/20)+(AB235/240)+(AC235/24/240)</f>
        <v>0.05416666666666667</v>
      </c>
      <c r="AE235" s="2">
        <f>Z235+AD235</f>
        <v>0.0625</v>
      </c>
      <c r="AF235" s="2">
        <f>V235+AE235</f>
        <v>1.2000000000000002</v>
      </c>
      <c r="AG235" s="2">
        <f>P235*1</f>
        <v>1.2</v>
      </c>
    </row>
    <row r="237" spans="2:33" ht="12.75">
      <c r="B237" s="1" t="s">
        <v>57</v>
      </c>
      <c r="C237" s="6">
        <v>0.5</v>
      </c>
      <c r="D237" s="9">
        <v>5</v>
      </c>
      <c r="E237" s="21">
        <v>0</v>
      </c>
      <c r="F237" s="3">
        <f>(D237/12)+(E237/24)/12</f>
        <v>0.4166666666666667</v>
      </c>
      <c r="G237" s="2">
        <f>F237*(23/24)</f>
        <v>0.3993055555555556</v>
      </c>
      <c r="H237" s="21">
        <f>21*12</f>
        <v>252</v>
      </c>
      <c r="I237" s="2">
        <f>244.7529/H237</f>
        <v>0.9712416666666667</v>
      </c>
      <c r="J237" s="2">
        <f>I237*G237</f>
        <v>0.38782219328703704</v>
      </c>
      <c r="K237" s="14">
        <f>(J237/J235)*(C235/C237)</f>
        <v>0.9523809523809523</v>
      </c>
      <c r="L237">
        <v>1</v>
      </c>
      <c r="M237">
        <v>5</v>
      </c>
      <c r="N237">
        <v>2</v>
      </c>
      <c r="O237" s="17">
        <v>9.5</v>
      </c>
      <c r="P237" s="2">
        <f>(L237)+(M237/20)+(N237/240)+(O237/24)/240</f>
        <v>1.2599826388888888</v>
      </c>
      <c r="Q237" s="2">
        <f>(C237*H237)/F237/240</f>
        <v>1.26</v>
      </c>
      <c r="R237">
        <v>1</v>
      </c>
      <c r="S237">
        <v>2</v>
      </c>
      <c r="T237">
        <v>9</v>
      </c>
      <c r="U237" s="17">
        <v>0</v>
      </c>
      <c r="V237" s="2">
        <f>R237+(S237/20)+(T237/240)+(U237/24/240)</f>
        <v>1.1375000000000002</v>
      </c>
      <c r="W237" s="11">
        <v>0</v>
      </c>
      <c r="X237" s="11">
        <v>2</v>
      </c>
      <c r="Y237" s="17">
        <v>0</v>
      </c>
      <c r="Z237" s="19">
        <f>(W237/20)+(X237/240)+(Y237/24)/240</f>
        <v>0.008333333333333333</v>
      </c>
      <c r="AA237" s="11">
        <v>2</v>
      </c>
      <c r="AB237" s="11">
        <v>3</v>
      </c>
      <c r="AC237" s="17">
        <v>9.5</v>
      </c>
      <c r="AD237" s="19">
        <f>(AA237/20)+(AB237/240)+(AC237/24/240)</f>
        <v>0.11414930555555555</v>
      </c>
      <c r="AE237" s="2">
        <f>Z237+AD237</f>
        <v>0.12248263888888888</v>
      </c>
      <c r="AF237" s="2">
        <f>V237+AE237</f>
        <v>1.259982638888889</v>
      </c>
      <c r="AG237" s="2">
        <f>P237*1</f>
        <v>1.2599826388888888</v>
      </c>
    </row>
    <row r="239" spans="2:33" ht="12.75">
      <c r="B239" s="1" t="s">
        <v>103</v>
      </c>
      <c r="C239" s="6">
        <v>0.25</v>
      </c>
      <c r="D239" s="9">
        <v>3</v>
      </c>
      <c r="E239" s="21">
        <v>8</v>
      </c>
      <c r="F239" s="3">
        <f>(D239/12)+(E239/24)/12</f>
        <v>0.2777777777777778</v>
      </c>
      <c r="G239" s="2">
        <f>F239*(23/24)</f>
        <v>0.2662037037037037</v>
      </c>
      <c r="H239" s="21">
        <f>29*12</f>
        <v>348</v>
      </c>
      <c r="I239" s="2">
        <f>244.7529/H239</f>
        <v>0.7033129310344828</v>
      </c>
      <c r="J239" s="2">
        <f>I239*G239</f>
        <v>0.18722450710408686</v>
      </c>
      <c r="K239" s="14">
        <f>(J239/J235)*(C235/C239)</f>
        <v>0.9195402298850575</v>
      </c>
      <c r="L239">
        <v>1</v>
      </c>
      <c r="M239">
        <v>6</v>
      </c>
      <c r="N239">
        <v>1</v>
      </c>
      <c r="O239" s="17">
        <v>4.75</v>
      </c>
      <c r="P239" s="2">
        <f>(L239)+(M239/20)+(N239/240)+(O239/24)/240</f>
        <v>1.3049913194444445</v>
      </c>
      <c r="Q239" s="2">
        <f>(C239*H239)/F239/240</f>
        <v>1.305</v>
      </c>
      <c r="R239">
        <v>1</v>
      </c>
      <c r="S239">
        <v>2</v>
      </c>
      <c r="T239">
        <v>9</v>
      </c>
      <c r="U239" s="17">
        <v>0</v>
      </c>
      <c r="V239" s="2">
        <f>R239+(S239/20)+(T239/240)+(U239/24/240)</f>
        <v>1.1375000000000002</v>
      </c>
      <c r="W239" s="11">
        <v>0</v>
      </c>
      <c r="X239" s="11">
        <v>2</v>
      </c>
      <c r="Y239" s="17">
        <v>0</v>
      </c>
      <c r="Z239" s="19">
        <f>(W239/20)+(X239/240)+(Y239/24)/240</f>
        <v>0.008333333333333333</v>
      </c>
      <c r="AA239" s="11">
        <v>3</v>
      </c>
      <c r="AB239" s="11">
        <v>2</v>
      </c>
      <c r="AC239" s="17">
        <v>4.75</v>
      </c>
      <c r="AD239" s="19">
        <f>(AA239/20)+(AB239/240)+(AC239/24/240)</f>
        <v>0.1591579861111111</v>
      </c>
      <c r="AE239" s="2">
        <f>Z239+AD239</f>
        <v>0.16749131944444443</v>
      </c>
      <c r="AF239" s="2">
        <f>V239+AE239</f>
        <v>1.3049913194444447</v>
      </c>
      <c r="AG239" s="2">
        <f>P239*1</f>
        <v>1.3049913194444445</v>
      </c>
    </row>
    <row r="241" spans="2:3" ht="12.75">
      <c r="B241" s="1" t="s">
        <v>58</v>
      </c>
      <c r="C241" s="6">
        <f>1/8</f>
        <v>0.125</v>
      </c>
    </row>
    <row r="243" spans="2:33" ht="12.75">
      <c r="B243" s="1" t="s">
        <v>66</v>
      </c>
      <c r="C243" s="6">
        <f>1/12</f>
        <v>0.08333333333333333</v>
      </c>
      <c r="D243" s="9">
        <v>0</v>
      </c>
      <c r="E243" s="21">
        <v>12</v>
      </c>
      <c r="F243" s="3">
        <f>(D243/12)+(E243/24)/12</f>
        <v>0.041666666666666664</v>
      </c>
      <c r="G243" s="2">
        <f>F243*(23/24)</f>
        <v>0.03993055555555555</v>
      </c>
      <c r="H243" s="21">
        <f>18*12</f>
        <v>216</v>
      </c>
      <c r="I243" s="2">
        <f>244.7529/H243</f>
        <v>1.1331152777777778</v>
      </c>
      <c r="J243" s="2">
        <f>I243*G243</f>
        <v>0.04524592255015432</v>
      </c>
      <c r="K243" s="14">
        <f>(J243/J235)*(C235/C243)</f>
        <v>0.6666666666666666</v>
      </c>
      <c r="L243">
        <v>1</v>
      </c>
      <c r="M243">
        <v>16</v>
      </c>
      <c r="N243">
        <v>0</v>
      </c>
      <c r="O243" s="17">
        <v>0</v>
      </c>
      <c r="P243" s="2">
        <f>(L243)+(M243/20)+(N243/240)+(O243/24)/240</f>
        <v>1.8</v>
      </c>
      <c r="Q243" s="2">
        <f>(C243*H243)/F243/240</f>
        <v>1.8</v>
      </c>
      <c r="R243">
        <v>1</v>
      </c>
      <c r="S243">
        <v>2</v>
      </c>
      <c r="T243">
        <v>9</v>
      </c>
      <c r="U243" s="17">
        <v>0</v>
      </c>
      <c r="V243" s="2">
        <f>R243+(S243/20)+(T243/240)+(U243/24/240)</f>
        <v>1.1375000000000002</v>
      </c>
      <c r="W243" s="11">
        <v>0</v>
      </c>
      <c r="X243" s="11">
        <v>2</v>
      </c>
      <c r="Y243" s="17">
        <v>0</v>
      </c>
      <c r="Z243" s="19">
        <f>(W243/20)+(X243/240)+(Y243/24)/240</f>
        <v>0.008333333333333333</v>
      </c>
      <c r="AA243" s="11">
        <v>13</v>
      </c>
      <c r="AB243" s="11">
        <v>1</v>
      </c>
      <c r="AC243" s="17">
        <v>0</v>
      </c>
      <c r="AD243" s="19">
        <f>(AA243/20)+(AB243/240)+(AC243/24/240)</f>
        <v>0.6541666666666667</v>
      </c>
      <c r="AE243" s="2">
        <f>Z243+AD243</f>
        <v>0.6625</v>
      </c>
      <c r="AF243" s="2">
        <f>V243+AE243</f>
        <v>1.8000000000000003</v>
      </c>
      <c r="AG243" s="2">
        <f>P243*1</f>
        <v>1.8</v>
      </c>
    </row>
    <row r="245" spans="2:33" ht="12.75">
      <c r="B245" s="1" t="s">
        <v>81</v>
      </c>
      <c r="C245" s="6">
        <f>1/24</f>
        <v>0.041666666666666664</v>
      </c>
      <c r="D245" s="9">
        <v>0</v>
      </c>
      <c r="E245" s="21">
        <v>8</v>
      </c>
      <c r="F245" s="3">
        <f>(D245/12)+(E245/24)/12</f>
        <v>0.027777777777777776</v>
      </c>
      <c r="G245" s="2">
        <f>F245*(23/24)</f>
        <v>0.02662037037037037</v>
      </c>
      <c r="H245" s="21">
        <f>25*12</f>
        <v>300</v>
      </c>
      <c r="I245" s="2">
        <f>244.7529/H245</f>
        <v>0.815843</v>
      </c>
      <c r="J245" s="2">
        <f>I245*G245</f>
        <v>0.021718042824074073</v>
      </c>
      <c r="K245" s="14">
        <f>(J245/J235)*(C235/C245)</f>
        <v>0.6399999999999999</v>
      </c>
      <c r="L245">
        <v>1</v>
      </c>
      <c r="M245">
        <v>17</v>
      </c>
      <c r="N245">
        <v>6</v>
      </c>
      <c r="O245" s="17">
        <v>0</v>
      </c>
      <c r="P245" s="2">
        <f>(L245)+(M245/20)+(N245/240)+(O245/24)/240</f>
        <v>1.875</v>
      </c>
      <c r="Q245" s="2">
        <f>(C245*H245)/F245/240</f>
        <v>1.875</v>
      </c>
      <c r="R245">
        <v>1</v>
      </c>
      <c r="S245">
        <v>2</v>
      </c>
      <c r="T245">
        <v>9</v>
      </c>
      <c r="U245" s="17">
        <v>0</v>
      </c>
      <c r="V245" s="2">
        <f>R245+(S245/20)+(T245/240)+(U245/24/240)</f>
        <v>1.1375000000000002</v>
      </c>
      <c r="W245" s="11">
        <v>0</v>
      </c>
      <c r="X245" s="11">
        <v>2</v>
      </c>
      <c r="Y245" s="17">
        <v>0</v>
      </c>
      <c r="Z245" s="19">
        <f>(W245/20)+(X245/240)+(Y245/24)/240</f>
        <v>0.008333333333333333</v>
      </c>
      <c r="AA245" s="11">
        <v>14</v>
      </c>
      <c r="AB245" s="11">
        <v>7</v>
      </c>
      <c r="AC245" s="17">
        <v>0</v>
      </c>
      <c r="AD245" s="19">
        <f>(AA245/20)+(AB245/240)+(AC245/24/240)</f>
        <v>0.7291666666666666</v>
      </c>
      <c r="AE245" s="2">
        <f>Z245+AD245</f>
        <v>0.7374999999999999</v>
      </c>
      <c r="AF245" s="2">
        <f>V245+AE245</f>
        <v>1.875</v>
      </c>
      <c r="AG245" s="2">
        <f>P245*1</f>
        <v>1.875</v>
      </c>
    </row>
    <row r="249" spans="1:2" ht="12.75">
      <c r="A249" s="7">
        <v>18</v>
      </c>
      <c r="B249" s="1" t="s">
        <v>24</v>
      </c>
    </row>
    <row r="251" spans="1:33" ht="12.75">
      <c r="A251" s="7" t="s">
        <v>84</v>
      </c>
      <c r="B251" s="1" t="s">
        <v>63</v>
      </c>
      <c r="C251" s="6">
        <v>2</v>
      </c>
      <c r="D251" s="9">
        <v>6</v>
      </c>
      <c r="E251" s="21">
        <v>0</v>
      </c>
      <c r="F251" s="3">
        <f>(D251/12)+(E251/24)/12</f>
        <v>0.5</v>
      </c>
      <c r="G251" s="2">
        <f>F251*(23/24)</f>
        <v>0.4791666666666667</v>
      </c>
      <c r="H251" s="21">
        <f>6*12</f>
        <v>72</v>
      </c>
      <c r="I251" s="2">
        <f>244.7529/H251</f>
        <v>3.3993458333333333</v>
      </c>
      <c r="J251" s="2">
        <f>I251*G251</f>
        <v>1.6288532118055556</v>
      </c>
      <c r="K251" s="14">
        <f>(J251/J253)*(C253/C251)</f>
        <v>1</v>
      </c>
      <c r="L251">
        <v>1</v>
      </c>
      <c r="M251">
        <v>4</v>
      </c>
      <c r="N251">
        <v>0</v>
      </c>
      <c r="O251" s="17">
        <v>0</v>
      </c>
      <c r="P251" s="2">
        <f>(L251)+(M251/20)+(N251/240)+(O251/24)/240</f>
        <v>1.2</v>
      </c>
      <c r="Q251" s="2">
        <f>(C251*H251)/F251/240</f>
        <v>1.2</v>
      </c>
      <c r="R251">
        <v>1</v>
      </c>
      <c r="S251">
        <v>2</v>
      </c>
      <c r="T251">
        <v>9</v>
      </c>
      <c r="U251" s="17">
        <v>0</v>
      </c>
      <c r="V251" s="2">
        <f>R251+(S251/20)+(T251/240)+(U251/24/240)</f>
        <v>1.1375000000000002</v>
      </c>
      <c r="W251" s="11">
        <v>0</v>
      </c>
      <c r="X251" s="11">
        <v>2</v>
      </c>
      <c r="Y251" s="17">
        <v>0</v>
      </c>
      <c r="Z251" s="19">
        <f>(W251/20)+(X251/240)+(Y251/24)/240</f>
        <v>0.008333333333333333</v>
      </c>
      <c r="AA251" s="11">
        <v>1</v>
      </c>
      <c r="AB251" s="11">
        <v>1</v>
      </c>
      <c r="AC251" s="17">
        <v>0</v>
      </c>
      <c r="AD251" s="19">
        <f>(AA251/20)+(AB251/240)+(AC251/24/240)</f>
        <v>0.05416666666666667</v>
      </c>
      <c r="AE251" s="2">
        <f>Z251+AD251</f>
        <v>0.0625</v>
      </c>
      <c r="AF251" s="2">
        <f>V251+AE251</f>
        <v>1.2000000000000002</v>
      </c>
      <c r="AG251" s="2">
        <f>P251*1</f>
        <v>1.2</v>
      </c>
    </row>
    <row r="253" spans="1:33" ht="12.75">
      <c r="A253" s="7" t="s">
        <v>84</v>
      </c>
      <c r="B253" s="1" t="s">
        <v>76</v>
      </c>
      <c r="C253" s="6">
        <v>1</v>
      </c>
      <c r="D253" s="9">
        <v>6</v>
      </c>
      <c r="E253" s="21">
        <v>0</v>
      </c>
      <c r="F253" s="3">
        <f>(D253/12)+(E253/24)/12</f>
        <v>0.5</v>
      </c>
      <c r="G253" s="2">
        <f>F253*(23/24)</f>
        <v>0.4791666666666667</v>
      </c>
      <c r="H253" s="21">
        <f>12*12</f>
        <v>144</v>
      </c>
      <c r="I253" s="2">
        <f>244.7529/H253</f>
        <v>1.6996729166666666</v>
      </c>
      <c r="J253" s="2">
        <f>I253*G253</f>
        <v>0.8144266059027778</v>
      </c>
      <c r="K253" s="14">
        <f>(J253/J253)*(C253/C253)</f>
        <v>1</v>
      </c>
      <c r="L253">
        <v>1</v>
      </c>
      <c r="M253">
        <v>4</v>
      </c>
      <c r="N253">
        <v>0</v>
      </c>
      <c r="O253" s="17">
        <v>0</v>
      </c>
      <c r="P253" s="2">
        <f>(L253)+(M253/20)+(N253/240)+(O253/24)/240</f>
        <v>1.2</v>
      </c>
      <c r="Q253" s="2">
        <f>(C253*H253)/F253/240</f>
        <v>1.2</v>
      </c>
      <c r="R253">
        <v>1</v>
      </c>
      <c r="S253">
        <v>2</v>
      </c>
      <c r="T253">
        <v>9</v>
      </c>
      <c r="U253" s="17">
        <v>0</v>
      </c>
      <c r="V253" s="2">
        <f>R253+(S253/20)+(T253/240)+(U253/24/240)</f>
        <v>1.1375000000000002</v>
      </c>
      <c r="W253" s="11">
        <v>0</v>
      </c>
      <c r="X253" s="11">
        <v>2</v>
      </c>
      <c r="Y253" s="17">
        <v>0</v>
      </c>
      <c r="Z253" s="19">
        <f>(W253/20)+(X253/240)+(Y253/24)/240</f>
        <v>0.008333333333333333</v>
      </c>
      <c r="AA253" s="11">
        <v>1</v>
      </c>
      <c r="AB253" s="11">
        <v>1</v>
      </c>
      <c r="AC253" s="17">
        <v>0</v>
      </c>
      <c r="AD253" s="19">
        <f>(AA253/20)+(AB253/240)+(AC253/24/240)</f>
        <v>0.05416666666666667</v>
      </c>
      <c r="AE253" s="2">
        <f>Z253+AD253</f>
        <v>0.0625</v>
      </c>
      <c r="AF253" s="2">
        <f>V253+AE253</f>
        <v>1.2000000000000002</v>
      </c>
      <c r="AG253" s="2">
        <f>P253*1</f>
        <v>1.2</v>
      </c>
    </row>
    <row r="255" spans="1:33" ht="12.75">
      <c r="A255" s="7" t="s">
        <v>84</v>
      </c>
      <c r="B255" s="1" t="s">
        <v>57</v>
      </c>
      <c r="C255" s="6">
        <v>0.5</v>
      </c>
      <c r="D255" s="9">
        <v>5</v>
      </c>
      <c r="E255" s="21">
        <v>0</v>
      </c>
      <c r="F255" s="3">
        <f>(D255/12)+(E255/24)/12</f>
        <v>0.4166666666666667</v>
      </c>
      <c r="G255" s="2">
        <f>F255*(23/24)</f>
        <v>0.3993055555555556</v>
      </c>
      <c r="H255" s="21">
        <f>21*12</f>
        <v>252</v>
      </c>
      <c r="I255" s="2">
        <f>244.7529/H255</f>
        <v>0.9712416666666667</v>
      </c>
      <c r="J255" s="2">
        <f>I255*G255</f>
        <v>0.38782219328703704</v>
      </c>
      <c r="K255" s="14">
        <f>(J255/J253)*(C253/C255)</f>
        <v>0.9523809523809523</v>
      </c>
      <c r="L255">
        <v>1</v>
      </c>
      <c r="M255">
        <v>5</v>
      </c>
      <c r="N255">
        <v>2</v>
      </c>
      <c r="O255" s="17">
        <v>9.5</v>
      </c>
      <c r="P255" s="2">
        <f>(L255)+(M255/20)+(N255/240)+(O255/24)/240</f>
        <v>1.2599826388888888</v>
      </c>
      <c r="Q255" s="2">
        <f>(C255*H255)/F255/240</f>
        <v>1.26</v>
      </c>
      <c r="R255">
        <v>1</v>
      </c>
      <c r="S255">
        <v>2</v>
      </c>
      <c r="T255">
        <v>9</v>
      </c>
      <c r="U255" s="17">
        <v>0</v>
      </c>
      <c r="V255" s="2">
        <f>R255+(S255/20)+(T255/240)+(U255/24/240)</f>
        <v>1.1375000000000002</v>
      </c>
      <c r="W255" s="11">
        <v>0</v>
      </c>
      <c r="X255" s="11">
        <v>2</v>
      </c>
      <c r="Y255" s="17">
        <v>0</v>
      </c>
      <c r="Z255" s="19">
        <f>(W255/20)+(X255/240)+(Y255/24)/240</f>
        <v>0.008333333333333333</v>
      </c>
      <c r="AA255" s="11">
        <v>2</v>
      </c>
      <c r="AB255" s="11">
        <v>3</v>
      </c>
      <c r="AC255" s="17">
        <v>9.5</v>
      </c>
      <c r="AD255" s="19">
        <f>(AA255/20)+(AB255/240)+(AC255/24/240)</f>
        <v>0.11414930555555555</v>
      </c>
      <c r="AE255" s="2">
        <f>Z255+AD255</f>
        <v>0.12248263888888888</v>
      </c>
      <c r="AF255" s="2">
        <f>V255+AE255</f>
        <v>1.259982638888889</v>
      </c>
      <c r="AG255" s="2">
        <f>P255*1</f>
        <v>1.2599826388888888</v>
      </c>
    </row>
    <row r="257" spans="1:33" ht="12.75">
      <c r="A257" s="7" t="s">
        <v>84</v>
      </c>
      <c r="B257" s="1" t="s">
        <v>103</v>
      </c>
      <c r="C257" s="6">
        <v>0.25</v>
      </c>
      <c r="D257" s="9">
        <v>3</v>
      </c>
      <c r="E257" s="21">
        <v>8</v>
      </c>
      <c r="F257" s="3">
        <f>(D257/12)+(E257/24)/12</f>
        <v>0.2777777777777778</v>
      </c>
      <c r="G257" s="2">
        <f>F257*(23/24)</f>
        <v>0.2662037037037037</v>
      </c>
      <c r="H257" s="21">
        <f>29*12</f>
        <v>348</v>
      </c>
      <c r="I257" s="2">
        <f>244.7529/H257</f>
        <v>0.7033129310344828</v>
      </c>
      <c r="J257" s="2">
        <f>I257*G257</f>
        <v>0.18722450710408686</v>
      </c>
      <c r="K257" s="14">
        <f>(J257/J253)*(C253/C257)</f>
        <v>0.9195402298850575</v>
      </c>
      <c r="L257">
        <v>1</v>
      </c>
      <c r="M257">
        <v>6</v>
      </c>
      <c r="N257">
        <v>1</v>
      </c>
      <c r="O257" s="17">
        <v>4.75</v>
      </c>
      <c r="P257" s="2">
        <f>(L257)+(M257/20)+(N257/240)+(O257/24)/240</f>
        <v>1.3049913194444445</v>
      </c>
      <c r="Q257" s="2">
        <f>(C257*H257)/F257/240</f>
        <v>1.305</v>
      </c>
      <c r="R257">
        <v>1</v>
      </c>
      <c r="S257">
        <v>2</v>
      </c>
      <c r="T257">
        <v>9</v>
      </c>
      <c r="U257" s="17">
        <v>0</v>
      </c>
      <c r="V257" s="2">
        <f>R257+(S257/20)+(T257/240)+(U257/24/240)</f>
        <v>1.1375000000000002</v>
      </c>
      <c r="W257" s="11">
        <v>0</v>
      </c>
      <c r="X257" s="11">
        <v>2</v>
      </c>
      <c r="Y257" s="17">
        <v>0</v>
      </c>
      <c r="Z257" s="19">
        <f>(W257/20)+(X257/240)+(Y257/24)/240</f>
        <v>0.008333333333333333</v>
      </c>
      <c r="AA257" s="11">
        <v>3</v>
      </c>
      <c r="AB257" s="11">
        <v>2</v>
      </c>
      <c r="AC257" s="17">
        <v>4.75</v>
      </c>
      <c r="AD257" s="19">
        <f>(AA257/20)+(AB257/240)+(AC257/24/240)</f>
        <v>0.1591579861111111</v>
      </c>
      <c r="AE257" s="2">
        <f>Z257+AD257</f>
        <v>0.16749131944444443</v>
      </c>
      <c r="AF257" s="2">
        <f>V257+AE257</f>
        <v>1.3049913194444447</v>
      </c>
      <c r="AG257" s="2">
        <f>P257*1</f>
        <v>1.3049913194444445</v>
      </c>
    </row>
    <row r="259" spans="1:3" ht="12.75">
      <c r="A259" s="7" t="s">
        <v>88</v>
      </c>
      <c r="B259" s="1" t="s">
        <v>58</v>
      </c>
      <c r="C259" s="6">
        <f>1/8</f>
        <v>0.125</v>
      </c>
    </row>
    <row r="261" spans="1:33" ht="12.75">
      <c r="A261" s="7" t="s">
        <v>85</v>
      </c>
      <c r="B261" s="1" t="s">
        <v>66</v>
      </c>
      <c r="C261" s="6">
        <f>1/12</f>
        <v>0.08333333333333333</v>
      </c>
      <c r="D261" s="9">
        <v>0</v>
      </c>
      <c r="E261" s="21">
        <v>12</v>
      </c>
      <c r="F261" s="3">
        <f>(D261/12)+(E261/24)/12</f>
        <v>0.041666666666666664</v>
      </c>
      <c r="G261" s="2">
        <f>F261*(23/24)</f>
        <v>0.03993055555555555</v>
      </c>
      <c r="H261" s="21">
        <f>20*12</f>
        <v>240</v>
      </c>
      <c r="I261" s="2">
        <f>244.7529/H261</f>
        <v>1.0198037500000001</v>
      </c>
      <c r="J261" s="2">
        <f>I261*G261</f>
        <v>0.04072133029513889</v>
      </c>
      <c r="K261" s="14">
        <f>(J261/J253)*(C253/C261)</f>
        <v>0.6000000000000001</v>
      </c>
      <c r="L261">
        <v>2</v>
      </c>
      <c r="M261">
        <v>0</v>
      </c>
      <c r="N261">
        <v>0</v>
      </c>
      <c r="O261" s="17">
        <v>0</v>
      </c>
      <c r="P261" s="2">
        <f>(L261)+(M261/20)+(N261/240)+(O261/24)/240</f>
        <v>2</v>
      </c>
      <c r="Q261" s="2">
        <f>(C261*H261)/F261/240</f>
        <v>2</v>
      </c>
      <c r="R261">
        <v>1</v>
      </c>
      <c r="S261">
        <v>6</v>
      </c>
      <c r="T261">
        <v>9</v>
      </c>
      <c r="U261" s="17">
        <v>0</v>
      </c>
      <c r="V261" s="2">
        <f>R261+(S261/20)+(T261/240)+(U261/24/240)</f>
        <v>1.3375000000000001</v>
      </c>
      <c r="W261" s="11">
        <v>0</v>
      </c>
      <c r="X261" s="11">
        <v>2</v>
      </c>
      <c r="Y261" s="17">
        <v>0</v>
      </c>
      <c r="Z261" s="19">
        <f>(W261/20)+(X261/240)+(Y261/24)/240</f>
        <v>0.008333333333333333</v>
      </c>
      <c r="AA261" s="11">
        <v>13</v>
      </c>
      <c r="AB261" s="11">
        <v>1</v>
      </c>
      <c r="AC261" s="17">
        <v>0</v>
      </c>
      <c r="AD261" s="19">
        <f>(AA261/20)+(AB261/240)+(AC261/24/240)</f>
        <v>0.6541666666666667</v>
      </c>
      <c r="AE261" s="2">
        <f>Z261+AD261</f>
        <v>0.6625</v>
      </c>
      <c r="AF261" s="2">
        <f>V261+AE261</f>
        <v>2</v>
      </c>
      <c r="AG261" s="2">
        <f>P261*1</f>
        <v>2</v>
      </c>
    </row>
    <row r="263" spans="1:33" ht="12.75">
      <c r="A263" s="7" t="s">
        <v>85</v>
      </c>
      <c r="B263" s="1" t="s">
        <v>81</v>
      </c>
      <c r="C263" s="6">
        <f>1/24</f>
        <v>0.041666666666666664</v>
      </c>
      <c r="D263" s="9">
        <v>0</v>
      </c>
      <c r="E263" s="21">
        <v>8</v>
      </c>
      <c r="F263" s="3">
        <f>(D263/12)+(E263/24)/12</f>
        <v>0.027777777777777776</v>
      </c>
      <c r="G263" s="2">
        <f>F263*(23/24)</f>
        <v>0.02662037037037037</v>
      </c>
      <c r="H263" s="21">
        <f>29*12</f>
        <v>348</v>
      </c>
      <c r="I263" s="2">
        <f>244.7529/H263</f>
        <v>0.7033129310344828</v>
      </c>
      <c r="J263" s="2">
        <f>I263*G263</f>
        <v>0.018722450710408685</v>
      </c>
      <c r="K263" s="14">
        <f>(J263/J253)*(C253/C263)</f>
        <v>0.5517241379310345</v>
      </c>
      <c r="L263">
        <v>2</v>
      </c>
      <c r="M263">
        <v>3</v>
      </c>
      <c r="N263">
        <v>6</v>
      </c>
      <c r="O263" s="17">
        <v>0</v>
      </c>
      <c r="P263" s="2">
        <f>(L263)+(M263/20)+(N263/240)+(O263/24)/240</f>
        <v>2.175</v>
      </c>
      <c r="Q263" s="2">
        <f>(C263*H263)/F263/240</f>
        <v>2.175</v>
      </c>
      <c r="R263">
        <v>1</v>
      </c>
      <c r="S263">
        <v>8</v>
      </c>
      <c r="T263">
        <v>9</v>
      </c>
      <c r="U263" s="17">
        <v>0</v>
      </c>
      <c r="V263" s="2">
        <f>R263+(S263/20)+(T263/240)+(U263/24/240)</f>
        <v>1.4375</v>
      </c>
      <c r="W263" s="11">
        <v>0</v>
      </c>
      <c r="X263" s="11">
        <v>2</v>
      </c>
      <c r="Y263" s="17">
        <v>0</v>
      </c>
      <c r="Z263" s="19">
        <f>(W263/20)+(X263/240)+(Y263/24)/240</f>
        <v>0.008333333333333333</v>
      </c>
      <c r="AA263" s="11">
        <v>14</v>
      </c>
      <c r="AB263" s="11">
        <v>7</v>
      </c>
      <c r="AC263" s="17">
        <v>0</v>
      </c>
      <c r="AD263" s="19">
        <f>(AA263/20)+(AB263/240)+(AC263/24/240)</f>
        <v>0.7291666666666666</v>
      </c>
      <c r="AE263" s="2">
        <f>Z263+AD263</f>
        <v>0.7374999999999999</v>
      </c>
      <c r="AF263" s="2">
        <f>V263+AE263</f>
        <v>2.175</v>
      </c>
      <c r="AG263" s="2">
        <f>P263*1</f>
        <v>2.175</v>
      </c>
    </row>
    <row r="266" spans="1:2" ht="12.75">
      <c r="A266" s="7">
        <v>19</v>
      </c>
      <c r="B266" s="1" t="s">
        <v>25</v>
      </c>
    </row>
    <row r="268" spans="2:33" ht="12.75">
      <c r="B268" s="1" t="s">
        <v>67</v>
      </c>
      <c r="C268" s="6">
        <v>4</v>
      </c>
      <c r="D268" s="9">
        <v>11</v>
      </c>
      <c r="E268" s="21">
        <v>12</v>
      </c>
      <c r="F268" s="3">
        <f>(D268/12)+(E268/24)/12</f>
        <v>0.9583333333333333</v>
      </c>
      <c r="G268" s="2">
        <f>F268*(23/24)</f>
        <v>0.9184027777777778</v>
      </c>
      <c r="H268" s="21">
        <v>79.5</v>
      </c>
      <c r="I268" s="2">
        <f>244.7529/H268</f>
        <v>3.0786528301886795</v>
      </c>
      <c r="J268" s="2">
        <f>I268*G268</f>
        <v>2.8274433110587003</v>
      </c>
      <c r="K268" s="14">
        <f>(J268/J272)*(C272/C268)</f>
        <v>1.0053459119496855</v>
      </c>
      <c r="L268">
        <v>1</v>
      </c>
      <c r="M268">
        <v>7</v>
      </c>
      <c r="N268">
        <v>7</v>
      </c>
      <c r="O268" s="17">
        <v>19.75</v>
      </c>
      <c r="P268" s="2">
        <f>(L268)+(M268/20)+(N268/240)+(O268/24)/240</f>
        <v>1.3825954861111112</v>
      </c>
      <c r="Q268" s="2">
        <f>(C268*H268)/F268/240</f>
        <v>1.382608695652174</v>
      </c>
      <c r="R268">
        <v>1</v>
      </c>
      <c r="S268">
        <v>6</v>
      </c>
      <c r="T268">
        <v>9</v>
      </c>
      <c r="U268" s="17">
        <v>0</v>
      </c>
      <c r="V268" s="2">
        <f>R268+(S268/20)+(T268/240)+(U268/24/240)</f>
        <v>1.3375000000000001</v>
      </c>
      <c r="W268" s="11">
        <v>0</v>
      </c>
      <c r="X268" s="11">
        <v>1</v>
      </c>
      <c r="Y268" s="17">
        <v>12</v>
      </c>
      <c r="Z268" s="19">
        <f>(W268/20)+(X268/240)+(Y268/24)/240</f>
        <v>0.00625</v>
      </c>
      <c r="AA268" s="11">
        <v>0</v>
      </c>
      <c r="AB268" s="11">
        <v>9</v>
      </c>
      <c r="AC268" s="17">
        <v>7.75</v>
      </c>
      <c r="AD268" s="19">
        <f>(AA268/20)+(AB268/240)+(AC268/24/240)</f>
        <v>0.03884548611111111</v>
      </c>
      <c r="AE268" s="2">
        <f>Z268+AD268</f>
        <v>0.04509548611111111</v>
      </c>
      <c r="AF268" s="2">
        <f>V268+AE268</f>
        <v>1.3825954861111112</v>
      </c>
      <c r="AG268" s="2">
        <f>P268*1</f>
        <v>1.3825954861111112</v>
      </c>
    </row>
    <row r="270" spans="2:33" ht="12.75">
      <c r="B270" s="1" t="s">
        <v>64</v>
      </c>
      <c r="C270" s="6">
        <v>2</v>
      </c>
      <c r="D270" s="9">
        <v>6</v>
      </c>
      <c r="E270" s="21">
        <v>0</v>
      </c>
      <c r="F270" s="3">
        <f>(D270/12)+(E270/24)/12</f>
        <v>0.5</v>
      </c>
      <c r="G270" s="2">
        <f>F270*(23/24)</f>
        <v>0.4791666666666667</v>
      </c>
      <c r="H270" s="21">
        <v>82.5</v>
      </c>
      <c r="I270" s="2">
        <f>244.7529/H270</f>
        <v>2.9667018181818183</v>
      </c>
      <c r="J270" s="2">
        <f>I270*G270</f>
        <v>1.4215446212121214</v>
      </c>
      <c r="K270" s="14">
        <f>(J270/J272)*(C272/C270)</f>
        <v>1.010909090909091</v>
      </c>
      <c r="L270">
        <v>1</v>
      </c>
      <c r="M270">
        <v>7</v>
      </c>
      <c r="N270">
        <v>6</v>
      </c>
      <c r="O270" s="17">
        <v>0</v>
      </c>
      <c r="P270" s="2">
        <f>(L270)+(M270/20)+(N270/240)+(O270/24)/240</f>
        <v>1.375</v>
      </c>
      <c r="Q270" s="2">
        <f>(C270*H270)/F270/240</f>
        <v>1.375</v>
      </c>
      <c r="R270">
        <v>1</v>
      </c>
      <c r="S270">
        <v>6</v>
      </c>
      <c r="T270">
        <v>4</v>
      </c>
      <c r="U270" s="17">
        <v>0</v>
      </c>
      <c r="V270" s="2">
        <f>R270+(S270/20)+(T270/240)+(U270/24/240)</f>
        <v>1.3166666666666667</v>
      </c>
      <c r="W270" s="11">
        <v>0</v>
      </c>
      <c r="X270" s="11">
        <v>1</v>
      </c>
      <c r="Y270" s="17">
        <v>12</v>
      </c>
      <c r="Z270" s="19">
        <f>(W270/20)+(X270/240)+(Y270/24)/240</f>
        <v>0.00625</v>
      </c>
      <c r="AA270" s="11">
        <v>1</v>
      </c>
      <c r="AB270" s="11">
        <v>0</v>
      </c>
      <c r="AC270" s="17">
        <v>12</v>
      </c>
      <c r="AD270" s="19">
        <f>(AA270/20)+(AB270/240)+(AC270/24/240)</f>
        <v>0.052083333333333336</v>
      </c>
      <c r="AE270" s="2">
        <f>Z270+AD270</f>
        <v>0.058333333333333334</v>
      </c>
      <c r="AF270" s="2">
        <f>V270+AE270</f>
        <v>1.375</v>
      </c>
      <c r="AG270" s="2">
        <f>P270*1</f>
        <v>1.375</v>
      </c>
    </row>
    <row r="272" spans="2:33" ht="12.75">
      <c r="B272" s="1" t="s">
        <v>76</v>
      </c>
      <c r="C272" s="6">
        <v>1</v>
      </c>
      <c r="D272" s="9">
        <v>5</v>
      </c>
      <c r="E272" s="21">
        <v>0</v>
      </c>
      <c r="F272" s="3">
        <f>(D272/12)+(E272/24)/12</f>
        <v>0.4166666666666667</v>
      </c>
      <c r="G272" s="2">
        <f>F272*(23/24)</f>
        <v>0.3993055555555556</v>
      </c>
      <c r="H272" s="21">
        <v>139</v>
      </c>
      <c r="I272" s="2">
        <f>244.7529/H272</f>
        <v>1.7608122302158273</v>
      </c>
      <c r="J272" s="2">
        <f>I272*G272</f>
        <v>0.7031021058153477</v>
      </c>
      <c r="K272" s="14">
        <f>(J272/J272)*(C272/C272)</f>
        <v>1</v>
      </c>
      <c r="L272">
        <v>1</v>
      </c>
      <c r="M272">
        <v>7</v>
      </c>
      <c r="N272">
        <v>9</v>
      </c>
      <c r="O272" s="17">
        <v>10.5</v>
      </c>
      <c r="P272" s="2">
        <f>(L272)+(M272/20)+(N272/240)+(O272/24)/240</f>
        <v>1.3893229166666667</v>
      </c>
      <c r="Q272" s="2">
        <f>(C272*H272)/F272/240</f>
        <v>1.39</v>
      </c>
      <c r="R272">
        <v>1</v>
      </c>
      <c r="S272">
        <v>6</v>
      </c>
      <c r="T272">
        <v>4</v>
      </c>
      <c r="U272" s="17">
        <v>0</v>
      </c>
      <c r="V272" s="2">
        <f>R272+(S272/20)+(T272/240)+(U272/24/240)</f>
        <v>1.3166666666666667</v>
      </c>
      <c r="W272" s="11">
        <v>0</v>
      </c>
      <c r="X272" s="11">
        <v>1</v>
      </c>
      <c r="Y272" s="17">
        <v>12</v>
      </c>
      <c r="Z272" s="19">
        <f>(W272/20)+(X272/240)+(Y272/24)/240</f>
        <v>0.00625</v>
      </c>
      <c r="AA272" s="11">
        <v>1</v>
      </c>
      <c r="AB272" s="11">
        <v>3</v>
      </c>
      <c r="AC272" s="17">
        <v>22.5</v>
      </c>
      <c r="AD272" s="19">
        <f>(AA272/20)+(AB272/240)+(AC272/24/240)</f>
        <v>0.06640625</v>
      </c>
      <c r="AE272" s="2">
        <f>Z272+AD272</f>
        <v>0.07265625</v>
      </c>
      <c r="AF272" s="2">
        <f>V272+AE272</f>
        <v>1.3893229166666667</v>
      </c>
      <c r="AG272" s="2">
        <f>P272*1</f>
        <v>1.3893229166666667</v>
      </c>
    </row>
    <row r="274" spans="2:33" ht="12.75">
      <c r="B274" s="1" t="s">
        <v>57</v>
      </c>
      <c r="C274" s="6">
        <v>0.5</v>
      </c>
      <c r="D274" s="9">
        <v>4</v>
      </c>
      <c r="E274" s="21">
        <v>12</v>
      </c>
      <c r="F274" s="3">
        <f>(D274/12)+(E274/24)/12</f>
        <v>0.375</v>
      </c>
      <c r="G274" s="2">
        <f>F274*(23/24)</f>
        <v>0.359375</v>
      </c>
      <c r="H274" s="21">
        <f>21*12+4</f>
        <v>256</v>
      </c>
      <c r="I274" s="2">
        <f>244.7529/H274</f>
        <v>0.956066015625</v>
      </c>
      <c r="J274" s="2">
        <f>I274*G274</f>
        <v>0.3435862243652344</v>
      </c>
      <c r="K274" s="14">
        <f>(J274/J272)*(C272/C274)</f>
        <v>0.9773437500000001</v>
      </c>
      <c r="L274">
        <v>1</v>
      </c>
      <c r="M274">
        <v>8</v>
      </c>
      <c r="N274">
        <v>5</v>
      </c>
      <c r="O274" s="17">
        <v>8</v>
      </c>
      <c r="P274" s="2">
        <f>(L274)+(M274/20)+(N274/240)+(O274/24)/240</f>
        <v>1.422222222222222</v>
      </c>
      <c r="Q274" s="2">
        <f>(C274*H274)/F274/240</f>
        <v>1.422222222222222</v>
      </c>
      <c r="R274">
        <v>1</v>
      </c>
      <c r="S274">
        <v>6</v>
      </c>
      <c r="T274">
        <v>4</v>
      </c>
      <c r="U274" s="17">
        <v>0</v>
      </c>
      <c r="V274" s="2">
        <f>R274+(S274/20)+(T274/240)+(U274/24/240)</f>
        <v>1.3166666666666667</v>
      </c>
      <c r="W274" s="11">
        <v>0</v>
      </c>
      <c r="X274" s="11">
        <v>1</v>
      </c>
      <c r="Y274" s="17">
        <v>12</v>
      </c>
      <c r="Z274" s="19">
        <f>(W274/20)+(X274/240)+(Y274/24)/240</f>
        <v>0.00625</v>
      </c>
      <c r="AA274" s="11">
        <v>1</v>
      </c>
      <c r="AB274" s="11">
        <v>11</v>
      </c>
      <c r="AC274" s="17">
        <v>20</v>
      </c>
      <c r="AD274" s="19">
        <f>(AA274/20)+(AB274/240)+(AC274/24/240)</f>
        <v>0.09930555555555555</v>
      </c>
      <c r="AE274" s="2">
        <f>Z274+AD274</f>
        <v>0.10555555555555556</v>
      </c>
      <c r="AF274" s="2">
        <f>V274+AE274</f>
        <v>1.4222222222222223</v>
      </c>
      <c r="AG274" s="2">
        <f>P274*1</f>
        <v>1.422222222222222</v>
      </c>
    </row>
    <row r="276" spans="2:33" ht="12.75">
      <c r="B276" s="1" t="s">
        <v>103</v>
      </c>
      <c r="C276" s="6">
        <v>0.25</v>
      </c>
      <c r="D276" s="9">
        <v>3</v>
      </c>
      <c r="E276" s="21">
        <v>0</v>
      </c>
      <c r="F276" s="3">
        <f>(D276/12)+(E276/24)/12</f>
        <v>0.25</v>
      </c>
      <c r="G276" s="2">
        <f>F276*(23/24)</f>
        <v>0.23958333333333334</v>
      </c>
      <c r="H276" s="21">
        <f>29*12</f>
        <v>348</v>
      </c>
      <c r="I276" s="2">
        <f>244.7529/H276</f>
        <v>0.7033129310344828</v>
      </c>
      <c r="J276" s="2">
        <f>I276*G276</f>
        <v>0.16850205639367818</v>
      </c>
      <c r="K276" s="14">
        <f>(J276/J272)*(C272/C276)</f>
        <v>0.9586206896551726</v>
      </c>
      <c r="L276">
        <v>1</v>
      </c>
      <c r="M276">
        <v>9</v>
      </c>
      <c r="N276">
        <v>0</v>
      </c>
      <c r="O276" s="17">
        <v>0</v>
      </c>
      <c r="P276" s="2">
        <f>(L276)+(M276/20)+(N276/240)+(O276/24)/240</f>
        <v>1.45</v>
      </c>
      <c r="Q276" s="2">
        <f>(C276*H276)/F276/240</f>
        <v>1.45</v>
      </c>
      <c r="R276">
        <v>1</v>
      </c>
      <c r="S276">
        <v>6</v>
      </c>
      <c r="T276">
        <v>4</v>
      </c>
      <c r="U276" s="17">
        <v>0</v>
      </c>
      <c r="V276" s="2">
        <f>R276+(S276/20)+(T276/240)+(U276/24/240)</f>
        <v>1.3166666666666667</v>
      </c>
      <c r="W276" s="11">
        <v>0</v>
      </c>
      <c r="X276" s="11">
        <v>1</v>
      </c>
      <c r="Y276" s="17">
        <v>12</v>
      </c>
      <c r="Z276" s="19">
        <f>(W276/20)+(X276/240)+(Y276/24)/240</f>
        <v>0.00625</v>
      </c>
      <c r="AA276" s="11">
        <v>2</v>
      </c>
      <c r="AB276" s="11">
        <v>6</v>
      </c>
      <c r="AC276" s="17">
        <v>12</v>
      </c>
      <c r="AD276" s="19">
        <f>(AA276/20)+(AB276/240)+(AC276/24/240)</f>
        <v>0.12708333333333333</v>
      </c>
      <c r="AE276" s="2">
        <f>Z276+AD276</f>
        <v>0.13333333333333333</v>
      </c>
      <c r="AF276" s="2">
        <f>V276+AE276</f>
        <v>1.45</v>
      </c>
      <c r="AG276" s="2">
        <f>P276*1</f>
        <v>1.45</v>
      </c>
    </row>
    <row r="278" spans="2:3" ht="12.75">
      <c r="B278" s="1" t="s">
        <v>58</v>
      </c>
      <c r="C278" s="6">
        <f>1/8</f>
        <v>0.125</v>
      </c>
    </row>
    <row r="280" spans="2:33" ht="12.75">
      <c r="B280" s="1" t="s">
        <v>66</v>
      </c>
      <c r="C280" s="6">
        <f>1/12</f>
        <v>0.08333333333333333</v>
      </c>
      <c r="D280" s="9">
        <v>0</v>
      </c>
      <c r="E280" s="21">
        <v>10</v>
      </c>
      <c r="F280" s="3">
        <f>(D280/12)+(E280/24)/12</f>
        <v>0.034722222222222224</v>
      </c>
      <c r="G280" s="2">
        <f>F280*(23/24)</f>
        <v>0.033275462962962965</v>
      </c>
      <c r="H280" s="21">
        <f>16*12+6</f>
        <v>198</v>
      </c>
      <c r="I280" s="2">
        <f>244.7529/H280</f>
        <v>1.2361257575757576</v>
      </c>
      <c r="J280" s="2">
        <f>I280*G280</f>
        <v>0.04113265686377666</v>
      </c>
      <c r="K280" s="14">
        <f>(J280/J272)*(C272/C280)</f>
        <v>0.7020202020202021</v>
      </c>
      <c r="L280">
        <v>1</v>
      </c>
      <c r="M280">
        <v>19</v>
      </c>
      <c r="N280">
        <v>7</v>
      </c>
      <c r="O280" s="17">
        <v>5</v>
      </c>
      <c r="P280" s="2">
        <f>(L280)+(M280/20)+(N280/240)+(O280/24)/240</f>
        <v>1.980034722222222</v>
      </c>
      <c r="Q280" s="2">
        <f>(C280*H280)/F280/240</f>
        <v>1.98</v>
      </c>
      <c r="R280">
        <v>1</v>
      </c>
      <c r="S280">
        <v>6</v>
      </c>
      <c r="T280">
        <v>4</v>
      </c>
      <c r="U280" s="17">
        <v>0</v>
      </c>
      <c r="V280" s="2">
        <f>R280+(S280/20)+(T280/240)+(U280/24/240)</f>
        <v>1.3166666666666667</v>
      </c>
      <c r="W280" s="11">
        <v>0</v>
      </c>
      <c r="X280" s="11">
        <v>1</v>
      </c>
      <c r="Y280" s="17">
        <v>12</v>
      </c>
      <c r="Z280" s="19">
        <f>(W280/20)+(X280/240)+(Y280/24)/240</f>
        <v>0.00625</v>
      </c>
      <c r="AA280" s="11">
        <v>13</v>
      </c>
      <c r="AB280" s="11">
        <v>1</v>
      </c>
      <c r="AC280" s="17">
        <v>17</v>
      </c>
      <c r="AD280" s="19">
        <f>(AA280/20)+(AB280/240)+(AC280/24/240)</f>
        <v>0.6571180555555556</v>
      </c>
      <c r="AE280" s="2">
        <f>Z280+AD280</f>
        <v>0.6633680555555556</v>
      </c>
      <c r="AF280" s="2">
        <f>V280+AE280</f>
        <v>1.9800347222222223</v>
      </c>
      <c r="AG280" s="2">
        <f>P280*1</f>
        <v>1.980034722222222</v>
      </c>
    </row>
    <row r="282" spans="2:33" ht="12.75">
      <c r="B282" s="1" t="s">
        <v>81</v>
      </c>
      <c r="C282" s="6">
        <f>1/24</f>
        <v>0.041666666666666664</v>
      </c>
      <c r="D282" s="9">
        <v>0</v>
      </c>
      <c r="E282" s="21">
        <v>6</v>
      </c>
      <c r="F282" s="3">
        <f>(D282/12)+(E282/24)/12</f>
        <v>0.020833333333333332</v>
      </c>
      <c r="G282" s="2">
        <f>F282*(23/24)</f>
        <v>0.019965277777777776</v>
      </c>
      <c r="H282" s="21">
        <f>21*12</f>
        <v>252</v>
      </c>
      <c r="I282" s="2">
        <f>244.7529/H282</f>
        <v>0.9712416666666667</v>
      </c>
      <c r="J282" s="2">
        <f>I282*G282</f>
        <v>0.01939110966435185</v>
      </c>
      <c r="K282" s="14">
        <f>(J282/J272)*(C272/C282)</f>
        <v>0.6619047619047619</v>
      </c>
      <c r="L282">
        <v>2</v>
      </c>
      <c r="M282">
        <v>2</v>
      </c>
      <c r="N282">
        <v>0</v>
      </c>
      <c r="O282" s="17">
        <v>0</v>
      </c>
      <c r="P282" s="2">
        <f>(L282)+(M282/20)+(N282/240)+(O282/24)/240</f>
        <v>2.1</v>
      </c>
      <c r="Q282" s="2">
        <f>(C282*H282)/F282/240</f>
        <v>2.1</v>
      </c>
      <c r="R282">
        <v>1</v>
      </c>
      <c r="S282">
        <v>6</v>
      </c>
      <c r="T282">
        <v>4</v>
      </c>
      <c r="U282" s="17">
        <v>0</v>
      </c>
      <c r="V282" s="2">
        <f>R282+(S282/20)+(T282/240)+(U282/24/240)</f>
        <v>1.3166666666666667</v>
      </c>
      <c r="W282" s="11">
        <v>0</v>
      </c>
      <c r="X282" s="11">
        <v>1</v>
      </c>
      <c r="Y282" s="17">
        <v>12</v>
      </c>
      <c r="Z282" s="19">
        <f>(W282/20)+(X282/240)+(Y282/24)/240</f>
        <v>0.00625</v>
      </c>
      <c r="AA282" s="11">
        <v>15</v>
      </c>
      <c r="AB282" s="11">
        <v>6</v>
      </c>
      <c r="AC282" s="17">
        <v>12</v>
      </c>
      <c r="AD282" s="19">
        <f>(AA282/20)+(AB282/240)+(AC282/24/240)</f>
        <v>0.7770833333333333</v>
      </c>
      <c r="AE282" s="2">
        <f>Z282+AD282</f>
        <v>0.7833333333333333</v>
      </c>
      <c r="AF282" s="2">
        <f>V282+AE282</f>
        <v>2.1</v>
      </c>
      <c r="AG282" s="2">
        <f>P282*1</f>
        <v>2.1</v>
      </c>
    </row>
    <row r="285" spans="1:2" ht="12.75">
      <c r="A285" s="7">
        <v>20</v>
      </c>
      <c r="B285" s="1" t="s">
        <v>26</v>
      </c>
    </row>
    <row r="287" spans="2:33" ht="12.75">
      <c r="B287" s="1" t="s">
        <v>67</v>
      </c>
      <c r="C287" s="6">
        <v>4</v>
      </c>
      <c r="D287" s="9">
        <v>11</v>
      </c>
      <c r="E287" s="21">
        <v>0</v>
      </c>
      <c r="F287" s="3">
        <f>(D287/12)+(E287/24)/12</f>
        <v>0.9166666666666666</v>
      </c>
      <c r="G287" s="2">
        <f>F287*(23/24)</f>
        <v>0.8784722222222222</v>
      </c>
      <c r="H287" s="21">
        <v>77.5</v>
      </c>
      <c r="I287" s="2">
        <f>244.7529/H287</f>
        <v>3.158101935483871</v>
      </c>
      <c r="J287" s="2">
        <f>I287*G287</f>
        <v>2.774304825268817</v>
      </c>
      <c r="K287" s="14">
        <f>(J287/J291)*(C291/C287)</f>
        <v>1.025089605734767</v>
      </c>
      <c r="L287">
        <v>1</v>
      </c>
      <c r="M287">
        <v>8</v>
      </c>
      <c r="N287">
        <v>2</v>
      </c>
      <c r="O287" s="17">
        <v>4.3333</v>
      </c>
      <c r="P287" s="2">
        <f>(L287)+(M287/20)+(N287/240)+(O287/24)/240</f>
        <v>1.409085642361111</v>
      </c>
      <c r="Q287" s="2">
        <f>(C287*H287)/F287/240</f>
        <v>1.4090909090909092</v>
      </c>
      <c r="R287">
        <v>1</v>
      </c>
      <c r="S287">
        <v>7</v>
      </c>
      <c r="T287">
        <v>4</v>
      </c>
      <c r="U287" s="17">
        <v>0</v>
      </c>
      <c r="V287" s="2">
        <f>R287+(S287/20)+(T287/240)+(U287/24/240)</f>
        <v>1.3666666666666667</v>
      </c>
      <c r="W287" s="11">
        <v>0</v>
      </c>
      <c r="X287" s="11">
        <v>1</v>
      </c>
      <c r="Y287" s="17">
        <v>12</v>
      </c>
      <c r="Z287" s="19">
        <f>(W287/20)+(X287/240)+(Y287/24)/240</f>
        <v>0.00625</v>
      </c>
      <c r="AA287" s="11">
        <v>0</v>
      </c>
      <c r="AB287" s="11">
        <v>8</v>
      </c>
      <c r="AC287" s="17">
        <v>16.3333</v>
      </c>
      <c r="AD287" s="19">
        <f>(AA287/20)+(AB287/240)+(AC287/24/240)</f>
        <v>0.036168975694444445</v>
      </c>
      <c r="AE287" s="2">
        <f>Z287+AD287</f>
        <v>0.042418975694444444</v>
      </c>
      <c r="AF287" s="2">
        <f>V287+AE287</f>
        <v>1.4090856423611111</v>
      </c>
      <c r="AG287" s="2">
        <f>P287*1</f>
        <v>1.409085642361111</v>
      </c>
    </row>
    <row r="289" spans="2:33" ht="12.75">
      <c r="B289" s="1" t="s">
        <v>64</v>
      </c>
      <c r="C289" s="6">
        <v>2</v>
      </c>
      <c r="D289" s="9">
        <v>6</v>
      </c>
      <c r="E289" s="21">
        <v>0</v>
      </c>
      <c r="F289" s="3">
        <f>(D289/12)+(E289/24)/12</f>
        <v>0.5</v>
      </c>
      <c r="G289" s="2">
        <f>F289*(23/24)</f>
        <v>0.4791666666666667</v>
      </c>
      <c r="H289" s="21">
        <v>84.5</v>
      </c>
      <c r="I289" s="2">
        <f>244.7529/H289</f>
        <v>2.896484023668639</v>
      </c>
      <c r="J289" s="2">
        <f>I289*G289</f>
        <v>1.3878985946745563</v>
      </c>
      <c r="K289" s="14">
        <f>(J289/J291)*(C291/C289)</f>
        <v>1.0256410256410255</v>
      </c>
      <c r="L289">
        <v>1</v>
      </c>
      <c r="M289">
        <v>8</v>
      </c>
      <c r="N289">
        <v>2</v>
      </c>
      <c r="O289" s="17">
        <v>0</v>
      </c>
      <c r="P289" s="2">
        <f>(L289)+(M289/20)+(N289/240)+(O289/24)/240</f>
        <v>1.4083333333333332</v>
      </c>
      <c r="Q289" s="2">
        <f>(C289*H289)/F289/240</f>
        <v>1.4083333333333334</v>
      </c>
      <c r="R289">
        <v>1</v>
      </c>
      <c r="S289">
        <v>7</v>
      </c>
      <c r="T289">
        <v>0</v>
      </c>
      <c r="U289" s="17">
        <v>0</v>
      </c>
      <c r="V289" s="2">
        <f>R289+(S289/20)+(T289/240)+(U289/24/240)</f>
        <v>1.35</v>
      </c>
      <c r="W289" s="11">
        <v>0</v>
      </c>
      <c r="X289" s="11">
        <v>1</v>
      </c>
      <c r="Y289" s="17">
        <v>12</v>
      </c>
      <c r="Z289" s="19">
        <f>(W289/20)+(X289/240)+(Y289/24)/240</f>
        <v>0.00625</v>
      </c>
      <c r="AA289" s="11">
        <v>1</v>
      </c>
      <c r="AB289" s="11">
        <v>0</v>
      </c>
      <c r="AC289" s="17">
        <v>12</v>
      </c>
      <c r="AD289" s="19">
        <f>(AA289/20)+(AB289/240)+(AC289/24/240)</f>
        <v>0.052083333333333336</v>
      </c>
      <c r="AE289" s="2">
        <f>Z289+AD289</f>
        <v>0.058333333333333334</v>
      </c>
      <c r="AF289" s="2">
        <f>V289+AE289</f>
        <v>1.4083333333333334</v>
      </c>
      <c r="AG289" s="2">
        <f>P289*1</f>
        <v>1.4083333333333332</v>
      </c>
    </row>
    <row r="291" spans="2:33" ht="12.75">
      <c r="B291" s="1" t="s">
        <v>76</v>
      </c>
      <c r="C291" s="6">
        <v>1</v>
      </c>
      <c r="D291" s="9">
        <v>4</v>
      </c>
      <c r="E291" s="21">
        <v>12</v>
      </c>
      <c r="F291" s="3">
        <f>(D291/12)+(E291/24)/12</f>
        <v>0.375</v>
      </c>
      <c r="G291" s="2">
        <f>F291*(23/24)</f>
        <v>0.359375</v>
      </c>
      <c r="H291" s="21">
        <v>130</v>
      </c>
      <c r="I291" s="2">
        <f>244.7529/H291</f>
        <v>1.8827146153846155</v>
      </c>
      <c r="J291" s="2">
        <f>I291*G291</f>
        <v>0.6766005649038462</v>
      </c>
      <c r="K291" s="14">
        <f>(J291/J291)*(C291/C291)</f>
        <v>1</v>
      </c>
      <c r="L291">
        <v>1</v>
      </c>
      <c r="M291">
        <v>8</v>
      </c>
      <c r="N291">
        <v>10</v>
      </c>
      <c r="O291" s="17">
        <v>16</v>
      </c>
      <c r="P291" s="2">
        <f>(L291)+(M291/20)+(N291/240)+(O291/24)/240</f>
        <v>1.4444444444444444</v>
      </c>
      <c r="Q291" s="2">
        <f>(C291*H291)/F291/240</f>
        <v>1.4444444444444444</v>
      </c>
      <c r="R291">
        <v>1</v>
      </c>
      <c r="S291">
        <v>6</v>
      </c>
      <c r="T291">
        <v>11</v>
      </c>
      <c r="U291" s="17">
        <v>0</v>
      </c>
      <c r="V291" s="2">
        <f>R291+(S291/20)+(T291/240)+(U291/24/240)</f>
        <v>1.3458333333333334</v>
      </c>
      <c r="W291" s="11">
        <v>0</v>
      </c>
      <c r="X291" s="11">
        <v>1</v>
      </c>
      <c r="Y291" s="17">
        <v>12</v>
      </c>
      <c r="Z291" s="19">
        <f>(W291/20)+(X291/240)+(Y291/24)/240</f>
        <v>0.00625</v>
      </c>
      <c r="AA291" s="11">
        <v>1</v>
      </c>
      <c r="AB291" s="11">
        <v>10</v>
      </c>
      <c r="AC291" s="17">
        <v>4</v>
      </c>
      <c r="AD291" s="19">
        <f>(AA291/20)+(AB291/240)+(AC291/24/240)</f>
        <v>0.09236111111111112</v>
      </c>
      <c r="AE291" s="2">
        <f>Z291+AD291</f>
        <v>0.09861111111111112</v>
      </c>
      <c r="AF291" s="2">
        <f>V291+AE291</f>
        <v>1.4444444444444446</v>
      </c>
      <c r="AG291" s="2">
        <f>P291*1</f>
        <v>1.4444444444444444</v>
      </c>
    </row>
    <row r="293" spans="2:33" ht="12.75">
      <c r="B293" s="1" t="s">
        <v>56</v>
      </c>
      <c r="C293" s="6">
        <v>0.5</v>
      </c>
      <c r="D293" s="9">
        <v>4</v>
      </c>
      <c r="E293" s="21">
        <v>0</v>
      </c>
      <c r="F293" s="3">
        <f>(D293/12)+(E293/24)/12</f>
        <v>0.3333333333333333</v>
      </c>
      <c r="G293" s="2">
        <f>F293*(23/24)</f>
        <v>0.3194444444444444</v>
      </c>
      <c r="H293" s="21">
        <f>19*12+6</f>
        <v>234</v>
      </c>
      <c r="I293" s="2">
        <f>244.7529/H293</f>
        <v>1.0459525641025642</v>
      </c>
      <c r="J293" s="2">
        <f>I293*G293</f>
        <v>0.3341237357549858</v>
      </c>
      <c r="K293" s="14">
        <f>(J293/J291)*(C291/C293)</f>
        <v>0.9876543209876543</v>
      </c>
      <c r="L293">
        <v>1</v>
      </c>
      <c r="M293">
        <v>9</v>
      </c>
      <c r="N293">
        <v>3</v>
      </c>
      <c r="O293" s="17">
        <v>0</v>
      </c>
      <c r="P293" s="2">
        <f>(L293)+(M293/20)+(N293/240)+(O293/24)/240</f>
        <v>1.4625</v>
      </c>
      <c r="Q293" s="2">
        <f>(C293*H293)/F293/240</f>
        <v>1.4625</v>
      </c>
      <c r="R293">
        <v>1</v>
      </c>
      <c r="S293">
        <v>6</v>
      </c>
      <c r="T293">
        <v>11</v>
      </c>
      <c r="U293" s="17">
        <v>0</v>
      </c>
      <c r="V293" s="2">
        <f>R293+(S293/20)+(T293/240)+(U293/24/240)</f>
        <v>1.3458333333333334</v>
      </c>
      <c r="W293" s="11">
        <v>0</v>
      </c>
      <c r="X293" s="11">
        <v>1</v>
      </c>
      <c r="Y293" s="17">
        <v>12</v>
      </c>
      <c r="Z293" s="19">
        <f>(W293/20)+(X293/240)+(Y293/24)/240</f>
        <v>0.00625</v>
      </c>
      <c r="AA293" s="11">
        <v>2</v>
      </c>
      <c r="AB293" s="11">
        <v>2</v>
      </c>
      <c r="AC293" s="17">
        <v>12</v>
      </c>
      <c r="AD293" s="19">
        <f>(AA293/20)+(AB293/240)+(AC293/24/240)</f>
        <v>0.11041666666666668</v>
      </c>
      <c r="AE293" s="2">
        <f>Z293+AD293</f>
        <v>0.11666666666666668</v>
      </c>
      <c r="AF293" s="2">
        <f>V293+AE293</f>
        <v>1.4625000000000001</v>
      </c>
      <c r="AG293" s="2">
        <f>P293*1</f>
        <v>1.4625</v>
      </c>
    </row>
    <row r="295" spans="2:33" ht="12.75">
      <c r="B295" s="1" t="s">
        <v>102</v>
      </c>
      <c r="C295" s="6">
        <v>0.25</v>
      </c>
      <c r="D295" s="9">
        <v>2</v>
      </c>
      <c r="E295" s="21">
        <v>16</v>
      </c>
      <c r="F295" s="3">
        <f>(D295/12)+(E295/24)/12</f>
        <v>0.2222222222222222</v>
      </c>
      <c r="G295" s="2">
        <f>F295*(23/24)</f>
        <v>0.21296296296296297</v>
      </c>
      <c r="H295" s="21">
        <f>27*12</f>
        <v>324</v>
      </c>
      <c r="I295" s="2">
        <f>244.7529/H295</f>
        <v>0.7554101851851852</v>
      </c>
      <c r="J295" s="2">
        <f>I295*G295</f>
        <v>0.1608743912894376</v>
      </c>
      <c r="K295" s="14">
        <f>(J295/J291)*(C291/C295)</f>
        <v>0.9510745313214448</v>
      </c>
      <c r="L295">
        <v>1</v>
      </c>
      <c r="M295">
        <v>10</v>
      </c>
      <c r="N295">
        <v>4</v>
      </c>
      <c r="O295" s="17">
        <v>12</v>
      </c>
      <c r="P295" s="2">
        <f>(L295)+(M295/20)+(N295/240)+(O295/24)/240</f>
        <v>1.51875</v>
      </c>
      <c r="Q295" s="2">
        <f>(C295*H295)/F295/240</f>
        <v>1.51875</v>
      </c>
      <c r="R295">
        <v>1</v>
      </c>
      <c r="S295">
        <v>6</v>
      </c>
      <c r="T295">
        <v>11</v>
      </c>
      <c r="U295" s="17">
        <v>0</v>
      </c>
      <c r="V295" s="2">
        <f>R295+(S295/20)+(T295/240)+(U295/24/240)</f>
        <v>1.3458333333333334</v>
      </c>
      <c r="W295" s="11">
        <v>0</v>
      </c>
      <c r="X295" s="11">
        <v>1</v>
      </c>
      <c r="Y295" s="17">
        <v>12</v>
      </c>
      <c r="Z295" s="19">
        <f>(W295/20)+(X295/240)+(Y295/24)/240</f>
        <v>0.00625</v>
      </c>
      <c r="AA295" s="11">
        <v>3</v>
      </c>
      <c r="AB295" s="11">
        <v>4</v>
      </c>
      <c r="AC295" s="17">
        <v>0</v>
      </c>
      <c r="AD295" s="19">
        <f>(AA295/20)+(AB295/240)+(AC295/24/240)</f>
        <v>0.16666666666666666</v>
      </c>
      <c r="AE295" s="2">
        <f>Z295+AD295</f>
        <v>0.17291666666666666</v>
      </c>
      <c r="AF295" s="2">
        <f>V295+AE295</f>
        <v>1.51875</v>
      </c>
      <c r="AG295" s="2">
        <f>P295*1</f>
        <v>1.51875</v>
      </c>
    </row>
    <row r="297" spans="2:3" ht="12.75">
      <c r="B297" s="1" t="s">
        <v>59</v>
      </c>
      <c r="C297" s="6">
        <f>1/8</f>
        <v>0.125</v>
      </c>
    </row>
    <row r="299" spans="2:33" ht="12.75">
      <c r="B299" s="1" t="s">
        <v>66</v>
      </c>
      <c r="C299" s="6">
        <f>1/12</f>
        <v>0.08333333333333333</v>
      </c>
      <c r="D299" s="9">
        <v>0</v>
      </c>
      <c r="E299" s="21">
        <v>10</v>
      </c>
      <c r="F299" s="3">
        <f>(D299/12)+(E299/24)/12</f>
        <v>0.034722222222222224</v>
      </c>
      <c r="G299" s="2">
        <f>F299*(23/24)</f>
        <v>0.033275462962962965</v>
      </c>
      <c r="H299" s="21">
        <f>17*12</f>
        <v>204</v>
      </c>
      <c r="I299" s="2">
        <f>244.7529/H299</f>
        <v>1.1997691176470588</v>
      </c>
      <c r="J299" s="2">
        <f>I299*G299</f>
        <v>0.03992287283837146</v>
      </c>
      <c r="K299" s="14">
        <f>(J299/J291)*(C291/C299)</f>
        <v>0.7080610021786492</v>
      </c>
      <c r="L299">
        <v>2</v>
      </c>
      <c r="M299">
        <v>0</v>
      </c>
      <c r="N299">
        <v>9</v>
      </c>
      <c r="O299" s="17">
        <v>14</v>
      </c>
      <c r="P299" s="2">
        <f>(L299)+(M299/20)+(N299/240)+(O299/24)/240</f>
        <v>2.039930555555556</v>
      </c>
      <c r="Q299" s="2">
        <f>(C299*H299)/F299/240</f>
        <v>2.04</v>
      </c>
      <c r="R299">
        <v>1</v>
      </c>
      <c r="S299">
        <v>6</v>
      </c>
      <c r="T299">
        <v>11</v>
      </c>
      <c r="U299" s="17">
        <v>0</v>
      </c>
      <c r="V299" s="2">
        <f>R299+(S299/20)+(T299/240)+(U299/24/240)</f>
        <v>1.3458333333333334</v>
      </c>
      <c r="W299" s="11">
        <v>0</v>
      </c>
      <c r="X299" s="11">
        <v>1</v>
      </c>
      <c r="Y299" s="17">
        <v>12</v>
      </c>
      <c r="Z299" s="19">
        <f>(W299/20)+(X299/240)+(Y299/24)/240</f>
        <v>0.00625</v>
      </c>
      <c r="AA299" s="11">
        <v>13</v>
      </c>
      <c r="AB299" s="11">
        <v>9</v>
      </c>
      <c r="AC299" s="17">
        <v>2</v>
      </c>
      <c r="AD299" s="19">
        <f>(AA299/20)+(AB299/240)+(AC299/24/240)</f>
        <v>0.6878472222222223</v>
      </c>
      <c r="AE299" s="2">
        <f>Z299+AD299</f>
        <v>0.6940972222222223</v>
      </c>
      <c r="AF299" s="2">
        <f>V299+AE299</f>
        <v>2.039930555555556</v>
      </c>
      <c r="AG299" s="2">
        <f>P299*1</f>
        <v>2.039930555555556</v>
      </c>
    </row>
    <row r="301" spans="2:33" ht="12.75">
      <c r="B301" s="1" t="s">
        <v>81</v>
      </c>
      <c r="C301" s="6">
        <f>1/24</f>
        <v>0.041666666666666664</v>
      </c>
      <c r="D301" s="9">
        <v>0</v>
      </c>
      <c r="E301" s="21">
        <v>6</v>
      </c>
      <c r="F301" s="3">
        <f>(D301/12)+(E301/24)/12</f>
        <v>0.020833333333333332</v>
      </c>
      <c r="G301" s="2">
        <f>F301*(23/24)</f>
        <v>0.019965277777777776</v>
      </c>
      <c r="H301" s="21">
        <f>22*12</f>
        <v>264</v>
      </c>
      <c r="I301" s="2">
        <f>244.7529/H301</f>
        <v>0.9270943181818182</v>
      </c>
      <c r="J301" s="2">
        <f>I301*G301</f>
        <v>0.018509695588699495</v>
      </c>
      <c r="K301" s="14">
        <f>(J301/J291)*(C291/C301)</f>
        <v>0.6565656565656565</v>
      </c>
      <c r="L301">
        <v>2</v>
      </c>
      <c r="M301">
        <v>4</v>
      </c>
      <c r="N301">
        <v>0</v>
      </c>
      <c r="O301" s="17">
        <v>0</v>
      </c>
      <c r="P301" s="2">
        <f>(L301)+(M301/20)+(N301/240)+(O301/24)/240</f>
        <v>2.2</v>
      </c>
      <c r="Q301" s="2">
        <f>(C301*H301)/F301/240</f>
        <v>2.2</v>
      </c>
      <c r="R301">
        <v>1</v>
      </c>
      <c r="S301">
        <v>6</v>
      </c>
      <c r="T301">
        <v>11</v>
      </c>
      <c r="U301" s="17">
        <v>0</v>
      </c>
      <c r="V301" s="2">
        <f>R301+(S301/20)+(T301/240)+(U301/24/240)</f>
        <v>1.3458333333333334</v>
      </c>
      <c r="W301" s="11">
        <v>0</v>
      </c>
      <c r="X301" s="11">
        <v>1</v>
      </c>
      <c r="Y301" s="17">
        <v>12</v>
      </c>
      <c r="Z301" s="19">
        <f>(W301/20)+(X301/240)+(Y301/24)/240</f>
        <v>0.00625</v>
      </c>
      <c r="AA301" s="11">
        <v>16</v>
      </c>
      <c r="AB301" s="11">
        <v>11</v>
      </c>
      <c r="AC301" s="17">
        <v>12</v>
      </c>
      <c r="AD301" s="19">
        <f>(AA301/20)+(AB301/240)+(AC301/24/240)</f>
        <v>0.8479166666666667</v>
      </c>
      <c r="AE301" s="2">
        <f>Z301+AD301</f>
        <v>0.8541666666666666</v>
      </c>
      <c r="AF301" s="2">
        <f>V301+AE301</f>
        <v>2.2</v>
      </c>
      <c r="AG301" s="2">
        <f>P301*1</f>
        <v>2.2</v>
      </c>
    </row>
    <row r="304" spans="1:2" ht="12.75">
      <c r="A304" s="7">
        <v>21</v>
      </c>
      <c r="B304" s="1" t="s">
        <v>27</v>
      </c>
    </row>
    <row r="306" spans="2:33" ht="12.75">
      <c r="B306" s="1" t="s">
        <v>67</v>
      </c>
      <c r="C306" s="6">
        <v>4</v>
      </c>
      <c r="D306" s="9">
        <v>10</v>
      </c>
      <c r="E306" s="21">
        <v>0</v>
      </c>
      <c r="F306" s="3">
        <f>(D306/12)+(E306/24)/12</f>
        <v>0.8333333333333334</v>
      </c>
      <c r="G306" s="2">
        <f>F306*(23/24)</f>
        <v>0.7986111111111112</v>
      </c>
      <c r="H306" s="21">
        <f>6*12+8</f>
        <v>80</v>
      </c>
      <c r="I306" s="2">
        <f>244.7529/H306</f>
        <v>3.05941125</v>
      </c>
      <c r="J306" s="2">
        <f>I306*G306</f>
        <v>2.4432798177083335</v>
      </c>
      <c r="K306" s="14">
        <f>(J306/J310)*(C310/C306)</f>
        <v>1.0234375000000002</v>
      </c>
      <c r="L306">
        <v>1</v>
      </c>
      <c r="M306">
        <v>12</v>
      </c>
      <c r="N306">
        <v>0</v>
      </c>
      <c r="O306" s="17">
        <v>0</v>
      </c>
      <c r="P306" s="2">
        <f>(L306)+(M306/20)+(N306/240)+(O306/24)/240</f>
        <v>1.6</v>
      </c>
      <c r="Q306" s="2">
        <f>(C306*H306)/F306/240</f>
        <v>1.6</v>
      </c>
      <c r="R306">
        <v>1</v>
      </c>
      <c r="S306">
        <v>10</v>
      </c>
      <c r="T306">
        <v>8</v>
      </c>
      <c r="U306" s="17">
        <v>0</v>
      </c>
      <c r="V306" s="2">
        <f>R306+(S306/20)+(T306/240)+(U306/24/240)</f>
        <v>1.5333333333333334</v>
      </c>
      <c r="W306" s="11">
        <v>0</v>
      </c>
      <c r="X306" s="11">
        <v>6</v>
      </c>
      <c r="Y306" s="17">
        <v>0</v>
      </c>
      <c r="Z306" s="19">
        <f>(W306/20)+(X306/240)+(Y306/24)/240</f>
        <v>0.025</v>
      </c>
      <c r="AA306" s="11">
        <v>0</v>
      </c>
      <c r="AB306" s="11">
        <v>10</v>
      </c>
      <c r="AC306" s="17">
        <v>0</v>
      </c>
      <c r="AD306" s="19">
        <f>(AA306/20)+(AB306/240)+(AC306/24/240)</f>
        <v>0.041666666666666664</v>
      </c>
      <c r="AE306" s="2">
        <f>Z306+AD306</f>
        <v>0.06666666666666667</v>
      </c>
      <c r="AF306" s="2">
        <f>V306+AE306</f>
        <v>1.6</v>
      </c>
      <c r="AG306" s="2">
        <f>P306*1</f>
        <v>1.6</v>
      </c>
    </row>
    <row r="308" spans="2:33" ht="12.75">
      <c r="B308" s="1" t="s">
        <v>64</v>
      </c>
      <c r="C308" s="6">
        <v>2</v>
      </c>
      <c r="D308" s="9">
        <v>5</v>
      </c>
      <c r="E308" s="21">
        <v>0</v>
      </c>
      <c r="F308" s="3">
        <f>(D308/12)+(E308/24)/12</f>
        <v>0.4166666666666667</v>
      </c>
      <c r="G308" s="2">
        <f>F308*(23/24)</f>
        <v>0.3993055555555556</v>
      </c>
      <c r="H308" s="21">
        <f>6*12+8</f>
        <v>80</v>
      </c>
      <c r="I308" s="2">
        <f>244.7529/H308</f>
        <v>3.05941125</v>
      </c>
      <c r="J308" s="2">
        <f>I308*G308</f>
        <v>1.2216399088541667</v>
      </c>
      <c r="K308" s="14">
        <f>(J308/J310)*(C310/C308)</f>
        <v>1.0234375000000002</v>
      </c>
      <c r="L308">
        <v>1</v>
      </c>
      <c r="M308">
        <v>12</v>
      </c>
      <c r="N308">
        <v>0</v>
      </c>
      <c r="O308" s="17">
        <v>0</v>
      </c>
      <c r="P308" s="2">
        <f>(L308)+(M308/20)+(N308/240)+(O308/24)/240</f>
        <v>1.6</v>
      </c>
      <c r="Q308" s="2">
        <f>(C308*H308)/F308/240</f>
        <v>1.6</v>
      </c>
      <c r="R308">
        <v>1</v>
      </c>
      <c r="S308">
        <v>10</v>
      </c>
      <c r="T308">
        <v>4</v>
      </c>
      <c r="U308" s="17">
        <v>0</v>
      </c>
      <c r="V308" s="2">
        <f>R308+(S308/20)+(T308/240)+(U308/24/240)</f>
        <v>1.5166666666666666</v>
      </c>
      <c r="W308" s="11">
        <v>0</v>
      </c>
      <c r="X308" s="11">
        <v>6</v>
      </c>
      <c r="Y308" s="17">
        <v>0</v>
      </c>
      <c r="Z308" s="19">
        <f>(W308/20)+(X308/240)+(Y308/24)/240</f>
        <v>0.025</v>
      </c>
      <c r="AA308" s="11">
        <v>1</v>
      </c>
      <c r="AB308" s="11">
        <v>2</v>
      </c>
      <c r="AC308" s="17">
        <v>0</v>
      </c>
      <c r="AD308" s="19">
        <f>(AA308/20)+(AB308/240)+(AC308/24/240)</f>
        <v>0.058333333333333334</v>
      </c>
      <c r="AE308" s="2">
        <f>Z308+AD308</f>
        <v>0.08333333333333334</v>
      </c>
      <c r="AF308" s="2">
        <f>V308+AE308</f>
        <v>1.5999999999999999</v>
      </c>
      <c r="AG308" s="2">
        <f>P308*1</f>
        <v>1.6</v>
      </c>
    </row>
    <row r="310" spans="2:33" ht="12.75">
      <c r="B310" s="1" t="s">
        <v>76</v>
      </c>
      <c r="C310" s="6">
        <v>1</v>
      </c>
      <c r="D310" s="9">
        <v>4</v>
      </c>
      <c r="E310" s="21">
        <v>0</v>
      </c>
      <c r="F310" s="3">
        <f>(D310/12)+(E310/24)/12</f>
        <v>0.3333333333333333</v>
      </c>
      <c r="G310" s="2">
        <f>F310*(23/24)</f>
        <v>0.3194444444444444</v>
      </c>
      <c r="H310" s="21">
        <f>10*12+11</f>
        <v>131</v>
      </c>
      <c r="I310" s="2">
        <f>244.7529/H310</f>
        <v>1.868342748091603</v>
      </c>
      <c r="J310" s="2">
        <f>I310*G310</f>
        <v>0.5968317111959287</v>
      </c>
      <c r="K310" s="14">
        <f>(J310/J310)*(C310/C310)</f>
        <v>1</v>
      </c>
      <c r="L310">
        <v>1</v>
      </c>
      <c r="M310">
        <v>12</v>
      </c>
      <c r="N310">
        <v>9</v>
      </c>
      <c r="O310" s="17">
        <v>0</v>
      </c>
      <c r="P310" s="2">
        <f>(L310)+(M310/20)+(N310/240)+(O310/24)/240</f>
        <v>1.6375000000000002</v>
      </c>
      <c r="Q310" s="2">
        <f>(C310*H310)/F310/240</f>
        <v>1.6375</v>
      </c>
      <c r="R310">
        <v>1</v>
      </c>
      <c r="S310">
        <v>10</v>
      </c>
      <c r="T310">
        <v>4</v>
      </c>
      <c r="U310" s="17">
        <v>0</v>
      </c>
      <c r="V310" s="2">
        <f>R310+(S310/20)+(T310/240)+(U310/24/240)</f>
        <v>1.5166666666666666</v>
      </c>
      <c r="W310" s="11">
        <v>0</v>
      </c>
      <c r="X310" s="11">
        <v>6</v>
      </c>
      <c r="Y310" s="17">
        <v>0</v>
      </c>
      <c r="Z310" s="19">
        <f>(W310/20)+(X310/240)+(Y310/24)/240</f>
        <v>0.025</v>
      </c>
      <c r="AA310" s="11">
        <v>1</v>
      </c>
      <c r="AB310" s="11">
        <v>11</v>
      </c>
      <c r="AC310" s="17">
        <v>0</v>
      </c>
      <c r="AD310" s="19">
        <f>(AA310/20)+(AB310/240)+(AC310/24/240)</f>
        <v>0.09583333333333333</v>
      </c>
      <c r="AE310" s="2">
        <f>Z310+AD310</f>
        <v>0.12083333333333332</v>
      </c>
      <c r="AF310" s="2">
        <f>V310+AE310</f>
        <v>1.6375</v>
      </c>
      <c r="AG310" s="2">
        <f>P310*1</f>
        <v>1.6375000000000002</v>
      </c>
    </row>
    <row r="312" spans="2:4" ht="12.75">
      <c r="B312" s="1" t="s">
        <v>57</v>
      </c>
      <c r="C312" s="6">
        <v>0.5</v>
      </c>
      <c r="D312" s="9" t="s">
        <v>86</v>
      </c>
    </row>
    <row r="314" spans="2:4" ht="12.75">
      <c r="B314" s="1" t="s">
        <v>103</v>
      </c>
      <c r="C314" s="6">
        <v>0.25</v>
      </c>
      <c r="D314" s="9" t="s">
        <v>86</v>
      </c>
    </row>
    <row r="316" spans="2:4" ht="12.75">
      <c r="B316" s="1" t="s">
        <v>58</v>
      </c>
      <c r="C316" s="6">
        <f>1/8</f>
        <v>0.125</v>
      </c>
      <c r="D316" s="9" t="s">
        <v>86</v>
      </c>
    </row>
    <row r="318" spans="2:4" ht="12.75">
      <c r="B318" s="1" t="s">
        <v>66</v>
      </c>
      <c r="C318" s="6">
        <f>1/12</f>
        <v>0.08333333333333333</v>
      </c>
      <c r="D318" s="9" t="s">
        <v>86</v>
      </c>
    </row>
    <row r="320" spans="2:4" ht="12.75">
      <c r="B320" s="1" t="s">
        <v>81</v>
      </c>
      <c r="C320" s="6">
        <f>1/24</f>
        <v>0.041666666666666664</v>
      </c>
      <c r="D320" s="9" t="s">
        <v>86</v>
      </c>
    </row>
    <row r="322" spans="1:17" ht="12.75">
      <c r="A322" s="7" t="s">
        <v>104</v>
      </c>
      <c r="B322" s="1" t="s">
        <v>69</v>
      </c>
      <c r="C322" s="6">
        <v>4.5</v>
      </c>
      <c r="D322" s="9">
        <v>10</v>
      </c>
      <c r="E322" s="21">
        <v>0</v>
      </c>
      <c r="F322" s="3">
        <f>(D322/12)+(E322/24)/12</f>
        <v>0.8333333333333334</v>
      </c>
      <c r="G322" s="2">
        <f>F322*(23/24)</f>
        <v>0.7986111111111112</v>
      </c>
      <c r="H322" s="21">
        <f>6*12+8</f>
        <v>80</v>
      </c>
      <c r="I322" s="2">
        <f>244.7529/H322</f>
        <v>3.05941125</v>
      </c>
      <c r="J322" s="2">
        <f>I322*G322</f>
        <v>2.4432798177083335</v>
      </c>
      <c r="L322">
        <v>1</v>
      </c>
      <c r="M322">
        <v>16</v>
      </c>
      <c r="N322">
        <v>0</v>
      </c>
      <c r="O322" s="17">
        <v>0</v>
      </c>
      <c r="P322" s="2">
        <f>(L322)+(M322/20)+(N322/240)+(O322/24)/240</f>
        <v>1.8</v>
      </c>
      <c r="Q322" s="2">
        <f>(C322*H322)/F322/240</f>
        <v>1.8</v>
      </c>
    </row>
    <row r="324" spans="1:17" ht="12.75">
      <c r="A324" s="7" t="s">
        <v>104</v>
      </c>
      <c r="B324" s="1" t="s">
        <v>65</v>
      </c>
      <c r="C324" s="6">
        <v>2.25</v>
      </c>
      <c r="D324" s="9">
        <v>5</v>
      </c>
      <c r="E324" s="21">
        <v>0</v>
      </c>
      <c r="F324" s="3">
        <f>(D324/12)+(E324/24)/12</f>
        <v>0.4166666666666667</v>
      </c>
      <c r="G324" s="2">
        <f>F324*(23/24)</f>
        <v>0.3993055555555556</v>
      </c>
      <c r="H324" s="21">
        <f>6*12+8</f>
        <v>80</v>
      </c>
      <c r="I324" s="2">
        <f>244.7529/H324</f>
        <v>3.05941125</v>
      </c>
      <c r="J324" s="2">
        <f>I324*G324</f>
        <v>1.2216399088541667</v>
      </c>
      <c r="L324">
        <v>1</v>
      </c>
      <c r="M324">
        <v>16</v>
      </c>
      <c r="N324">
        <v>0</v>
      </c>
      <c r="O324" s="17">
        <v>0</v>
      </c>
      <c r="P324" s="2">
        <f>(L324)+(M324/20)+(N324/240)+(O324/24)/240</f>
        <v>1.8</v>
      </c>
      <c r="Q324" s="2">
        <f>(C324*H324)/F324/240</f>
        <v>1.8</v>
      </c>
    </row>
    <row r="327" spans="1:2" ht="12.75">
      <c r="A327" s="7">
        <v>22</v>
      </c>
      <c r="B327" s="1" t="s">
        <v>28</v>
      </c>
    </row>
    <row r="329" spans="2:33" ht="12.75">
      <c r="B329" s="1" t="s">
        <v>67</v>
      </c>
      <c r="C329" s="6">
        <v>4</v>
      </c>
      <c r="D329" s="9">
        <v>10</v>
      </c>
      <c r="E329" s="21">
        <v>0</v>
      </c>
      <c r="F329" s="3">
        <f>(D329/12)+(E329/24)/12</f>
        <v>0.8333333333333334</v>
      </c>
      <c r="G329" s="2">
        <f>F329*(23/24)</f>
        <v>0.7986111111111112</v>
      </c>
      <c r="H329" s="21">
        <f>6*12+8</f>
        <v>80</v>
      </c>
      <c r="I329" s="2">
        <f>244.7529/H329</f>
        <v>3.05941125</v>
      </c>
      <c r="J329" s="2">
        <f>I329*G329</f>
        <v>2.4432798177083335</v>
      </c>
      <c r="K329" s="14">
        <f>(J329/J333)*(C333/C329)</f>
        <v>1.0234375000000002</v>
      </c>
      <c r="L329">
        <v>1</v>
      </c>
      <c r="M329">
        <v>12</v>
      </c>
      <c r="N329">
        <v>0</v>
      </c>
      <c r="O329" s="17">
        <v>0</v>
      </c>
      <c r="P329" s="2">
        <f>(L329)+(M329/20)+(N329/240)+(O329/24)/240</f>
        <v>1.6</v>
      </c>
      <c r="Q329" s="2">
        <f>(C329*H329)/F329/240</f>
        <v>1.6</v>
      </c>
      <c r="R329">
        <v>1</v>
      </c>
      <c r="S329">
        <v>10</v>
      </c>
      <c r="T329">
        <v>8</v>
      </c>
      <c r="U329" s="17">
        <v>0</v>
      </c>
      <c r="V329" s="2">
        <f>R329+(S329/20)+(T329/240)+(U329/24/240)</f>
        <v>1.5333333333333334</v>
      </c>
      <c r="W329" s="11">
        <v>0</v>
      </c>
      <c r="X329" s="11">
        <v>6</v>
      </c>
      <c r="Y329" s="17">
        <v>0</v>
      </c>
      <c r="Z329" s="19">
        <f>(W329/20)+(X329/240)+(Y329/24)/240</f>
        <v>0.025</v>
      </c>
      <c r="AA329" s="11">
        <v>0</v>
      </c>
      <c r="AB329" s="11">
        <v>10</v>
      </c>
      <c r="AC329" s="17">
        <v>0</v>
      </c>
      <c r="AD329" s="19">
        <f>(AA329/20)+(AB329/240)+(AC329/24/240)</f>
        <v>0.041666666666666664</v>
      </c>
      <c r="AE329" s="2">
        <f>Z329+AD329</f>
        <v>0.06666666666666667</v>
      </c>
      <c r="AF329" s="2">
        <f>V329+AE329</f>
        <v>1.6</v>
      </c>
      <c r="AG329" s="2">
        <f>P329*1</f>
        <v>1.6</v>
      </c>
    </row>
    <row r="331" spans="2:33" ht="12.75">
      <c r="B331" s="1" t="s">
        <v>64</v>
      </c>
      <c r="C331" s="6">
        <v>2</v>
      </c>
      <c r="D331" s="9">
        <v>5</v>
      </c>
      <c r="E331" s="21">
        <v>0</v>
      </c>
      <c r="F331" s="3">
        <f>(D331/12)+(E331/24)/12</f>
        <v>0.4166666666666667</v>
      </c>
      <c r="G331" s="2">
        <f>F331*(23/24)</f>
        <v>0.3993055555555556</v>
      </c>
      <c r="H331" s="21">
        <f>6*12+8</f>
        <v>80</v>
      </c>
      <c r="I331" s="2">
        <f>244.7529/H331</f>
        <v>3.05941125</v>
      </c>
      <c r="J331" s="2">
        <f>I331*G331</f>
        <v>1.2216399088541667</v>
      </c>
      <c r="K331" s="14">
        <f>(J331/J333)*(C333/C331)</f>
        <v>1.0234375000000002</v>
      </c>
      <c r="L331">
        <v>1</v>
      </c>
      <c r="M331">
        <v>12</v>
      </c>
      <c r="N331">
        <v>0</v>
      </c>
      <c r="O331" s="17">
        <v>0</v>
      </c>
      <c r="P331" s="2">
        <f>(L331)+(M331/20)+(N331/240)+(O331/24)/240</f>
        <v>1.6</v>
      </c>
      <c r="Q331" s="2">
        <f>(C331*H331)/F331/240</f>
        <v>1.6</v>
      </c>
      <c r="R331">
        <v>1</v>
      </c>
      <c r="S331">
        <v>10</v>
      </c>
      <c r="T331">
        <v>4</v>
      </c>
      <c r="U331" s="17">
        <v>0</v>
      </c>
      <c r="V331" s="2">
        <f>R331+(S331/20)+(T331/240)+(U331/24/240)</f>
        <v>1.5166666666666666</v>
      </c>
      <c r="W331" s="11">
        <v>0</v>
      </c>
      <c r="X331" s="11">
        <v>6</v>
      </c>
      <c r="Y331" s="17">
        <v>0</v>
      </c>
      <c r="Z331" s="19">
        <f>(W331/20)+(X331/240)+(Y331/24)/240</f>
        <v>0.025</v>
      </c>
      <c r="AA331" s="11">
        <v>1</v>
      </c>
      <c r="AB331" s="11">
        <v>2</v>
      </c>
      <c r="AC331" s="17">
        <v>0</v>
      </c>
      <c r="AD331" s="19">
        <f>(AA331/20)+(AB331/240)+(AC331/24/240)</f>
        <v>0.058333333333333334</v>
      </c>
      <c r="AE331" s="2">
        <f>Z331+AD331</f>
        <v>0.08333333333333334</v>
      </c>
      <c r="AF331" s="2">
        <f>V331+AE331</f>
        <v>1.5999999999999999</v>
      </c>
      <c r="AG331" s="2">
        <f>P331*1</f>
        <v>1.6</v>
      </c>
    </row>
    <row r="333" spans="2:33" ht="12.75">
      <c r="B333" s="1" t="s">
        <v>76</v>
      </c>
      <c r="C333" s="6">
        <v>1</v>
      </c>
      <c r="D333" s="9">
        <v>4</v>
      </c>
      <c r="E333" s="21">
        <v>0</v>
      </c>
      <c r="F333" s="3">
        <f>(D333/12)+(E333/24)/12</f>
        <v>0.3333333333333333</v>
      </c>
      <c r="G333" s="2">
        <f>F333*(23/24)</f>
        <v>0.3194444444444444</v>
      </c>
      <c r="H333" s="21">
        <f>10*12+11</f>
        <v>131</v>
      </c>
      <c r="I333" s="2">
        <f>244.7529/H333</f>
        <v>1.868342748091603</v>
      </c>
      <c r="J333" s="2">
        <f>I333*G333</f>
        <v>0.5968317111959287</v>
      </c>
      <c r="K333" s="14">
        <f>(J333/J333)*(C333/C333)</f>
        <v>1</v>
      </c>
      <c r="L333">
        <v>1</v>
      </c>
      <c r="M333">
        <v>12</v>
      </c>
      <c r="N333">
        <v>9</v>
      </c>
      <c r="O333" s="17">
        <v>0</v>
      </c>
      <c r="P333" s="2">
        <f>(L333)+(M333/20)+(N333/240)+(O333/24)/240</f>
        <v>1.6375000000000002</v>
      </c>
      <c r="Q333" s="2">
        <f>(C333*H333)/F333/240</f>
        <v>1.6375</v>
      </c>
      <c r="R333">
        <v>1</v>
      </c>
      <c r="S333">
        <v>10</v>
      </c>
      <c r="T333">
        <v>4</v>
      </c>
      <c r="U333" s="17">
        <v>0</v>
      </c>
      <c r="V333" s="2">
        <f>R333+(S333/20)+(T333/240)+(U333/24/240)</f>
        <v>1.5166666666666666</v>
      </c>
      <c r="W333" s="11">
        <v>0</v>
      </c>
      <c r="X333" s="11">
        <v>6</v>
      </c>
      <c r="Y333" s="17">
        <v>0</v>
      </c>
      <c r="Z333" s="19">
        <f>(W333/20)+(X333/240)+(Y333/24)/240</f>
        <v>0.025</v>
      </c>
      <c r="AA333" s="11">
        <v>1</v>
      </c>
      <c r="AB333" s="11">
        <v>11</v>
      </c>
      <c r="AC333" s="17">
        <v>0</v>
      </c>
      <c r="AD333" s="19">
        <f>(AA333/20)+(AB333/240)+(AC333/24/240)</f>
        <v>0.09583333333333333</v>
      </c>
      <c r="AE333" s="2">
        <f>Z333+AD333</f>
        <v>0.12083333333333332</v>
      </c>
      <c r="AF333" s="2">
        <f>V333+AE333</f>
        <v>1.6375</v>
      </c>
      <c r="AG333" s="2">
        <f>P333*1</f>
        <v>1.6375000000000002</v>
      </c>
    </row>
    <row r="336" spans="1:2" ht="12.75">
      <c r="A336" s="7">
        <v>23</v>
      </c>
      <c r="B336" s="1" t="s">
        <v>29</v>
      </c>
    </row>
    <row r="338" spans="2:33" ht="12.75">
      <c r="B338" s="1" t="s">
        <v>67</v>
      </c>
      <c r="C338" s="6">
        <v>4.5</v>
      </c>
      <c r="D338" s="9">
        <v>10</v>
      </c>
      <c r="E338" s="21">
        <v>0</v>
      </c>
      <c r="F338" s="3">
        <f>(D338/12)+(E338/24)/12</f>
        <v>0.8333333333333334</v>
      </c>
      <c r="G338" s="2">
        <f>F338*(23/24)</f>
        <v>0.7986111111111112</v>
      </c>
      <c r="H338" s="21">
        <f>6*12+8</f>
        <v>80</v>
      </c>
      <c r="I338" s="2">
        <f>244.7529/H338</f>
        <v>3.05941125</v>
      </c>
      <c r="J338" s="2">
        <f>I338*G338</f>
        <v>2.4432798177083335</v>
      </c>
      <c r="K338" s="14">
        <f>(J338/J342)*(C342/C338)</f>
        <v>1.0396825396825398</v>
      </c>
      <c r="L338">
        <v>1</v>
      </c>
      <c r="M338">
        <v>16</v>
      </c>
      <c r="N338">
        <v>0</v>
      </c>
      <c r="O338" s="17">
        <v>0</v>
      </c>
      <c r="P338" s="2">
        <f>(L338)+(M338/20)+(N338/240)+(O338/24)/240</f>
        <v>1.8</v>
      </c>
      <c r="Q338" s="2">
        <f>(C338*H338)/F338/240</f>
        <v>1.8</v>
      </c>
      <c r="R338">
        <v>1</v>
      </c>
      <c r="S338">
        <v>14</v>
      </c>
      <c r="T338">
        <v>8</v>
      </c>
      <c r="U338" s="17">
        <v>0</v>
      </c>
      <c r="V338" s="2">
        <f>R338+(S338/20)+(T338/240)+(U338/24/240)</f>
        <v>1.7333333333333334</v>
      </c>
      <c r="W338" s="11">
        <v>0</v>
      </c>
      <c r="X338" s="11">
        <v>6</v>
      </c>
      <c r="Y338" s="17">
        <v>0</v>
      </c>
      <c r="Z338" s="19">
        <f>(W338/20)+(X338/240)+(Y338/24)/240</f>
        <v>0.025</v>
      </c>
      <c r="AA338" s="11">
        <v>0</v>
      </c>
      <c r="AB338" s="11">
        <v>10</v>
      </c>
      <c r="AC338" s="17">
        <v>0</v>
      </c>
      <c r="AD338" s="19">
        <f>(AA338/20)+(AB338/240)+(AC338/24/240)</f>
        <v>0.041666666666666664</v>
      </c>
      <c r="AE338" s="2">
        <f>Z338+AD338</f>
        <v>0.06666666666666667</v>
      </c>
      <c r="AF338" s="2">
        <f>V338+AE338</f>
        <v>1.8</v>
      </c>
      <c r="AG338" s="2">
        <f>P338*1</f>
        <v>1.8</v>
      </c>
    </row>
    <row r="340" spans="2:33" ht="12.75">
      <c r="B340" s="1" t="s">
        <v>64</v>
      </c>
      <c r="C340" s="6">
        <v>2.25</v>
      </c>
      <c r="D340" s="9">
        <v>5</v>
      </c>
      <c r="E340" s="21">
        <v>0</v>
      </c>
      <c r="F340" s="3">
        <f>(D340/12)+(E340/24)/12</f>
        <v>0.4166666666666667</v>
      </c>
      <c r="G340" s="2">
        <f>F340*(23/24)</f>
        <v>0.3993055555555556</v>
      </c>
      <c r="H340" s="21">
        <f>6*12+8</f>
        <v>80</v>
      </c>
      <c r="I340" s="2">
        <f>244.7529/H340</f>
        <v>3.05941125</v>
      </c>
      <c r="J340" s="2">
        <f>I340*G340</f>
        <v>1.2216399088541667</v>
      </c>
      <c r="K340" s="14">
        <f>(J340/J342)*(C342/C340)</f>
        <v>1.0396825396825398</v>
      </c>
      <c r="L340">
        <v>1</v>
      </c>
      <c r="M340">
        <v>16</v>
      </c>
      <c r="N340">
        <v>0</v>
      </c>
      <c r="O340" s="17">
        <v>0</v>
      </c>
      <c r="P340" s="2">
        <f>(L340)+(M340/20)+(N340/240)+(O340/24)/240</f>
        <v>1.8</v>
      </c>
      <c r="Q340" s="2">
        <f>(C340*H340)/F340/240</f>
        <v>1.8</v>
      </c>
      <c r="R340">
        <v>1</v>
      </c>
      <c r="S340">
        <v>14</v>
      </c>
      <c r="T340">
        <v>4</v>
      </c>
      <c r="U340" s="17">
        <v>0</v>
      </c>
      <c r="V340" s="2">
        <f>R340+(S340/20)+(T340/240)+(U340/24/240)</f>
        <v>1.7166666666666666</v>
      </c>
      <c r="W340" s="11">
        <v>0</v>
      </c>
      <c r="X340" s="11">
        <v>6</v>
      </c>
      <c r="Y340" s="17">
        <v>0</v>
      </c>
      <c r="Z340" s="19">
        <f>(W340/20)+(X340/240)+(Y340/24)/240</f>
        <v>0.025</v>
      </c>
      <c r="AA340" s="11">
        <v>1</v>
      </c>
      <c r="AB340" s="11">
        <v>2</v>
      </c>
      <c r="AC340" s="17">
        <v>0</v>
      </c>
      <c r="AD340" s="19">
        <f>(AA340/20)+(AB340/240)+(AC340/24/240)</f>
        <v>0.058333333333333334</v>
      </c>
      <c r="AE340" s="2">
        <f>Z340+AD340</f>
        <v>0.08333333333333334</v>
      </c>
      <c r="AF340" s="2">
        <f>V340+AE340</f>
        <v>1.7999999999999998</v>
      </c>
      <c r="AG340" s="2">
        <f>P340*1</f>
        <v>1.8</v>
      </c>
    </row>
    <row r="342" spans="2:33" ht="12.75">
      <c r="B342" s="1" t="s">
        <v>76</v>
      </c>
      <c r="C342" s="6">
        <v>1</v>
      </c>
      <c r="D342" s="9">
        <v>3</v>
      </c>
      <c r="E342" s="21">
        <v>12</v>
      </c>
      <c r="F342" s="3">
        <f>(D342/12)+(E342/24)/12</f>
        <v>0.2916666666666667</v>
      </c>
      <c r="G342" s="2">
        <f>F342*(23/24)</f>
        <v>0.2795138888888889</v>
      </c>
      <c r="H342" s="21">
        <f>10*12+11</f>
        <v>131</v>
      </c>
      <c r="I342" s="2">
        <f>244.7529/H342</f>
        <v>1.868342748091603</v>
      </c>
      <c r="J342" s="2">
        <f>I342*G342</f>
        <v>0.5222277472964376</v>
      </c>
      <c r="K342" s="14">
        <f>(J342/J342)*(C342/C342)</f>
        <v>1</v>
      </c>
      <c r="L342">
        <v>1</v>
      </c>
      <c r="M342">
        <v>17</v>
      </c>
      <c r="N342">
        <v>5</v>
      </c>
      <c r="O342" s="17">
        <v>3.5</v>
      </c>
      <c r="P342" s="2">
        <f>(L342)+(M342/20)+(N342/240)+(O342/24)/240</f>
        <v>1.8714409722222223</v>
      </c>
      <c r="Q342" s="2">
        <f>(C342*H342)/F342/240</f>
        <v>1.8714285714285712</v>
      </c>
      <c r="R342">
        <v>1</v>
      </c>
      <c r="S342">
        <v>14</v>
      </c>
      <c r="T342">
        <v>4</v>
      </c>
      <c r="U342" s="17">
        <v>0</v>
      </c>
      <c r="V342" s="2">
        <f>R342+(S342/20)+(T342/240)+(U342/24/240)</f>
        <v>1.7166666666666666</v>
      </c>
      <c r="W342" s="11">
        <v>0</v>
      </c>
      <c r="X342" s="11">
        <v>6</v>
      </c>
      <c r="Y342" s="17">
        <v>0</v>
      </c>
      <c r="Z342" s="19">
        <f>(W342/20)+(X342/240)+(Y342/24)/240</f>
        <v>0.025</v>
      </c>
      <c r="AA342" s="11">
        <v>2</v>
      </c>
      <c r="AB342" s="11">
        <v>7</v>
      </c>
      <c r="AC342" s="17">
        <v>3</v>
      </c>
      <c r="AD342" s="19">
        <f>(AA342/20)+(AB342/240)+(AC342/24/240)</f>
        <v>0.1296875</v>
      </c>
      <c r="AE342" s="2">
        <f>Z342+AD342</f>
        <v>0.1546875</v>
      </c>
      <c r="AF342" s="2">
        <f>V342+AE342</f>
        <v>1.8713541666666667</v>
      </c>
      <c r="AG342" s="2">
        <f>P342*1</f>
        <v>1.8714409722222223</v>
      </c>
    </row>
    <row r="344" spans="2:33" ht="12.75">
      <c r="B344" s="1" t="s">
        <v>57</v>
      </c>
      <c r="C344" s="6">
        <v>0.5</v>
      </c>
      <c r="D344" s="9">
        <v>3</v>
      </c>
      <c r="E344" s="21">
        <v>0</v>
      </c>
      <c r="F344" s="3">
        <f>(D344/12)+(E344/24)/12</f>
        <v>0.25</v>
      </c>
      <c r="G344" s="2">
        <f>F344*(23/24)</f>
        <v>0.23958333333333334</v>
      </c>
      <c r="H344" s="21">
        <f>18*12+11</f>
        <v>227</v>
      </c>
      <c r="I344" s="2">
        <f>244.7529/H344</f>
        <v>1.0782066079295154</v>
      </c>
      <c r="J344" s="2">
        <f>I344*G344</f>
        <v>0.25832033314977976</v>
      </c>
      <c r="K344" s="14">
        <f>(J344/J342)*(C342/C344)</f>
        <v>0.9893014474512274</v>
      </c>
      <c r="L344">
        <v>1</v>
      </c>
      <c r="M344">
        <v>17</v>
      </c>
      <c r="N344">
        <v>10</v>
      </c>
      <c r="O344" s="17">
        <v>0</v>
      </c>
      <c r="P344" s="2">
        <f>(L344)+(M344/20)+(N344/240)+(O344/24)/240</f>
        <v>1.8916666666666668</v>
      </c>
      <c r="Q344" s="2">
        <f>(C344*H344)/F344/240</f>
        <v>1.8916666666666666</v>
      </c>
      <c r="R344">
        <v>1</v>
      </c>
      <c r="S344">
        <v>14</v>
      </c>
      <c r="T344">
        <v>4</v>
      </c>
      <c r="U344" s="17">
        <v>0</v>
      </c>
      <c r="V344" s="2">
        <f>R344+(S344/20)+(T344/240)+(U344/24/240)</f>
        <v>1.7166666666666666</v>
      </c>
      <c r="W344" s="11">
        <v>0</v>
      </c>
      <c r="X344" s="11">
        <v>6</v>
      </c>
      <c r="Y344" s="17">
        <v>0</v>
      </c>
      <c r="Z344" s="19">
        <f>(W344/20)+(X344/240)+(Y344/24)/240</f>
        <v>0.025</v>
      </c>
      <c r="AA344" s="11">
        <v>3</v>
      </c>
      <c r="AB344" s="11">
        <v>0</v>
      </c>
      <c r="AC344" s="17">
        <v>0</v>
      </c>
      <c r="AD344" s="19">
        <f>(AA344/20)+(AB344/240)+(AC344/24/240)</f>
        <v>0.15</v>
      </c>
      <c r="AE344" s="2">
        <f>Z344+AD344</f>
        <v>0.175</v>
      </c>
      <c r="AF344" s="2">
        <f>V344+AE344</f>
        <v>1.8916666666666666</v>
      </c>
      <c r="AG344" s="2">
        <f>P344*1</f>
        <v>1.8916666666666668</v>
      </c>
    </row>
    <row r="346" spans="2:33" ht="12.75">
      <c r="B346" s="1" t="s">
        <v>103</v>
      </c>
      <c r="C346" s="6">
        <v>0.25</v>
      </c>
      <c r="D346" s="9">
        <v>2</v>
      </c>
      <c r="E346" s="21">
        <v>0</v>
      </c>
      <c r="F346" s="3">
        <f>(D346/12)+(E346/24)/12</f>
        <v>0.16666666666666666</v>
      </c>
      <c r="G346" s="2">
        <f>F346*(23/24)</f>
        <v>0.1597222222222222</v>
      </c>
      <c r="H346" s="21">
        <f>25*12+10</f>
        <v>310</v>
      </c>
      <c r="I346" s="2">
        <f>244.7529/H346</f>
        <v>0.7895254838709678</v>
      </c>
      <c r="J346" s="2">
        <f>I346*G346</f>
        <v>0.12610476478494623</v>
      </c>
      <c r="K346" s="14">
        <f>(J346/J342)*(C342/C346)</f>
        <v>0.9658986175115207</v>
      </c>
      <c r="L346">
        <v>1</v>
      </c>
      <c r="M346">
        <v>18</v>
      </c>
      <c r="N346">
        <v>9</v>
      </c>
      <c r="O346" s="17">
        <v>0</v>
      </c>
      <c r="P346" s="2">
        <f>(L346)+(M346/20)+(N346/240)+(O346/24)/240</f>
        <v>1.9375</v>
      </c>
      <c r="Q346" s="2">
        <f>(C346*H346)/F346/240</f>
        <v>1.9375</v>
      </c>
      <c r="R346">
        <v>1</v>
      </c>
      <c r="S346">
        <v>14</v>
      </c>
      <c r="T346">
        <v>4</v>
      </c>
      <c r="U346" s="17">
        <v>0</v>
      </c>
      <c r="V346" s="2">
        <f>R346+(S346/20)+(T346/240)+(U346/24/240)</f>
        <v>1.7166666666666666</v>
      </c>
      <c r="W346" s="11">
        <v>0</v>
      </c>
      <c r="X346" s="11">
        <v>6</v>
      </c>
      <c r="Y346" s="17">
        <v>0</v>
      </c>
      <c r="Z346" s="19">
        <f>(W346/20)+(X346/240)+(Y346/24)/240</f>
        <v>0.025</v>
      </c>
      <c r="AA346" s="11">
        <v>3</v>
      </c>
      <c r="AB346" s="11">
        <v>11</v>
      </c>
      <c r="AC346" s="17">
        <v>0</v>
      </c>
      <c r="AD346" s="19">
        <f>(AA346/20)+(AB346/240)+(AC346/24/240)</f>
        <v>0.19583333333333333</v>
      </c>
      <c r="AE346" s="2">
        <f>Z346+AD346</f>
        <v>0.22083333333333333</v>
      </c>
      <c r="AF346" s="2">
        <f>V346+AE346</f>
        <v>1.9375</v>
      </c>
      <c r="AG346" s="2">
        <f>P346*1</f>
        <v>1.9375</v>
      </c>
    </row>
    <row r="348" spans="2:3" ht="12.75">
      <c r="B348" s="1" t="s">
        <v>58</v>
      </c>
      <c r="C348" s="6">
        <f>1/8</f>
        <v>0.125</v>
      </c>
    </row>
    <row r="350" spans="2:33" ht="12.75">
      <c r="B350" s="1" t="s">
        <v>66</v>
      </c>
      <c r="C350" s="6">
        <f>1/12</f>
        <v>0.08333333333333333</v>
      </c>
      <c r="D350" s="9">
        <v>0</v>
      </c>
      <c r="E350" s="21">
        <v>8</v>
      </c>
      <c r="F350" s="3">
        <f>(D350/12)+(E350/24)/12</f>
        <v>0.027777777777777776</v>
      </c>
      <c r="G350" s="2">
        <f>F350*(23/24)</f>
        <v>0.02662037037037037</v>
      </c>
      <c r="H350" s="21">
        <f>18*12</f>
        <v>216</v>
      </c>
      <c r="I350" s="2">
        <f>244.7529/H350</f>
        <v>1.1331152777777778</v>
      </c>
      <c r="J350" s="2">
        <f>I350*G350</f>
        <v>0.030163948366769548</v>
      </c>
      <c r="K350" s="14">
        <f>(J350/J342)*(C342/C350)</f>
        <v>0.6931216931216931</v>
      </c>
      <c r="L350">
        <v>2</v>
      </c>
      <c r="M350">
        <v>14</v>
      </c>
      <c r="N350">
        <v>0</v>
      </c>
      <c r="O350" s="17">
        <v>0</v>
      </c>
      <c r="P350" s="2">
        <f>(L350)+(M350/20)+(N350/240)+(O350/24)/240</f>
        <v>2.7</v>
      </c>
      <c r="Q350" s="2">
        <f>(C350*H350)/F350/240</f>
        <v>2.7</v>
      </c>
      <c r="R350">
        <v>1</v>
      </c>
      <c r="S350">
        <v>14</v>
      </c>
      <c r="T350">
        <v>4</v>
      </c>
      <c r="U350" s="17">
        <v>0</v>
      </c>
      <c r="V350" s="2">
        <f>R350+(S350/20)+(T350/240)+(U350/24/240)</f>
        <v>1.7166666666666666</v>
      </c>
      <c r="W350" s="11">
        <v>0</v>
      </c>
      <c r="X350" s="11">
        <v>6</v>
      </c>
      <c r="Y350" s="17">
        <v>0</v>
      </c>
      <c r="Z350" s="19">
        <f>(W350/20)+(X350/240)+(Y350/24)/240</f>
        <v>0.025</v>
      </c>
      <c r="AA350" s="11">
        <v>19</v>
      </c>
      <c r="AB350" s="11">
        <v>2</v>
      </c>
      <c r="AC350" s="17">
        <v>0</v>
      </c>
      <c r="AD350" s="19">
        <f>(AA350/20)+(AB350/240)+(AC350/24/240)</f>
        <v>0.9583333333333333</v>
      </c>
      <c r="AE350" s="2">
        <f>Z350+AD350</f>
        <v>0.9833333333333333</v>
      </c>
      <c r="AF350" s="2">
        <f>V350+AE350</f>
        <v>2.6999999999999997</v>
      </c>
      <c r="AG350" s="2">
        <f>P350*1</f>
        <v>2.7</v>
      </c>
    </row>
    <row r="352" spans="2:11" ht="12.75">
      <c r="B352" s="1" t="s">
        <v>81</v>
      </c>
      <c r="C352" s="6">
        <f>1/24</f>
        <v>0.041666666666666664</v>
      </c>
      <c r="K352" s="14">
        <f>(J352/J342)*(C342/C352)</f>
        <v>0</v>
      </c>
    </row>
    <row r="355" spans="1:2" ht="12.75">
      <c r="A355" s="7">
        <v>24</v>
      </c>
      <c r="B355" s="1" t="s">
        <v>30</v>
      </c>
    </row>
    <row r="357" spans="2:33" ht="12.75">
      <c r="B357" s="1" t="s">
        <v>67</v>
      </c>
      <c r="C357" s="6">
        <v>4</v>
      </c>
      <c r="D357" s="9">
        <v>10</v>
      </c>
      <c r="E357" s="21">
        <v>0</v>
      </c>
      <c r="F357" s="3">
        <f>(D357/12)+(E357/24)/12</f>
        <v>0.8333333333333334</v>
      </c>
      <c r="G357" s="2">
        <f>F357*(23/24)</f>
        <v>0.7986111111111112</v>
      </c>
      <c r="H357" s="21">
        <f>6*12+8</f>
        <v>80</v>
      </c>
      <c r="I357" s="2">
        <f>244.7529/H357</f>
        <v>3.05941125</v>
      </c>
      <c r="J357" s="2">
        <f>I357*G357</f>
        <v>2.4432798177083335</v>
      </c>
      <c r="K357" s="14">
        <f>(J357/J361)*(C361/C357)</f>
        <v>1.1696428571428572</v>
      </c>
      <c r="L357">
        <v>1</v>
      </c>
      <c r="M357">
        <v>12</v>
      </c>
      <c r="N357">
        <v>0</v>
      </c>
      <c r="O357" s="17">
        <v>0</v>
      </c>
      <c r="P357" s="2">
        <f>(L357)+(M357/20)+(N357/240)+(O357/24)/240</f>
        <v>1.6</v>
      </c>
      <c r="Q357" s="2">
        <f>(C357*H357)/F357/240</f>
        <v>1.6</v>
      </c>
      <c r="R357">
        <v>1</v>
      </c>
      <c r="S357">
        <v>10</v>
      </c>
      <c r="T357">
        <v>8</v>
      </c>
      <c r="U357" s="17">
        <v>0</v>
      </c>
      <c r="V357" s="2">
        <f>R357+(S357/20)+(T357/240)+(U357/24/240)</f>
        <v>1.5333333333333334</v>
      </c>
      <c r="W357" s="11">
        <v>0</v>
      </c>
      <c r="X357" s="11">
        <v>7</v>
      </c>
      <c r="Y357" s="17">
        <v>6</v>
      </c>
      <c r="Z357" s="19">
        <f>(W357/20)+(X357/240)+(Y357/24)/240</f>
        <v>0.030208333333333334</v>
      </c>
      <c r="AA357" s="11">
        <v>0</v>
      </c>
      <c r="AB357" s="11">
        <v>8</v>
      </c>
      <c r="AC357" s="17">
        <v>18</v>
      </c>
      <c r="AD357" s="19">
        <f>(AA357/20)+(AB357/240)+(AC357/24/240)</f>
        <v>0.036458333333333336</v>
      </c>
      <c r="AE357" s="2">
        <f>Z357+AD357</f>
        <v>0.06666666666666667</v>
      </c>
      <c r="AF357" s="2">
        <f>V357+AE357</f>
        <v>1.6</v>
      </c>
      <c r="AG357" s="2">
        <f>P357*1</f>
        <v>1.6</v>
      </c>
    </row>
    <row r="359" spans="2:33" ht="12.75">
      <c r="B359" s="1" t="s">
        <v>64</v>
      </c>
      <c r="C359" s="6">
        <v>2</v>
      </c>
      <c r="D359" s="9">
        <v>5</v>
      </c>
      <c r="E359" s="21">
        <v>0</v>
      </c>
      <c r="F359" s="3">
        <f>(D359/12)+(E359/24)/12</f>
        <v>0.4166666666666667</v>
      </c>
      <c r="G359" s="2">
        <f>F359*(23/24)</f>
        <v>0.3993055555555556</v>
      </c>
      <c r="H359" s="21">
        <f>6*12+8</f>
        <v>80</v>
      </c>
      <c r="I359" s="2">
        <f>244.7529/H359</f>
        <v>3.05941125</v>
      </c>
      <c r="J359" s="2">
        <f>I359*G359</f>
        <v>1.2216399088541667</v>
      </c>
      <c r="K359" s="14">
        <f>(J359/J361)*(C361/C359)</f>
        <v>1.1696428571428572</v>
      </c>
      <c r="L359">
        <v>1</v>
      </c>
      <c r="M359">
        <v>12</v>
      </c>
      <c r="N359">
        <v>0</v>
      </c>
      <c r="O359" s="17">
        <v>0</v>
      </c>
      <c r="P359" s="2">
        <f>(L359)+(M359/20)+(N359/240)+(O359/24)/240</f>
        <v>1.6</v>
      </c>
      <c r="Q359" s="2">
        <f>(C359*H359)/F359/240</f>
        <v>1.6</v>
      </c>
      <c r="R359">
        <v>1</v>
      </c>
      <c r="S359">
        <v>10</v>
      </c>
      <c r="T359">
        <v>4</v>
      </c>
      <c r="U359" s="17">
        <v>0</v>
      </c>
      <c r="V359" s="2">
        <f>R359+(S359/20)+(T359/240)+(U359/24/240)</f>
        <v>1.5166666666666666</v>
      </c>
      <c r="W359" s="11">
        <v>0</v>
      </c>
      <c r="X359" s="11">
        <v>7</v>
      </c>
      <c r="Y359" s="17">
        <v>6</v>
      </c>
      <c r="Z359" s="19">
        <f>(W359/20)+(X359/240)+(Y359/24)/240</f>
        <v>0.030208333333333334</v>
      </c>
      <c r="AA359" s="11">
        <v>1</v>
      </c>
      <c r="AB359" s="11">
        <v>0</v>
      </c>
      <c r="AC359" s="17">
        <v>18</v>
      </c>
      <c r="AD359" s="19">
        <f>(AA359/20)+(AB359/240)+(AC359/24/240)</f>
        <v>0.053125000000000006</v>
      </c>
      <c r="AE359" s="2">
        <f>Z359+AD359</f>
        <v>0.08333333333333334</v>
      </c>
      <c r="AF359" s="2">
        <f>V359+AE359</f>
        <v>1.5999999999999999</v>
      </c>
      <c r="AG359" s="2">
        <f>P359*1</f>
        <v>1.6</v>
      </c>
    </row>
    <row r="361" spans="2:33" ht="12.75">
      <c r="B361" s="1" t="s">
        <v>76</v>
      </c>
      <c r="C361" s="6">
        <v>1</v>
      </c>
      <c r="D361" s="9">
        <v>3</v>
      </c>
      <c r="E361" s="21">
        <v>12</v>
      </c>
      <c r="F361" s="3">
        <f>(D361/12)+(E361/24)/12</f>
        <v>0.2916666666666667</v>
      </c>
      <c r="G361" s="2">
        <f>F361*(23/24)</f>
        <v>0.2795138888888889</v>
      </c>
      <c r="H361" s="21">
        <f>10*12+11</f>
        <v>131</v>
      </c>
      <c r="I361" s="2">
        <f>244.7529/H361</f>
        <v>1.868342748091603</v>
      </c>
      <c r="J361" s="2">
        <f>I361*G361</f>
        <v>0.5222277472964376</v>
      </c>
      <c r="K361" s="14">
        <f>(J361/J361)*(C361/C361)</f>
        <v>1</v>
      </c>
      <c r="L361">
        <v>1</v>
      </c>
      <c r="M361">
        <v>17</v>
      </c>
      <c r="N361">
        <v>5</v>
      </c>
      <c r="O361" s="17">
        <v>3</v>
      </c>
      <c r="P361" s="2">
        <f>(L361)+(M361/20)+(N361/240)+(O361/24)/240</f>
        <v>1.8713541666666667</v>
      </c>
      <c r="Q361" s="2">
        <f>(C361*H361)/F361/240</f>
        <v>1.8714285714285712</v>
      </c>
      <c r="R361">
        <v>1</v>
      </c>
      <c r="S361">
        <v>14</v>
      </c>
      <c r="T361">
        <v>1</v>
      </c>
      <c r="U361" s="17">
        <v>12</v>
      </c>
      <c r="V361" s="2">
        <f>R361+(S361/20)+(T361/240)+(U361/24/240)</f>
        <v>1.70625</v>
      </c>
      <c r="W361" s="11">
        <v>0</v>
      </c>
      <c r="X361" s="11">
        <v>7</v>
      </c>
      <c r="Y361" s="17">
        <v>6</v>
      </c>
      <c r="Z361" s="19">
        <f>(W361/20)+(X361/240)+(Y361/24)/240</f>
        <v>0.030208333333333334</v>
      </c>
      <c r="AA361" s="11">
        <v>2</v>
      </c>
      <c r="AB361" s="11">
        <v>8</v>
      </c>
      <c r="AC361" s="17">
        <v>9</v>
      </c>
      <c r="AD361" s="19">
        <f>(AA361/20)+(AB361/240)+(AC361/24/240)</f>
        <v>0.13489583333333333</v>
      </c>
      <c r="AE361" s="2">
        <f>Z361+AD361</f>
        <v>0.16510416666666666</v>
      </c>
      <c r="AF361" s="2">
        <f>V361+AE361</f>
        <v>1.8713541666666667</v>
      </c>
      <c r="AG361" s="2">
        <f>P361*1</f>
        <v>1.8713541666666667</v>
      </c>
    </row>
    <row r="363" spans="2:33" ht="12.75">
      <c r="B363" s="1" t="s">
        <v>57</v>
      </c>
      <c r="C363" s="6">
        <v>0.5</v>
      </c>
      <c r="D363" s="9">
        <v>3</v>
      </c>
      <c r="E363" s="21">
        <v>0</v>
      </c>
      <c r="F363" s="3">
        <f>(D363/12)+(E363/24)/12</f>
        <v>0.25</v>
      </c>
      <c r="G363" s="2">
        <f>F363*(23/24)</f>
        <v>0.23958333333333334</v>
      </c>
      <c r="H363" s="21">
        <f>18*12+11</f>
        <v>227</v>
      </c>
      <c r="I363" s="2">
        <f>244.7529/H363</f>
        <v>1.0782066079295154</v>
      </c>
      <c r="J363" s="2">
        <f>I363*G363</f>
        <v>0.25832033314977976</v>
      </c>
      <c r="K363" s="14">
        <f>(J363/J361)*(C361/C363)</f>
        <v>0.9893014474512274</v>
      </c>
      <c r="L363">
        <v>1</v>
      </c>
      <c r="M363">
        <v>17</v>
      </c>
      <c r="N363">
        <v>10</v>
      </c>
      <c r="O363" s="17">
        <v>0</v>
      </c>
      <c r="P363" s="2">
        <f>(L363)+(M363/20)+(N363/240)+(O363/24)/240</f>
        <v>1.8916666666666668</v>
      </c>
      <c r="Q363" s="2">
        <f>(C363*H363)/F363/240</f>
        <v>1.8916666666666666</v>
      </c>
      <c r="R363">
        <v>1</v>
      </c>
      <c r="S363">
        <v>14</v>
      </c>
      <c r="T363">
        <v>1</v>
      </c>
      <c r="U363" s="17">
        <v>12</v>
      </c>
      <c r="V363" s="2">
        <f>R363+(S363/20)+(T363/240)+(U363/24/240)</f>
        <v>1.70625</v>
      </c>
      <c r="W363" s="11">
        <v>0</v>
      </c>
      <c r="X363" s="11">
        <v>7</v>
      </c>
      <c r="Y363" s="17">
        <v>6</v>
      </c>
      <c r="Z363" s="19">
        <f>(W363/20)+(X363/240)+(Y363/24)/240</f>
        <v>0.030208333333333334</v>
      </c>
      <c r="AA363" s="11">
        <v>3</v>
      </c>
      <c r="AB363" s="11">
        <v>1</v>
      </c>
      <c r="AC363" s="17">
        <v>6</v>
      </c>
      <c r="AD363" s="19">
        <f>(AA363/20)+(AB363/240)+(AC363/24/240)</f>
        <v>0.15520833333333334</v>
      </c>
      <c r="AE363" s="2">
        <f>Z363+AD363</f>
        <v>0.18541666666666667</v>
      </c>
      <c r="AF363" s="2">
        <f>V363+AE363</f>
        <v>1.8916666666666666</v>
      </c>
      <c r="AG363" s="2">
        <f>P363*1</f>
        <v>1.8916666666666668</v>
      </c>
    </row>
    <row r="365" spans="2:17" ht="12.75">
      <c r="B365" s="1" t="s">
        <v>103</v>
      </c>
      <c r="C365" s="6">
        <v>0.25</v>
      </c>
      <c r="D365" s="9">
        <v>2</v>
      </c>
      <c r="E365" s="21">
        <v>0</v>
      </c>
      <c r="F365" s="3">
        <f>(D365/12)+(E365/24)/12</f>
        <v>0.16666666666666666</v>
      </c>
      <c r="G365" s="2">
        <f>F365*(23/24)</f>
        <v>0.1597222222222222</v>
      </c>
      <c r="H365" s="21">
        <f>25*12+10</f>
        <v>310</v>
      </c>
      <c r="I365" s="2">
        <f>244.7529/H365</f>
        <v>0.7895254838709678</v>
      </c>
      <c r="J365" s="2">
        <f>I365*G365</f>
        <v>0.12610476478494623</v>
      </c>
      <c r="K365" s="14">
        <f>(J365/J361)*(C361/C365)</f>
        <v>0.9658986175115207</v>
      </c>
      <c r="L365">
        <v>1</v>
      </c>
      <c r="M365">
        <v>18</v>
      </c>
      <c r="N365">
        <v>9</v>
      </c>
      <c r="O365" s="17">
        <v>0</v>
      </c>
      <c r="P365" s="2">
        <f>(L365)+(M365/20)+(N365/240)+(O365/24)/240</f>
        <v>1.9375</v>
      </c>
      <c r="Q365" s="2">
        <f>(C365*H365)/F365/240</f>
        <v>1.9375</v>
      </c>
    </row>
    <row r="367" spans="2:3" ht="12.75">
      <c r="B367" s="1" t="s">
        <v>58</v>
      </c>
      <c r="C367" s="6">
        <f>1/8</f>
        <v>0.125</v>
      </c>
    </row>
    <row r="369" spans="2:33" ht="12.75">
      <c r="B369" s="1" t="s">
        <v>66</v>
      </c>
      <c r="C369" s="6">
        <f>1/12</f>
        <v>0.08333333333333333</v>
      </c>
      <c r="D369" s="9">
        <v>0</v>
      </c>
      <c r="E369" s="21">
        <v>8</v>
      </c>
      <c r="F369" s="3">
        <f>(D369/12)+(E369/24)/12</f>
        <v>0.027777777777777776</v>
      </c>
      <c r="G369" s="2">
        <f>F369*(23/24)</f>
        <v>0.02662037037037037</v>
      </c>
      <c r="H369" s="21">
        <f>18*12</f>
        <v>216</v>
      </c>
      <c r="I369" s="2">
        <f>244.7529/H369</f>
        <v>1.1331152777777778</v>
      </c>
      <c r="J369" s="2">
        <f>I369*G369</f>
        <v>0.030163948366769548</v>
      </c>
      <c r="K369" s="14">
        <f>(J369/J361)*(C361/C369)</f>
        <v>0.6931216931216931</v>
      </c>
      <c r="L369">
        <v>2</v>
      </c>
      <c r="M369">
        <v>14</v>
      </c>
      <c r="N369">
        <v>0</v>
      </c>
      <c r="O369" s="17">
        <v>0</v>
      </c>
      <c r="P369" s="2">
        <f>(L369)+(M369/20)+(N369/240)+(O369/24)/240</f>
        <v>2.7</v>
      </c>
      <c r="Q369" s="2">
        <f>(C369*H369)/F369/240</f>
        <v>2.7</v>
      </c>
      <c r="R369">
        <v>1</v>
      </c>
      <c r="S369">
        <v>14</v>
      </c>
      <c r="T369">
        <v>1</v>
      </c>
      <c r="U369" s="17">
        <v>12</v>
      </c>
      <c r="V369" s="2">
        <f>R369+(S369/20)+(T369/240)+(U369/24/240)</f>
        <v>1.70625</v>
      </c>
      <c r="W369" s="11">
        <v>0</v>
      </c>
      <c r="X369" s="11">
        <v>7</v>
      </c>
      <c r="Y369" s="17">
        <v>6</v>
      </c>
      <c r="Z369" s="19">
        <f>(W369/20)+(X369/240)+(Y369/24)/240</f>
        <v>0.030208333333333334</v>
      </c>
      <c r="AA369" s="11">
        <v>19</v>
      </c>
      <c r="AB369" s="11">
        <v>3</v>
      </c>
      <c r="AC369" s="17">
        <v>6</v>
      </c>
      <c r="AD369" s="19">
        <f>(AA369/20)+(AB369/240)+(AC369/24/240)</f>
        <v>0.9635416666666666</v>
      </c>
      <c r="AE369" s="2">
        <f>Z369+AD369</f>
        <v>0.9937499999999999</v>
      </c>
      <c r="AF369" s="2">
        <f>V369+AE369</f>
        <v>2.7</v>
      </c>
      <c r="AG369" s="2">
        <f>P369*1</f>
        <v>2.7</v>
      </c>
    </row>
    <row r="371" spans="2:11" ht="12.75">
      <c r="B371" s="1" t="s">
        <v>81</v>
      </c>
      <c r="C371" s="6">
        <f>1/24</f>
        <v>0.041666666666666664</v>
      </c>
      <c r="K371" s="14">
        <f>(J371/J361)*(C361/C371)</f>
        <v>0</v>
      </c>
    </row>
    <row r="373" spans="2:17" ht="12.75">
      <c r="B373" s="1" t="s">
        <v>69</v>
      </c>
      <c r="C373" s="6">
        <v>5</v>
      </c>
      <c r="D373" s="9">
        <v>10</v>
      </c>
      <c r="E373" s="21">
        <v>0</v>
      </c>
      <c r="F373" s="3">
        <f>(D373/12)+(E373/24)/12</f>
        <v>0.8333333333333334</v>
      </c>
      <c r="G373" s="2">
        <f>F373*(23/24)</f>
        <v>0.7986111111111112</v>
      </c>
      <c r="H373" s="21">
        <f>6*12+8</f>
        <v>80</v>
      </c>
      <c r="I373" s="2">
        <f>244.7529/H373</f>
        <v>3.05941125</v>
      </c>
      <c r="J373" s="2">
        <f>I373*G373</f>
        <v>2.4432798177083335</v>
      </c>
      <c r="K373" s="14">
        <f>(J373/J377)*(C377/C373)</f>
        <v>0.9357142857142858</v>
      </c>
      <c r="L373">
        <v>2</v>
      </c>
      <c r="M373">
        <v>0</v>
      </c>
      <c r="N373">
        <v>0</v>
      </c>
      <c r="O373" s="17">
        <v>0</v>
      </c>
      <c r="P373" s="2">
        <f>(L373)+(M373/20)+(N373/240)+(O373/24)/240</f>
        <v>2</v>
      </c>
      <c r="Q373" s="2">
        <f>(C373*H373)/F373/240</f>
        <v>2</v>
      </c>
    </row>
    <row r="375" spans="2:17" ht="12.75">
      <c r="B375" s="1" t="s">
        <v>65</v>
      </c>
      <c r="C375" s="6">
        <v>2.5</v>
      </c>
      <c r="D375" s="9">
        <v>5</v>
      </c>
      <c r="E375" s="21">
        <v>0</v>
      </c>
      <c r="F375" s="3">
        <f>(D375/12)+(E375/24)/12</f>
        <v>0.4166666666666667</v>
      </c>
      <c r="G375" s="2">
        <f>F375*(23/24)</f>
        <v>0.3993055555555556</v>
      </c>
      <c r="H375" s="21">
        <f>6*12+8</f>
        <v>80</v>
      </c>
      <c r="I375" s="2">
        <f>244.7529/H375</f>
        <v>3.05941125</v>
      </c>
      <c r="J375" s="2">
        <f>I375*G375</f>
        <v>1.2216399088541667</v>
      </c>
      <c r="K375" s="14">
        <f>(J375/J377)*(C377/C375)</f>
        <v>0.9357142857142858</v>
      </c>
      <c r="L375">
        <v>2</v>
      </c>
      <c r="M375">
        <v>0</v>
      </c>
      <c r="N375">
        <v>0</v>
      </c>
      <c r="O375" s="17">
        <v>0</v>
      </c>
      <c r="P375" s="2">
        <f>(L375)+(M375/20)+(N375/240)+(O375/24)/240</f>
        <v>2</v>
      </c>
      <c r="Q375" s="2">
        <f>(C375*H375)/F375/240</f>
        <v>2</v>
      </c>
    </row>
    <row r="377" spans="2:33" ht="12.75">
      <c r="B377" s="1" t="s">
        <v>76</v>
      </c>
      <c r="C377" s="6">
        <v>1</v>
      </c>
      <c r="D377" s="9">
        <v>3</v>
      </c>
      <c r="E377" s="21">
        <v>12</v>
      </c>
      <c r="F377" s="3">
        <f>(D377/12)+(E377/24)/12</f>
        <v>0.2916666666666667</v>
      </c>
      <c r="G377" s="2">
        <f>F377*(23/24)</f>
        <v>0.2795138888888889</v>
      </c>
      <c r="H377" s="21">
        <f>10*12+11</f>
        <v>131</v>
      </c>
      <c r="I377" s="2">
        <f>244.7529/H377</f>
        <v>1.868342748091603</v>
      </c>
      <c r="J377" s="2">
        <f>I377*G377</f>
        <v>0.5222277472964376</v>
      </c>
      <c r="K377" s="14">
        <f>(J377/J377)*(C377/C377)</f>
        <v>1</v>
      </c>
      <c r="L377">
        <v>1</v>
      </c>
      <c r="M377">
        <v>17</v>
      </c>
      <c r="N377">
        <v>5</v>
      </c>
      <c r="O377" s="17">
        <v>3</v>
      </c>
      <c r="P377" s="2">
        <f>(L377)+(M377/20)+(N377/240)+(O377/24)/240</f>
        <v>1.8713541666666667</v>
      </c>
      <c r="Q377" s="2">
        <f>(C377*H377)/F377/240</f>
        <v>1.8714285714285712</v>
      </c>
      <c r="R377">
        <v>1</v>
      </c>
      <c r="S377">
        <v>14</v>
      </c>
      <c r="T377">
        <v>1</v>
      </c>
      <c r="U377" s="17">
        <v>12</v>
      </c>
      <c r="V377" s="2">
        <f>R377+(S377/20)+(T377/240)+(U377/24/240)</f>
        <v>1.70625</v>
      </c>
      <c r="W377" s="11">
        <v>0</v>
      </c>
      <c r="X377" s="11">
        <v>7</v>
      </c>
      <c r="Y377" s="17">
        <v>6</v>
      </c>
      <c r="Z377" s="19">
        <f>(W377/20)+(X377/240)+(Y377/24)/240</f>
        <v>0.030208333333333334</v>
      </c>
      <c r="AA377" s="11">
        <v>2</v>
      </c>
      <c r="AB377" s="11">
        <v>8</v>
      </c>
      <c r="AC377" s="17">
        <v>9</v>
      </c>
      <c r="AD377" s="19">
        <f>(AA377/20)+(AB377/240)+(AC377/24/240)</f>
        <v>0.13489583333333333</v>
      </c>
      <c r="AE377" s="2">
        <f>Z377+AD377</f>
        <v>0.16510416666666666</v>
      </c>
      <c r="AF377" s="2">
        <f>V377+AE377</f>
        <v>1.8713541666666667</v>
      </c>
      <c r="AG377" s="2">
        <f>P377*1</f>
        <v>1.8713541666666667</v>
      </c>
    </row>
    <row r="380" spans="1:2" ht="12.75">
      <c r="A380" s="7">
        <v>25</v>
      </c>
      <c r="B380" s="1" t="s">
        <v>31</v>
      </c>
    </row>
    <row r="382" spans="2:33" ht="12.75">
      <c r="B382" s="1" t="s">
        <v>67</v>
      </c>
      <c r="C382" s="6">
        <v>5</v>
      </c>
      <c r="D382" s="9">
        <v>10</v>
      </c>
      <c r="E382" s="21">
        <v>0</v>
      </c>
      <c r="F382" s="3">
        <f>(D382/12)+(E382/24)/12</f>
        <v>0.8333333333333334</v>
      </c>
      <c r="G382" s="2">
        <f>F382*(23/24)</f>
        <v>0.7986111111111112</v>
      </c>
      <c r="H382" s="21">
        <f>6*12+8</f>
        <v>80</v>
      </c>
      <c r="I382" s="2">
        <f>244.7529/H382</f>
        <v>3.05941125</v>
      </c>
      <c r="J382" s="2">
        <f>I382*G382</f>
        <v>2.4432798177083335</v>
      </c>
      <c r="K382" s="14">
        <f>(J382/J386)*(C386/C382)</f>
        <v>1.048</v>
      </c>
      <c r="L382">
        <v>2</v>
      </c>
      <c r="M382">
        <v>0</v>
      </c>
      <c r="N382">
        <v>0</v>
      </c>
      <c r="O382" s="17">
        <v>0</v>
      </c>
      <c r="P382" s="2">
        <f>(L382)+(M382/20)+(N382/240)+(O382/24)/240</f>
        <v>2</v>
      </c>
      <c r="Q382" s="2">
        <f>(C382*H382)/F382/240</f>
        <v>2</v>
      </c>
      <c r="R382">
        <v>1</v>
      </c>
      <c r="S382">
        <v>18</v>
      </c>
      <c r="T382">
        <v>9</v>
      </c>
      <c r="U382" s="17">
        <v>18</v>
      </c>
      <c r="V382" s="2">
        <f>R382+(S382/20)+(T382/240)+(U382/24/240)</f>
        <v>1.940625</v>
      </c>
      <c r="W382" s="11">
        <v>0</v>
      </c>
      <c r="X382" s="11">
        <v>3</v>
      </c>
      <c r="Y382" s="17">
        <v>6</v>
      </c>
      <c r="Z382" s="19">
        <f>(W382/20)+(X382/240)+(Y382/24)/240</f>
        <v>0.013541666666666667</v>
      </c>
      <c r="AA382" s="11">
        <v>0</v>
      </c>
      <c r="AB382" s="11">
        <v>11</v>
      </c>
      <c r="AC382" s="17">
        <v>0</v>
      </c>
      <c r="AD382" s="19">
        <f>(AA382/20)+(AB382/240)+(AC382/24/240)</f>
        <v>0.04583333333333333</v>
      </c>
      <c r="AE382" s="2">
        <f>Z382+AD382</f>
        <v>0.059375</v>
      </c>
      <c r="AF382" s="2">
        <f>V382+AE382</f>
        <v>2</v>
      </c>
      <c r="AG382" s="2">
        <f>P382*1</f>
        <v>2</v>
      </c>
    </row>
    <row r="384" spans="2:33" ht="12.75">
      <c r="B384" s="1" t="s">
        <v>64</v>
      </c>
      <c r="C384" s="6">
        <v>2.5</v>
      </c>
      <c r="D384" s="9">
        <v>5</v>
      </c>
      <c r="E384" s="21">
        <v>0</v>
      </c>
      <c r="F384" s="3">
        <f>(D384/12)+(E384/24)/12</f>
        <v>0.4166666666666667</v>
      </c>
      <c r="G384" s="2">
        <f>F384*(23/24)</f>
        <v>0.3993055555555556</v>
      </c>
      <c r="H384" s="21">
        <f>6*12+8</f>
        <v>80</v>
      </c>
      <c r="I384" s="2">
        <f>244.7529/H384</f>
        <v>3.05941125</v>
      </c>
      <c r="J384" s="2">
        <f>I384*G384</f>
        <v>1.2216399088541667</v>
      </c>
      <c r="K384" s="14">
        <f>(J384/J386)*(C386/C384)</f>
        <v>1.048</v>
      </c>
      <c r="L384">
        <v>2</v>
      </c>
      <c r="M384">
        <v>0</v>
      </c>
      <c r="N384">
        <v>0</v>
      </c>
      <c r="O384" s="17">
        <v>0</v>
      </c>
      <c r="P384" s="2">
        <f>(L384)+(M384/20)+(N384/240)+(O384/24)/240</f>
        <v>2</v>
      </c>
      <c r="Q384" s="2">
        <f>(C384*H384)/F384/240</f>
        <v>2</v>
      </c>
      <c r="R384">
        <v>1</v>
      </c>
      <c r="S384">
        <v>18</v>
      </c>
      <c r="T384">
        <v>4</v>
      </c>
      <c r="U384" s="17">
        <v>18</v>
      </c>
      <c r="V384" s="2">
        <f>R384+(S384/20)+(T384/240)+(U384/24/240)</f>
        <v>1.9197916666666666</v>
      </c>
      <c r="W384" s="11">
        <v>0</v>
      </c>
      <c r="X384" s="11">
        <v>3</v>
      </c>
      <c r="Y384" s="17">
        <v>6</v>
      </c>
      <c r="Z384" s="19">
        <f>(W384/20)+(X384/240)+(Y384/24)/240</f>
        <v>0.013541666666666667</v>
      </c>
      <c r="AA384" s="11">
        <v>1</v>
      </c>
      <c r="AB384" s="11">
        <v>4</v>
      </c>
      <c r="AC384" s="17">
        <v>0</v>
      </c>
      <c r="AD384" s="19">
        <f>(AA384/20)+(AB384/240)+(AC384/24/240)</f>
        <v>0.06666666666666667</v>
      </c>
      <c r="AE384" s="2">
        <f>Z384+AD384</f>
        <v>0.08020833333333333</v>
      </c>
      <c r="AF384" s="2">
        <f>V384+AE384</f>
        <v>2</v>
      </c>
      <c r="AG384" s="2">
        <f>P384*1</f>
        <v>2</v>
      </c>
    </row>
    <row r="386" spans="2:33" ht="12.75">
      <c r="B386" s="1" t="s">
        <v>76</v>
      </c>
      <c r="C386" s="6">
        <v>1</v>
      </c>
      <c r="D386" s="9">
        <v>3</v>
      </c>
      <c r="E386" s="21">
        <v>3</v>
      </c>
      <c r="F386" s="3">
        <f>(D386/12)+(E386/24)/12</f>
        <v>0.2604166666666667</v>
      </c>
      <c r="G386" s="2">
        <f>F386*(23/24)</f>
        <v>0.24956597222222224</v>
      </c>
      <c r="H386" s="21">
        <f>10*12+11</f>
        <v>131</v>
      </c>
      <c r="I386" s="2">
        <f>244.7529/H386</f>
        <v>1.868342748091603</v>
      </c>
      <c r="J386" s="2">
        <f>I386*G386</f>
        <v>0.46627477437181936</v>
      </c>
      <c r="K386" s="14">
        <f>(J386/J386)*(C386/C386)</f>
        <v>1</v>
      </c>
      <c r="L386">
        <v>2</v>
      </c>
      <c r="M386">
        <v>1</v>
      </c>
      <c r="N386">
        <v>11</v>
      </c>
      <c r="O386" s="17">
        <v>0</v>
      </c>
      <c r="P386" s="2">
        <f>(L386)+(M386/20)+(N386/240)+(O386/24)/240</f>
        <v>2.095833333333333</v>
      </c>
      <c r="Q386" s="2">
        <f>(C386*H386)/F386/240</f>
        <v>2.0959999999999996</v>
      </c>
      <c r="R386">
        <v>1</v>
      </c>
      <c r="S386">
        <v>18</v>
      </c>
      <c r="T386">
        <v>4</v>
      </c>
      <c r="U386" s="17">
        <v>18</v>
      </c>
      <c r="V386" s="2">
        <f>R386+(S386/20)+(T386/240)+(U386/24/240)</f>
        <v>1.9197916666666666</v>
      </c>
      <c r="W386" s="11">
        <v>0</v>
      </c>
      <c r="X386" s="11">
        <v>3</v>
      </c>
      <c r="Y386" s="17">
        <v>6</v>
      </c>
      <c r="Z386" s="19">
        <f>(W386/20)+(X386/240)+(Y386/24)/240</f>
        <v>0.013541666666666667</v>
      </c>
      <c r="AA386" s="11">
        <v>3</v>
      </c>
      <c r="AB386" s="11">
        <v>3</v>
      </c>
      <c r="AC386" s="17">
        <v>0</v>
      </c>
      <c r="AD386" s="19">
        <f>(AA386/20)+(AB386/240)+(AC386/24/240)</f>
        <v>0.1625</v>
      </c>
      <c r="AE386" s="2">
        <f>Z386+AD386</f>
        <v>0.17604166666666668</v>
      </c>
      <c r="AF386" s="2">
        <f>V386+AE386</f>
        <v>2.095833333333333</v>
      </c>
      <c r="AG386" s="2">
        <f>P386*1</f>
        <v>2.095833333333333</v>
      </c>
    </row>
    <row r="388" spans="2:33" ht="12.75">
      <c r="B388" s="1" t="s">
        <v>57</v>
      </c>
      <c r="C388" s="6">
        <v>0.5</v>
      </c>
      <c r="D388" s="9">
        <v>2</v>
      </c>
      <c r="E388" s="21">
        <v>16</v>
      </c>
      <c r="F388" s="3">
        <f>(D388/12)+(E388/24)/12</f>
        <v>0.2222222222222222</v>
      </c>
      <c r="G388" s="2">
        <f>F388*(23/24)</f>
        <v>0.21296296296296297</v>
      </c>
      <c r="H388" s="21">
        <f>18*12+10</f>
        <v>226</v>
      </c>
      <c r="I388" s="2">
        <f>244.7529/H388</f>
        <v>1.0829774336283187</v>
      </c>
      <c r="J388" s="2">
        <f>I388*G388</f>
        <v>0.23063408308751232</v>
      </c>
      <c r="K388" s="14">
        <f>(J388/J386)*(C386/C388)</f>
        <v>0.9892625368731565</v>
      </c>
      <c r="L388">
        <v>2</v>
      </c>
      <c r="M388">
        <v>2</v>
      </c>
      <c r="N388">
        <v>4</v>
      </c>
      <c r="O388" s="17">
        <v>12</v>
      </c>
      <c r="P388" s="2">
        <f>(L388)+(M388/20)+(N388/240)+(O388/24)/240</f>
        <v>2.11875</v>
      </c>
      <c r="Q388" s="2">
        <f>(C388*H388)/F388/240</f>
        <v>2.11875</v>
      </c>
      <c r="R388">
        <v>1</v>
      </c>
      <c r="S388">
        <v>18</v>
      </c>
      <c r="T388">
        <v>4</v>
      </c>
      <c r="U388" s="17">
        <v>18</v>
      </c>
      <c r="V388" s="2">
        <f>R388+(S388/20)+(T388/240)+(U388/24/240)</f>
        <v>1.9197916666666666</v>
      </c>
      <c r="W388" s="11">
        <v>0</v>
      </c>
      <c r="X388" s="11">
        <v>3</v>
      </c>
      <c r="Y388" s="17">
        <v>6</v>
      </c>
      <c r="Z388" s="19">
        <f>(W388/20)+(X388/240)+(Y388/24)/240</f>
        <v>0.013541666666666667</v>
      </c>
      <c r="AA388" s="11">
        <v>3</v>
      </c>
      <c r="AB388" s="11">
        <v>8</v>
      </c>
      <c r="AC388" s="17">
        <v>12</v>
      </c>
      <c r="AD388" s="19">
        <f>(AA388/20)+(AB388/240)+(AC388/24/240)</f>
        <v>0.18541666666666665</v>
      </c>
      <c r="AE388" s="2">
        <f>Z388+AD388</f>
        <v>0.19895833333333332</v>
      </c>
      <c r="AF388" s="2">
        <f>V388+AE388</f>
        <v>2.11875</v>
      </c>
      <c r="AG388" s="2">
        <f>P388*1</f>
        <v>2.11875</v>
      </c>
    </row>
    <row r="390" spans="2:33" ht="12.75">
      <c r="B390" s="1" t="s">
        <v>103</v>
      </c>
      <c r="C390" s="6">
        <v>0.25</v>
      </c>
      <c r="D390" s="9">
        <v>1</v>
      </c>
      <c r="E390" s="21">
        <v>18</v>
      </c>
      <c r="F390" s="3">
        <f>(D390/12)+(E390/24)/12</f>
        <v>0.14583333333333331</v>
      </c>
      <c r="G390" s="2">
        <f>F390*(23/24)</f>
        <v>0.13975694444444442</v>
      </c>
      <c r="H390" s="21">
        <v>306</v>
      </c>
      <c r="I390" s="2">
        <f>244.7529/H390</f>
        <v>0.7998460784313726</v>
      </c>
      <c r="J390" s="2">
        <f>I390*G390</f>
        <v>0.11178404394744007</v>
      </c>
      <c r="K390" s="14">
        <f>(J390/J386)*(C386/C390)</f>
        <v>0.9589542483660128</v>
      </c>
      <c r="L390">
        <v>2</v>
      </c>
      <c r="M390">
        <v>3</v>
      </c>
      <c r="N390">
        <v>8</v>
      </c>
      <c r="O390" s="17">
        <v>15</v>
      </c>
      <c r="P390" s="2">
        <f>(L390)+(M390/20)+(N390/240)+(O390/24)/240</f>
        <v>2.1859374999999996</v>
      </c>
      <c r="Q390" s="2">
        <f>(C390*H390)/F390/240</f>
        <v>2.185714285714286</v>
      </c>
      <c r="R390">
        <v>1</v>
      </c>
      <c r="S390">
        <v>18</v>
      </c>
      <c r="T390">
        <v>4</v>
      </c>
      <c r="U390" s="17">
        <v>18</v>
      </c>
      <c r="V390" s="2">
        <f>R390+(S390/20)+(T390/240)+(U390/24/240)</f>
        <v>1.9197916666666666</v>
      </c>
      <c r="W390" s="11">
        <v>0</v>
      </c>
      <c r="X390" s="11">
        <v>3</v>
      </c>
      <c r="Y390" s="17">
        <v>6</v>
      </c>
      <c r="Z390" s="19">
        <f>(W390/20)+(X390/240)+(Y390/24)/240</f>
        <v>0.013541666666666667</v>
      </c>
      <c r="AA390" s="11">
        <v>5</v>
      </c>
      <c r="AB390" s="11">
        <v>0</v>
      </c>
      <c r="AC390" s="17">
        <v>15</v>
      </c>
      <c r="AD390" s="19">
        <f>(AA390/20)+(AB390/240)+(AC390/24/240)</f>
        <v>0.2526041666666667</v>
      </c>
      <c r="AE390" s="2">
        <f>Z390+AD390</f>
        <v>0.26614583333333336</v>
      </c>
      <c r="AF390" s="2">
        <f>V390+AE390</f>
        <v>2.1859375</v>
      </c>
      <c r="AG390" s="2">
        <f>P390*1</f>
        <v>2.1859374999999996</v>
      </c>
    </row>
    <row r="392" spans="2:33" ht="12.75">
      <c r="B392" s="1" t="s">
        <v>73</v>
      </c>
      <c r="C392" s="6">
        <f>4/24</f>
        <v>0.16666666666666666</v>
      </c>
      <c r="D392" s="9">
        <v>0</v>
      </c>
      <c r="E392" s="21">
        <v>10</v>
      </c>
      <c r="F392" s="3">
        <f>(D392/12)+(E392/24)/12</f>
        <v>0.034722222222222224</v>
      </c>
      <c r="G392" s="2">
        <f>F392*(23/24)</f>
        <v>0.033275462962962965</v>
      </c>
      <c r="H392" s="21">
        <v>138</v>
      </c>
      <c r="I392" s="2">
        <f>244.7529/H392</f>
        <v>1.7735717391304349</v>
      </c>
      <c r="J392" s="2">
        <f>I392*G392</f>
        <v>0.059016420717592596</v>
      </c>
      <c r="K392" s="14">
        <f>(J392/J386)*(C386/C392)</f>
        <v>0.7594202898550726</v>
      </c>
      <c r="L392">
        <v>2</v>
      </c>
      <c r="M392">
        <v>15</v>
      </c>
      <c r="N392">
        <v>2</v>
      </c>
      <c r="O392" s="17">
        <v>9</v>
      </c>
      <c r="P392" s="2">
        <f>(L392)+(M392/20)+(N392/240)+(O392/24)/240</f>
        <v>2.759895833333333</v>
      </c>
      <c r="Q392" s="2">
        <f>(C392*H392)/F392/240</f>
        <v>2.76</v>
      </c>
      <c r="R392">
        <v>1</v>
      </c>
      <c r="S392">
        <v>18</v>
      </c>
      <c r="T392">
        <v>4</v>
      </c>
      <c r="U392" s="17">
        <v>18</v>
      </c>
      <c r="V392" s="2">
        <f>R392+(S392/20)+(T392/240)+(U392/24/240)</f>
        <v>1.9197916666666666</v>
      </c>
      <c r="W392" s="11">
        <v>0</v>
      </c>
      <c r="X392" s="11">
        <v>3</v>
      </c>
      <c r="Y392" s="17">
        <v>6</v>
      </c>
      <c r="Z392" s="19">
        <f>(W392/20)+(X392/240)+(Y392/24)/240</f>
        <v>0.013541666666666667</v>
      </c>
      <c r="AA392" s="11">
        <v>16</v>
      </c>
      <c r="AB392" s="11">
        <v>6</v>
      </c>
      <c r="AC392" s="17">
        <v>9</v>
      </c>
      <c r="AD392" s="19">
        <f>(AA392/20)+(AB392/240)+(AC392/24/240)</f>
        <v>0.8265625000000001</v>
      </c>
      <c r="AE392" s="2">
        <f>Z392+AD392</f>
        <v>0.8401041666666668</v>
      </c>
      <c r="AF392" s="2">
        <f>V392+AE392</f>
        <v>2.759895833333333</v>
      </c>
      <c r="AG392" s="2">
        <f>P392*1</f>
        <v>2.759895833333333</v>
      </c>
    </row>
    <row r="394" spans="2:33" ht="12.75">
      <c r="B394" s="1" t="s">
        <v>66</v>
      </c>
      <c r="C394" s="6">
        <f>1/12</f>
        <v>0.08333333333333333</v>
      </c>
      <c r="D394" s="9">
        <v>0</v>
      </c>
      <c r="E394" s="21">
        <v>6</v>
      </c>
      <c r="F394" s="3">
        <f>(D394/12)+(E394/24)/12</f>
        <v>0.020833333333333332</v>
      </c>
      <c r="G394" s="2">
        <f>F394*(23/24)</f>
        <v>0.019965277777777776</v>
      </c>
      <c r="H394" s="21">
        <v>196</v>
      </c>
      <c r="I394" s="2">
        <f>244.7529/H394</f>
        <v>1.2487392857142858</v>
      </c>
      <c r="J394" s="2">
        <f>I394*G394</f>
        <v>0.024931426711309525</v>
      </c>
      <c r="K394" s="14">
        <f>(J394/J386)*(C386/C394)</f>
        <v>0.6416326530612245</v>
      </c>
      <c r="L394">
        <v>3</v>
      </c>
      <c r="M394">
        <v>5</v>
      </c>
      <c r="N394">
        <v>4</v>
      </c>
      <c r="O394" s="17">
        <v>0</v>
      </c>
      <c r="P394" s="2">
        <f>(L394)+(M394/20)+(N394/240)+(O394/24)/240</f>
        <v>3.2666666666666666</v>
      </c>
      <c r="Q394" s="2">
        <f>(C394*H394)/F394/240</f>
        <v>3.2666666666666666</v>
      </c>
      <c r="R394">
        <v>1</v>
      </c>
      <c r="S394">
        <v>18</v>
      </c>
      <c r="T394">
        <v>4</v>
      </c>
      <c r="U394" s="17">
        <v>18</v>
      </c>
      <c r="V394" s="2">
        <f>R394+(S394/20)+(T394/240)+(U394/24/240)</f>
        <v>1.9197916666666666</v>
      </c>
      <c r="W394" s="11">
        <v>0</v>
      </c>
      <c r="X394" s="11">
        <v>3</v>
      </c>
      <c r="Y394" s="17">
        <v>6</v>
      </c>
      <c r="Z394" s="19">
        <f>(W394/20)+(X394/240)+(Y394/24)/240</f>
        <v>0.013541666666666667</v>
      </c>
      <c r="AA394" s="11">
        <v>26</v>
      </c>
      <c r="AB394" s="11">
        <v>8</v>
      </c>
      <c r="AC394" s="17">
        <v>0</v>
      </c>
      <c r="AD394" s="19">
        <f>(AA394/20)+(AB394/240)+(AC394/24/240)</f>
        <v>1.3333333333333335</v>
      </c>
      <c r="AE394" s="2">
        <f>Z394+AD394</f>
        <v>1.346875</v>
      </c>
      <c r="AF394" s="2">
        <f>V394+AE394</f>
        <v>3.2666666666666666</v>
      </c>
      <c r="AG394" s="2">
        <f>P394*1</f>
        <v>3.2666666666666666</v>
      </c>
    </row>
    <row r="396" spans="2:33" ht="12.75">
      <c r="B396" s="1" t="s">
        <v>81</v>
      </c>
      <c r="C396" s="6">
        <f>1/24</f>
        <v>0.041666666666666664</v>
      </c>
      <c r="D396" s="9">
        <v>0</v>
      </c>
      <c r="E396" s="21">
        <v>4</v>
      </c>
      <c r="F396" s="3">
        <f>(D396/12)+(E396/24)/12</f>
        <v>0.013888888888888888</v>
      </c>
      <c r="G396" s="2">
        <f>F396*(23/24)</f>
        <v>0.013310185185185185</v>
      </c>
      <c r="H396" s="21">
        <v>308</v>
      </c>
      <c r="I396" s="2">
        <f>244.7529/H396</f>
        <v>0.7946522727272728</v>
      </c>
      <c r="J396" s="2">
        <f>I396*G396</f>
        <v>0.010576968907828284</v>
      </c>
      <c r="K396" s="14">
        <f>(J396/J386)*(C386/C396)</f>
        <v>0.5444155844155845</v>
      </c>
      <c r="L396">
        <v>3</v>
      </c>
      <c r="M396">
        <v>17</v>
      </c>
      <c r="N396">
        <v>0</v>
      </c>
      <c r="O396" s="17">
        <v>0</v>
      </c>
      <c r="P396" s="2">
        <f>(L396)+(M396/20)+(N396/240)+(O396/24)/240</f>
        <v>3.85</v>
      </c>
      <c r="Q396" s="2">
        <f>(C396*H396)/F396/240</f>
        <v>3.85</v>
      </c>
      <c r="R396">
        <v>1</v>
      </c>
      <c r="S396">
        <v>18</v>
      </c>
      <c r="T396">
        <v>4</v>
      </c>
      <c r="U396" s="17">
        <v>18</v>
      </c>
      <c r="V396" s="2">
        <f>R396+(S396/20)+(T396/240)+(U396/24/240)</f>
        <v>1.9197916666666666</v>
      </c>
      <c r="W396" s="11">
        <v>0</v>
      </c>
      <c r="X396" s="11">
        <v>3</v>
      </c>
      <c r="Y396" s="17">
        <v>6</v>
      </c>
      <c r="Z396" s="19">
        <f>(W396/20)+(X396/240)+(Y396/24)/240</f>
        <v>0.013541666666666667</v>
      </c>
      <c r="AA396" s="11">
        <v>38</v>
      </c>
      <c r="AB396" s="11">
        <v>4</v>
      </c>
      <c r="AC396" s="17">
        <v>0</v>
      </c>
      <c r="AD396" s="19">
        <f>(AA396/20)+(AB396/240)+(AC396/24/240)</f>
        <v>1.9166666666666665</v>
      </c>
      <c r="AE396" s="2">
        <f>Z396+AD396</f>
        <v>1.930208333333333</v>
      </c>
      <c r="AF396" s="2">
        <f>V396+AE396</f>
        <v>3.8499999999999996</v>
      </c>
      <c r="AG396" s="2">
        <f>P396*1</f>
        <v>3.85</v>
      </c>
    </row>
    <row r="399" spans="1:2" ht="12.75">
      <c r="A399" s="7">
        <v>26</v>
      </c>
      <c r="B399" s="1" t="s">
        <v>32</v>
      </c>
    </row>
    <row r="401" spans="1:33" ht="12.75">
      <c r="A401" s="7" t="s">
        <v>78</v>
      </c>
      <c r="B401" s="1" t="s">
        <v>67</v>
      </c>
      <c r="C401" s="6">
        <v>5</v>
      </c>
      <c r="D401" s="9">
        <v>10</v>
      </c>
      <c r="E401" s="21">
        <v>0</v>
      </c>
      <c r="F401" s="3">
        <f>(D401/12)+(E401/24)/12</f>
        <v>0.8333333333333334</v>
      </c>
      <c r="G401" s="2">
        <f>F401*(23/24)</f>
        <v>0.7986111111111112</v>
      </c>
      <c r="H401" s="21">
        <f>6*12+8</f>
        <v>80</v>
      </c>
      <c r="I401" s="2">
        <f>244.7529/H401</f>
        <v>3.05941125</v>
      </c>
      <c r="J401" s="2">
        <f>I401*G401</f>
        <v>2.4432798177083335</v>
      </c>
      <c r="K401" s="14">
        <f>(J401/J405)*(C405/C401)</f>
        <v>1.048</v>
      </c>
      <c r="L401">
        <v>2</v>
      </c>
      <c r="M401">
        <v>0</v>
      </c>
      <c r="N401">
        <v>0</v>
      </c>
      <c r="O401" s="17">
        <v>0</v>
      </c>
      <c r="P401" s="2">
        <f>(L401)+(M401/20)+(N401/240)+(O401/24)/240</f>
        <v>2</v>
      </c>
      <c r="Q401" s="2">
        <f>(C401*H401)/F401/240</f>
        <v>2</v>
      </c>
      <c r="R401">
        <v>1</v>
      </c>
      <c r="S401">
        <v>18</v>
      </c>
      <c r="T401">
        <v>9</v>
      </c>
      <c r="U401" s="17">
        <v>0</v>
      </c>
      <c r="V401" s="2">
        <f>R401+(S401/20)+(T401/240)+(U401/24/240)</f>
        <v>1.9375</v>
      </c>
      <c r="W401" s="11">
        <v>0</v>
      </c>
      <c r="X401" s="11">
        <v>4</v>
      </c>
      <c r="Y401" s="17">
        <v>1.5</v>
      </c>
      <c r="Z401" s="19">
        <f>(W401/20)+(X401/240)+(Y401/24)/240</f>
        <v>0.016927083333333332</v>
      </c>
      <c r="AA401" s="11">
        <v>0</v>
      </c>
      <c r="AB401" s="11">
        <v>10</v>
      </c>
      <c r="AC401" s="17">
        <v>22.5</v>
      </c>
      <c r="AD401" s="19">
        <f>(AA401/20)+(AB401/240)+(AC401/24/240)</f>
        <v>0.045572916666666664</v>
      </c>
      <c r="AE401" s="2">
        <f>Z401+AD401</f>
        <v>0.0625</v>
      </c>
      <c r="AF401" s="2">
        <f>V401+AE401</f>
        <v>2</v>
      </c>
      <c r="AG401" s="2">
        <f>P401*1</f>
        <v>2</v>
      </c>
    </row>
    <row r="402" ht="12.75">
      <c r="A402" s="7" t="s">
        <v>91</v>
      </c>
    </row>
    <row r="403" spans="2:33" ht="12.75">
      <c r="B403" s="1" t="s">
        <v>64</v>
      </c>
      <c r="C403" s="6">
        <v>2.5</v>
      </c>
      <c r="D403" s="9">
        <v>5</v>
      </c>
      <c r="E403" s="21">
        <v>0</v>
      </c>
      <c r="F403" s="3">
        <f>(D403/12)+(E403/24)/12</f>
        <v>0.4166666666666667</v>
      </c>
      <c r="G403" s="2">
        <f>F403*(23/24)</f>
        <v>0.3993055555555556</v>
      </c>
      <c r="H403" s="21">
        <f>6*12+8</f>
        <v>80</v>
      </c>
      <c r="I403" s="2">
        <f>244.7529/H403</f>
        <v>3.05941125</v>
      </c>
      <c r="J403" s="2">
        <f>I403*G403</f>
        <v>1.2216399088541667</v>
      </c>
      <c r="K403" s="14">
        <f>(J403/J405)*(C405/C403)</f>
        <v>1.048</v>
      </c>
      <c r="L403">
        <v>2</v>
      </c>
      <c r="M403">
        <v>0</v>
      </c>
      <c r="N403">
        <v>0</v>
      </c>
      <c r="O403" s="17">
        <v>0</v>
      </c>
      <c r="P403" s="2">
        <f>(L403)+(M403/20)+(N403/240)+(O403/24)/240</f>
        <v>2</v>
      </c>
      <c r="Q403" s="2">
        <f>(C403*H403)/F403/240</f>
        <v>2</v>
      </c>
      <c r="R403">
        <v>1</v>
      </c>
      <c r="S403">
        <v>18</v>
      </c>
      <c r="T403">
        <v>4</v>
      </c>
      <c r="U403" s="17">
        <v>0</v>
      </c>
      <c r="V403" s="2">
        <f>R403+(S403/20)+(T403/240)+(U403/24/240)</f>
        <v>1.9166666666666665</v>
      </c>
      <c r="W403" s="11">
        <v>0</v>
      </c>
      <c r="X403" s="11">
        <v>4</v>
      </c>
      <c r="Y403" s="17">
        <v>1.5</v>
      </c>
      <c r="Z403" s="19">
        <f>(W403/20)+(X403/240)+(Y403/24)/240</f>
        <v>0.016927083333333332</v>
      </c>
      <c r="AA403" s="11">
        <v>1</v>
      </c>
      <c r="AB403" s="11">
        <v>3</v>
      </c>
      <c r="AC403" s="17">
        <v>22.5</v>
      </c>
      <c r="AD403" s="19">
        <f>(AA403/20)+(AB403/240)+(AC403/24/240)</f>
        <v>0.06640625</v>
      </c>
      <c r="AE403" s="2">
        <f>Z403+AD403</f>
        <v>0.08333333333333333</v>
      </c>
      <c r="AF403" s="2">
        <f>V403+AE403</f>
        <v>1.9999999999999998</v>
      </c>
      <c r="AG403" s="2">
        <f>P403*1</f>
        <v>2</v>
      </c>
    </row>
    <row r="405" spans="2:33" ht="12.75">
      <c r="B405" s="1" t="s">
        <v>76</v>
      </c>
      <c r="C405" s="6">
        <v>1</v>
      </c>
      <c r="D405" s="9">
        <v>3</v>
      </c>
      <c r="E405" s="21">
        <v>3</v>
      </c>
      <c r="F405" s="3">
        <f>(D405/12)+(E405/24)/12</f>
        <v>0.2604166666666667</v>
      </c>
      <c r="G405" s="2">
        <f>F405*(23/24)</f>
        <v>0.24956597222222224</v>
      </c>
      <c r="H405" s="21">
        <v>131</v>
      </c>
      <c r="I405" s="2">
        <f>244.7529/H405</f>
        <v>1.868342748091603</v>
      </c>
      <c r="J405" s="2">
        <f>I405*G405</f>
        <v>0.46627477437181936</v>
      </c>
      <c r="K405" s="14">
        <f>(J405/J405)*(C405/C405)</f>
        <v>1</v>
      </c>
      <c r="L405">
        <v>2</v>
      </c>
      <c r="M405">
        <v>1</v>
      </c>
      <c r="N405">
        <v>11</v>
      </c>
      <c r="O405" s="17">
        <v>0</v>
      </c>
      <c r="P405" s="2">
        <f>(L405)+(M405/20)+(N405/240)+(O405/24)/240</f>
        <v>2.095833333333333</v>
      </c>
      <c r="Q405" s="2">
        <f>(C405*H405)/F405/240</f>
        <v>2.0959999999999996</v>
      </c>
      <c r="R405">
        <v>1</v>
      </c>
      <c r="S405">
        <v>18</v>
      </c>
      <c r="T405">
        <v>4</v>
      </c>
      <c r="U405" s="17">
        <v>0</v>
      </c>
      <c r="V405" s="2">
        <f>R405+(S405/20)+(T405/240)+(U405/24/240)</f>
        <v>1.9166666666666665</v>
      </c>
      <c r="W405" s="11">
        <v>0</v>
      </c>
      <c r="X405" s="11">
        <v>4</v>
      </c>
      <c r="Y405" s="17">
        <v>1.5</v>
      </c>
      <c r="Z405" s="19">
        <f>(W405/20)+(X405/240)+(Y405/24)/240</f>
        <v>0.016927083333333332</v>
      </c>
      <c r="AA405" s="11">
        <v>3</v>
      </c>
      <c r="AB405" s="11">
        <v>2</v>
      </c>
      <c r="AC405" s="17">
        <v>22.5</v>
      </c>
      <c r="AD405" s="19">
        <f>(AA405/20)+(AB405/240)+(AC405/24/240)</f>
        <v>0.16223958333333333</v>
      </c>
      <c r="AE405" s="2">
        <f>Z405+AD405</f>
        <v>0.17916666666666667</v>
      </c>
      <c r="AF405" s="2">
        <f>V405+AE405</f>
        <v>2.095833333333333</v>
      </c>
      <c r="AG405" s="2">
        <f>P405*1</f>
        <v>2.095833333333333</v>
      </c>
    </row>
    <row r="407" spans="2:33" ht="12.75">
      <c r="B407" s="1" t="s">
        <v>57</v>
      </c>
      <c r="C407" s="6">
        <v>0.5</v>
      </c>
      <c r="D407" s="9">
        <v>2</v>
      </c>
      <c r="E407" s="21">
        <v>16</v>
      </c>
      <c r="F407" s="3">
        <f>(D407/12)+(E407/24)/12</f>
        <v>0.2222222222222222</v>
      </c>
      <c r="G407" s="2">
        <f>F407*(23/24)</f>
        <v>0.21296296296296297</v>
      </c>
      <c r="H407" s="21">
        <v>226</v>
      </c>
      <c r="I407" s="2">
        <f>244.7529/H407</f>
        <v>1.0829774336283187</v>
      </c>
      <c r="J407" s="2">
        <f>I407*G407</f>
        <v>0.23063408308751232</v>
      </c>
      <c r="K407" s="14">
        <f>(J407/J405)*(C405/C407)</f>
        <v>0.9892625368731565</v>
      </c>
      <c r="L407">
        <v>2</v>
      </c>
      <c r="M407">
        <v>2</v>
      </c>
      <c r="N407">
        <v>4</v>
      </c>
      <c r="O407" s="17">
        <v>12</v>
      </c>
      <c r="P407" s="2">
        <f>(L407)+(M407/20)+(N407/240)+(O407/24)/240</f>
        <v>2.11875</v>
      </c>
      <c r="Q407" s="2">
        <f>(C407*H407)/F407/240</f>
        <v>2.11875</v>
      </c>
      <c r="R407">
        <v>1</v>
      </c>
      <c r="S407">
        <v>18</v>
      </c>
      <c r="T407">
        <v>4</v>
      </c>
      <c r="U407" s="17">
        <v>0</v>
      </c>
      <c r="V407" s="2">
        <f>R407+(S407/20)+(T407/240)+(U407/24/240)</f>
        <v>1.9166666666666665</v>
      </c>
      <c r="W407" s="11">
        <v>0</v>
      </c>
      <c r="X407" s="11">
        <v>4</v>
      </c>
      <c r="Y407" s="17">
        <v>1.5</v>
      </c>
      <c r="Z407" s="19">
        <f>(W407/20)+(X407/240)+(Y407/24)/240</f>
        <v>0.016927083333333332</v>
      </c>
      <c r="AA407" s="11">
        <v>3</v>
      </c>
      <c r="AB407" s="11">
        <v>8</v>
      </c>
      <c r="AC407" s="17">
        <v>10.5</v>
      </c>
      <c r="AD407" s="19">
        <f>(AA407/20)+(AB407/240)+(AC407/24/240)</f>
        <v>0.18515625</v>
      </c>
      <c r="AE407" s="2">
        <f>Z407+AD407</f>
        <v>0.20208333333333334</v>
      </c>
      <c r="AF407" s="2">
        <f>V407+AE407</f>
        <v>2.11875</v>
      </c>
      <c r="AG407" s="2">
        <f>P407*1</f>
        <v>2.11875</v>
      </c>
    </row>
    <row r="409" spans="2:33" ht="12.75">
      <c r="B409" s="1" t="s">
        <v>103</v>
      </c>
      <c r="C409" s="6">
        <v>0.25</v>
      </c>
      <c r="D409" s="9">
        <v>1</v>
      </c>
      <c r="E409" s="21">
        <v>18</v>
      </c>
      <c r="F409" s="3">
        <f>(D409/12)+(E409/24)/12</f>
        <v>0.14583333333333331</v>
      </c>
      <c r="G409" s="2">
        <f>F409*(23/24)</f>
        <v>0.13975694444444442</v>
      </c>
      <c r="H409" s="21">
        <v>306</v>
      </c>
      <c r="I409" s="2">
        <f>244.7529/H409</f>
        <v>0.7998460784313726</v>
      </c>
      <c r="J409" s="2">
        <f>I409*G409</f>
        <v>0.11178404394744007</v>
      </c>
      <c r="K409" s="14">
        <f>(J409/J405)*(C405/C409)</f>
        <v>0.9589542483660128</v>
      </c>
      <c r="L409">
        <v>2</v>
      </c>
      <c r="M409">
        <v>3</v>
      </c>
      <c r="N409">
        <v>8</v>
      </c>
      <c r="O409" s="17">
        <v>15</v>
      </c>
      <c r="P409" s="2">
        <f>(L409)+(M409/20)+(N409/240)+(O409/24)/240</f>
        <v>2.1859374999999996</v>
      </c>
      <c r="Q409" s="2">
        <f>(C409*H409)/F409/240</f>
        <v>2.185714285714286</v>
      </c>
      <c r="R409">
        <v>1</v>
      </c>
      <c r="S409">
        <v>18</v>
      </c>
      <c r="T409">
        <v>4</v>
      </c>
      <c r="U409" s="17">
        <v>0</v>
      </c>
      <c r="V409" s="2">
        <f>R409+(S409/20)+(T409/240)+(U409/24/240)</f>
        <v>1.9166666666666665</v>
      </c>
      <c r="W409" s="11">
        <v>0</v>
      </c>
      <c r="X409" s="11">
        <v>4</v>
      </c>
      <c r="Y409" s="17">
        <v>1.5</v>
      </c>
      <c r="Z409" s="19">
        <f>(W409/20)+(X409/240)+(Y409/24)/240</f>
        <v>0.016927083333333332</v>
      </c>
      <c r="AA409" s="11">
        <v>5</v>
      </c>
      <c r="AB409" s="11">
        <v>0</v>
      </c>
      <c r="AC409" s="17">
        <v>13.5</v>
      </c>
      <c r="AD409" s="19">
        <f>(AA409/20)+(AB409/240)+(AC409/24/240)</f>
        <v>0.25234375</v>
      </c>
      <c r="AE409" s="2">
        <f>Z409+AD409</f>
        <v>0.2692708333333333</v>
      </c>
      <c r="AF409" s="2">
        <f>V409+AE409</f>
        <v>2.1859374999999996</v>
      </c>
      <c r="AG409" s="2">
        <f>P409*1</f>
        <v>2.1859374999999996</v>
      </c>
    </row>
    <row r="411" spans="2:33" ht="12.75">
      <c r="B411" s="1" t="s">
        <v>73</v>
      </c>
      <c r="C411" s="6">
        <f>4/24</f>
        <v>0.16666666666666666</v>
      </c>
      <c r="D411" s="9">
        <v>0</v>
      </c>
      <c r="E411" s="21">
        <v>10</v>
      </c>
      <c r="F411" s="3">
        <f>(D411/12)+(E411/24)/12</f>
        <v>0.034722222222222224</v>
      </c>
      <c r="G411" s="2">
        <f>F411*(23/24)</f>
        <v>0.033275462962962965</v>
      </c>
      <c r="H411" s="21">
        <v>138</v>
      </c>
      <c r="I411" s="2">
        <f>244.7529/H411</f>
        <v>1.7735717391304349</v>
      </c>
      <c r="J411" s="2">
        <f>I411*G411</f>
        <v>0.059016420717592596</v>
      </c>
      <c r="K411" s="14">
        <f>(J411/J405)*(C405/C411)</f>
        <v>0.7594202898550726</v>
      </c>
      <c r="L411">
        <v>2</v>
      </c>
      <c r="M411">
        <v>15</v>
      </c>
      <c r="N411">
        <v>2</v>
      </c>
      <c r="O411" s="17">
        <v>9</v>
      </c>
      <c r="P411" s="2">
        <f>(L411)+(M411/20)+(N411/240)+(O411/24)/240</f>
        <v>2.759895833333333</v>
      </c>
      <c r="Q411" s="2">
        <f>(C411*H411)/F411/240</f>
        <v>2.76</v>
      </c>
      <c r="R411">
        <v>1</v>
      </c>
      <c r="S411">
        <v>18</v>
      </c>
      <c r="T411">
        <v>4</v>
      </c>
      <c r="U411" s="17">
        <v>0</v>
      </c>
      <c r="V411" s="2">
        <f>R411+(S411/20)+(T411/240)+(U411/24/240)</f>
        <v>1.9166666666666665</v>
      </c>
      <c r="W411" s="11">
        <v>0</v>
      </c>
      <c r="X411" s="11">
        <v>4</v>
      </c>
      <c r="Y411" s="17">
        <v>1.5</v>
      </c>
      <c r="Z411" s="19">
        <f>(W411/20)+(X411/240)+(Y411/24)/240</f>
        <v>0.016927083333333332</v>
      </c>
      <c r="AA411" s="11">
        <v>16</v>
      </c>
      <c r="AB411" s="11">
        <v>6</v>
      </c>
      <c r="AC411" s="17">
        <v>7.5</v>
      </c>
      <c r="AD411" s="19">
        <f>(AA411/20)+(AB411/240)+(AC411/24/240)</f>
        <v>0.8263020833333334</v>
      </c>
      <c r="AE411" s="2">
        <f>Z411+AD411</f>
        <v>0.8432291666666668</v>
      </c>
      <c r="AF411" s="2">
        <f>V411+AE411</f>
        <v>2.759895833333333</v>
      </c>
      <c r="AG411" s="2">
        <f>P411*1</f>
        <v>2.759895833333333</v>
      </c>
    </row>
    <row r="413" spans="2:33" ht="12.75">
      <c r="B413" s="1" t="s">
        <v>66</v>
      </c>
      <c r="C413" s="6">
        <f>1/12</f>
        <v>0.08333333333333333</v>
      </c>
      <c r="D413" s="9">
        <v>0</v>
      </c>
      <c r="E413" s="21">
        <v>6</v>
      </c>
      <c r="F413" s="3">
        <f>(D413/12)+(E413/24)/12</f>
        <v>0.020833333333333332</v>
      </c>
      <c r="G413" s="2">
        <f>F413*(23/24)</f>
        <v>0.019965277777777776</v>
      </c>
      <c r="H413" s="21">
        <v>196</v>
      </c>
      <c r="I413" s="2">
        <f>244.7529/H413</f>
        <v>1.2487392857142858</v>
      </c>
      <c r="J413" s="2">
        <f>I413*G413</f>
        <v>0.024931426711309525</v>
      </c>
      <c r="K413" s="14">
        <f>(J413/J405)*(C405/C413)</f>
        <v>0.6416326530612245</v>
      </c>
      <c r="L413">
        <v>3</v>
      </c>
      <c r="M413">
        <v>5</v>
      </c>
      <c r="N413">
        <v>4</v>
      </c>
      <c r="O413" s="17">
        <v>0</v>
      </c>
      <c r="P413" s="2">
        <f>(L413)+(M413/20)+(N413/240)+(O413/24)/240</f>
        <v>3.2666666666666666</v>
      </c>
      <c r="Q413" s="2">
        <f>(C413*H413)/F413/240</f>
        <v>3.2666666666666666</v>
      </c>
      <c r="R413">
        <v>1</v>
      </c>
      <c r="S413">
        <v>18</v>
      </c>
      <c r="T413">
        <v>4</v>
      </c>
      <c r="U413" s="17">
        <v>0</v>
      </c>
      <c r="V413" s="2">
        <f>R413+(S413/20)+(T413/240)+(U413/24/240)</f>
        <v>1.9166666666666665</v>
      </c>
      <c r="W413" s="11">
        <v>0</v>
      </c>
      <c r="X413" s="11">
        <v>4</v>
      </c>
      <c r="Y413" s="17">
        <v>1.5</v>
      </c>
      <c r="Z413" s="19">
        <f>(W413/20)+(X413/240)+(Y413/24)/240</f>
        <v>0.016927083333333332</v>
      </c>
      <c r="AA413" s="11">
        <v>26</v>
      </c>
      <c r="AB413" s="11">
        <v>7</v>
      </c>
      <c r="AC413" s="17">
        <v>22.5</v>
      </c>
      <c r="AD413" s="19">
        <f>(AA413/20)+(AB413/240)+(AC413/24/240)</f>
        <v>1.3330729166666666</v>
      </c>
      <c r="AE413" s="2">
        <f>Z413+AD413</f>
        <v>1.3499999999999999</v>
      </c>
      <c r="AF413" s="2">
        <f>V413+AE413</f>
        <v>3.2666666666666666</v>
      </c>
      <c r="AG413" s="2">
        <f>P413*1</f>
        <v>3.2666666666666666</v>
      </c>
    </row>
    <row r="415" spans="2:33" ht="12.75">
      <c r="B415" s="1" t="s">
        <v>81</v>
      </c>
      <c r="C415" s="6">
        <f>1/24</f>
        <v>0.041666666666666664</v>
      </c>
      <c r="D415" s="9">
        <v>0</v>
      </c>
      <c r="E415" s="21">
        <v>4</v>
      </c>
      <c r="F415" s="3">
        <f>(D415/12)+(E415/24)/12</f>
        <v>0.013888888888888888</v>
      </c>
      <c r="G415" s="2">
        <f>F415*(23/24)</f>
        <v>0.013310185185185185</v>
      </c>
      <c r="H415" s="21">
        <v>308</v>
      </c>
      <c r="I415" s="2">
        <f>244.7529/H415</f>
        <v>0.7946522727272728</v>
      </c>
      <c r="J415" s="2">
        <f>I415*G415</f>
        <v>0.010576968907828284</v>
      </c>
      <c r="K415" s="14">
        <f>(J415/J405)*(C405/C415)</f>
        <v>0.5444155844155845</v>
      </c>
      <c r="L415">
        <v>3</v>
      </c>
      <c r="M415">
        <v>17</v>
      </c>
      <c r="N415">
        <v>0</v>
      </c>
      <c r="O415" s="17">
        <v>0</v>
      </c>
      <c r="P415" s="2">
        <f>(L415)+(M415/20)+(N415/240)+(O415/24)/240</f>
        <v>3.85</v>
      </c>
      <c r="Q415" s="2">
        <f>(C415*H415)/F415/240</f>
        <v>3.85</v>
      </c>
      <c r="R415">
        <v>1</v>
      </c>
      <c r="S415">
        <v>18</v>
      </c>
      <c r="T415">
        <v>4</v>
      </c>
      <c r="U415" s="17">
        <v>0</v>
      </c>
      <c r="V415" s="2">
        <f>R415+(S415/20)+(T415/240)+(U415/24/240)</f>
        <v>1.9166666666666665</v>
      </c>
      <c r="W415" s="11">
        <v>0</v>
      </c>
      <c r="X415" s="11">
        <v>4</v>
      </c>
      <c r="Y415" s="17">
        <v>1.5</v>
      </c>
      <c r="Z415" s="19">
        <f>(W415/20)+(X415/240)+(Y415/24)/240</f>
        <v>0.016927083333333332</v>
      </c>
      <c r="AA415" s="11">
        <v>38</v>
      </c>
      <c r="AB415" s="11">
        <v>3</v>
      </c>
      <c r="AC415" s="17">
        <v>22.5</v>
      </c>
      <c r="AD415" s="19">
        <f>(AA415/20)+(AB415/240)+(AC415/24/240)</f>
        <v>1.9164062499999999</v>
      </c>
      <c r="AE415" s="2">
        <f>Z415+AD415</f>
        <v>1.9333333333333331</v>
      </c>
      <c r="AF415" s="2">
        <f>V415+AE415</f>
        <v>3.8499999999999996</v>
      </c>
      <c r="AG415" s="2">
        <f>P415*1</f>
        <v>3.85</v>
      </c>
    </row>
    <row r="418" spans="1:33" ht="12.75">
      <c r="A418" s="7" t="s">
        <v>78</v>
      </c>
      <c r="B418" s="1" t="s">
        <v>67</v>
      </c>
      <c r="C418" s="6">
        <v>5</v>
      </c>
      <c r="D418" s="9">
        <v>10</v>
      </c>
      <c r="E418" s="21">
        <v>0</v>
      </c>
      <c r="F418" s="3">
        <f>(D418/12)+(E418/24)/12</f>
        <v>0.8333333333333334</v>
      </c>
      <c r="G418" s="2">
        <f>F418*(23/24)</f>
        <v>0.7986111111111112</v>
      </c>
      <c r="H418" s="21">
        <f>6*12+8</f>
        <v>80</v>
      </c>
      <c r="I418" s="2">
        <f>244.7529/H418</f>
        <v>3.05941125</v>
      </c>
      <c r="J418" s="2">
        <f>I418*G418</f>
        <v>2.4432798177083335</v>
      </c>
      <c r="K418" s="14">
        <f>(J418/J422)*(C422/C418)</f>
        <v>1.048</v>
      </c>
      <c r="L418">
        <v>2</v>
      </c>
      <c r="M418">
        <v>0</v>
      </c>
      <c r="N418">
        <v>0</v>
      </c>
      <c r="O418" s="17">
        <v>0</v>
      </c>
      <c r="P418" s="2">
        <f>(L418)+(M418/20)+(N418/240)+(O418/24)/240</f>
        <v>2</v>
      </c>
      <c r="Q418" s="2">
        <f>(C418*H418)/F418/240</f>
        <v>2</v>
      </c>
      <c r="R418">
        <v>1</v>
      </c>
      <c r="S418">
        <v>18</v>
      </c>
      <c r="T418">
        <v>9</v>
      </c>
      <c r="U418" s="17">
        <v>18</v>
      </c>
      <c r="V418" s="2">
        <f>R418+(S418/20)+(T418/240)+(U418/24/240)</f>
        <v>1.940625</v>
      </c>
      <c r="W418" s="11">
        <v>0</v>
      </c>
      <c r="X418" s="11">
        <v>3</v>
      </c>
      <c r="Y418" s="17">
        <v>6</v>
      </c>
      <c r="Z418" s="19">
        <f>(W418/20)+(X418/240)+(Y418/24)/240</f>
        <v>0.013541666666666667</v>
      </c>
      <c r="AA418" s="11">
        <v>0</v>
      </c>
      <c r="AB418" s="11">
        <v>11</v>
      </c>
      <c r="AC418" s="17">
        <v>0</v>
      </c>
      <c r="AD418" s="19">
        <f>(AA418/20)+(AB418/240)+(AC418/24/240)</f>
        <v>0.04583333333333333</v>
      </c>
      <c r="AE418" s="2">
        <f>Z418+AD418</f>
        <v>0.059375</v>
      </c>
      <c r="AF418" s="2">
        <f>V418+AE418</f>
        <v>2</v>
      </c>
      <c r="AG418" s="2">
        <f>P418*1</f>
        <v>2</v>
      </c>
    </row>
    <row r="419" ht="12.75">
      <c r="A419" s="7" t="s">
        <v>46</v>
      </c>
    </row>
    <row r="420" spans="2:33" ht="12.75">
      <c r="B420" s="1" t="s">
        <v>64</v>
      </c>
      <c r="C420" s="6">
        <v>2.5</v>
      </c>
      <c r="D420" s="9">
        <v>5</v>
      </c>
      <c r="E420" s="21">
        <v>0</v>
      </c>
      <c r="F420" s="3">
        <f>(D420/12)+(E420/24)/12</f>
        <v>0.4166666666666667</v>
      </c>
      <c r="G420" s="2">
        <f>F420*(23/24)</f>
        <v>0.3993055555555556</v>
      </c>
      <c r="H420" s="21">
        <f>6*12+8</f>
        <v>80</v>
      </c>
      <c r="I420" s="2">
        <f>244.7529/H420</f>
        <v>3.05941125</v>
      </c>
      <c r="J420" s="2">
        <f>I420*G420</f>
        <v>1.2216399088541667</v>
      </c>
      <c r="K420" s="14">
        <f>(J420/J422)*(C422/C420)</f>
        <v>1.048</v>
      </c>
      <c r="L420">
        <v>2</v>
      </c>
      <c r="M420">
        <v>0</v>
      </c>
      <c r="N420">
        <v>0</v>
      </c>
      <c r="O420" s="17">
        <v>0</v>
      </c>
      <c r="P420" s="2">
        <f>(L420)+(M420/20)+(N420/240)+(O420/24)/240</f>
        <v>2</v>
      </c>
      <c r="Q420" s="2">
        <f>(C420*H420)/F420/240</f>
        <v>2</v>
      </c>
      <c r="R420">
        <v>1</v>
      </c>
      <c r="S420">
        <v>18</v>
      </c>
      <c r="T420">
        <v>4</v>
      </c>
      <c r="U420" s="17">
        <v>18</v>
      </c>
      <c r="V420" s="2">
        <f>R420+(S420/20)+(T420/240)+(U420/24/240)</f>
        <v>1.9197916666666666</v>
      </c>
      <c r="W420" s="11">
        <v>0</v>
      </c>
      <c r="X420" s="11">
        <v>3</v>
      </c>
      <c r="Y420" s="17">
        <v>6</v>
      </c>
      <c r="Z420" s="19">
        <f>(W420/20)+(X420/240)+(Y420/24)/240</f>
        <v>0.013541666666666667</v>
      </c>
      <c r="AA420" s="11">
        <v>1</v>
      </c>
      <c r="AB420" s="11">
        <v>4</v>
      </c>
      <c r="AC420" s="17">
        <v>0</v>
      </c>
      <c r="AD420" s="19">
        <f>(AA420/20)+(AB420/240)+(AC420/24/240)</f>
        <v>0.06666666666666667</v>
      </c>
      <c r="AE420" s="2">
        <f>Z420+AD420</f>
        <v>0.08020833333333333</v>
      </c>
      <c r="AF420" s="2">
        <f>V420+AE420</f>
        <v>2</v>
      </c>
      <c r="AG420" s="2">
        <f>P420*1</f>
        <v>2</v>
      </c>
    </row>
    <row r="422" spans="2:33" ht="12.75">
      <c r="B422" s="1" t="s">
        <v>76</v>
      </c>
      <c r="C422" s="6">
        <v>1</v>
      </c>
      <c r="D422" s="9">
        <v>3</v>
      </c>
      <c r="E422" s="21">
        <v>3</v>
      </c>
      <c r="F422" s="3">
        <f>(D422/12)+(E422/24)/12</f>
        <v>0.2604166666666667</v>
      </c>
      <c r="G422" s="2">
        <f>F422*(23/24)</f>
        <v>0.24956597222222224</v>
      </c>
      <c r="H422" s="21">
        <v>131</v>
      </c>
      <c r="I422" s="2">
        <f>244.7529/H422</f>
        <v>1.868342748091603</v>
      </c>
      <c r="J422" s="2">
        <f>I422*G422</f>
        <v>0.46627477437181936</v>
      </c>
      <c r="K422" s="14">
        <f>(J422/J422)*(C422/C422)</f>
        <v>1</v>
      </c>
      <c r="L422">
        <v>2</v>
      </c>
      <c r="M422">
        <v>1</v>
      </c>
      <c r="N422">
        <v>11</v>
      </c>
      <c r="O422" s="17">
        <v>0</v>
      </c>
      <c r="P422" s="2">
        <f>(L422)+(M422/20)+(N422/240)+(O422/24)/240</f>
        <v>2.095833333333333</v>
      </c>
      <c r="Q422" s="2">
        <f>(C422*H422)/F422/240</f>
        <v>2.0959999999999996</v>
      </c>
      <c r="R422">
        <v>1</v>
      </c>
      <c r="S422">
        <v>18</v>
      </c>
      <c r="T422">
        <v>4</v>
      </c>
      <c r="U422" s="17">
        <v>18</v>
      </c>
      <c r="V422" s="2">
        <f>R422+(S422/20)+(T422/240)+(U422/24/240)</f>
        <v>1.9197916666666666</v>
      </c>
      <c r="W422" s="11">
        <v>0</v>
      </c>
      <c r="X422" s="11">
        <v>3</v>
      </c>
      <c r="Y422" s="17">
        <v>6</v>
      </c>
      <c r="Z422" s="19">
        <f>(W422/20)+(X422/240)+(Y422/24)/240</f>
        <v>0.013541666666666667</v>
      </c>
      <c r="AA422" s="11">
        <v>3</v>
      </c>
      <c r="AB422" s="11">
        <v>3</v>
      </c>
      <c r="AC422" s="17">
        <v>0</v>
      </c>
      <c r="AD422" s="19">
        <f>(AA422/20)+(AB422/240)+(AC422/24/240)</f>
        <v>0.1625</v>
      </c>
      <c r="AE422" s="2">
        <f>Z422+AD422</f>
        <v>0.17604166666666668</v>
      </c>
      <c r="AF422" s="2">
        <f>V422+AE422</f>
        <v>2.095833333333333</v>
      </c>
      <c r="AG422" s="2">
        <f>P422*1</f>
        <v>2.095833333333333</v>
      </c>
    </row>
    <row r="424" spans="2:33" ht="12.75">
      <c r="B424" s="1" t="s">
        <v>57</v>
      </c>
      <c r="C424" s="6">
        <v>0.5</v>
      </c>
      <c r="D424" s="9">
        <v>2</v>
      </c>
      <c r="E424" s="21">
        <v>16</v>
      </c>
      <c r="F424" s="3">
        <f>(D424/12)+(E424/24)/12</f>
        <v>0.2222222222222222</v>
      </c>
      <c r="G424" s="2">
        <f>F424*(23/24)</f>
        <v>0.21296296296296297</v>
      </c>
      <c r="H424" s="21">
        <v>226</v>
      </c>
      <c r="I424" s="2">
        <f>244.7529/H424</f>
        <v>1.0829774336283187</v>
      </c>
      <c r="J424" s="2">
        <f>I424*G424</f>
        <v>0.23063408308751232</v>
      </c>
      <c r="K424" s="14">
        <f>(J424/J422)*(C422/C424)</f>
        <v>0.9892625368731565</v>
      </c>
      <c r="L424">
        <v>2</v>
      </c>
      <c r="M424">
        <v>2</v>
      </c>
      <c r="N424">
        <v>4</v>
      </c>
      <c r="O424" s="17">
        <v>12</v>
      </c>
      <c r="P424" s="2">
        <f>(L424)+(M424/20)+(N424/240)+(O424/24)/240</f>
        <v>2.11875</v>
      </c>
      <c r="Q424" s="2">
        <f>(C424*H424)/F424/240</f>
        <v>2.11875</v>
      </c>
      <c r="R424">
        <v>1</v>
      </c>
      <c r="S424">
        <v>18</v>
      </c>
      <c r="T424">
        <v>4</v>
      </c>
      <c r="U424" s="17">
        <v>18</v>
      </c>
      <c r="V424" s="2">
        <f>R424+(S424/20)+(T424/240)+(U424/24/240)</f>
        <v>1.9197916666666666</v>
      </c>
      <c r="W424" s="11">
        <v>0</v>
      </c>
      <c r="X424" s="11">
        <v>3</v>
      </c>
      <c r="Y424" s="17">
        <v>6</v>
      </c>
      <c r="Z424" s="19">
        <f>(W424/20)+(X424/240)+(Y424/24)/240</f>
        <v>0.013541666666666667</v>
      </c>
      <c r="AA424" s="11">
        <v>3</v>
      </c>
      <c r="AB424" s="11">
        <v>8</v>
      </c>
      <c r="AC424" s="17">
        <v>12</v>
      </c>
      <c r="AD424" s="19">
        <f>(AA424/20)+(AB424/240)+(AC424/24/240)</f>
        <v>0.18541666666666665</v>
      </c>
      <c r="AE424" s="2">
        <f>Z424+AD424</f>
        <v>0.19895833333333332</v>
      </c>
      <c r="AF424" s="2">
        <f>V424+AE424</f>
        <v>2.11875</v>
      </c>
      <c r="AG424" s="2">
        <f>P424*1</f>
        <v>2.11875</v>
      </c>
    </row>
    <row r="426" spans="2:33" ht="12.75">
      <c r="B426" s="1" t="s">
        <v>103</v>
      </c>
      <c r="C426" s="6">
        <v>0.25</v>
      </c>
      <c r="D426" s="9">
        <v>1</v>
      </c>
      <c r="E426" s="21">
        <v>18</v>
      </c>
      <c r="F426" s="3">
        <f>(D426/12)+(E426/24)/12</f>
        <v>0.14583333333333331</v>
      </c>
      <c r="G426" s="2">
        <f>F426*(23/24)</f>
        <v>0.13975694444444442</v>
      </c>
      <c r="H426" s="21">
        <v>306</v>
      </c>
      <c r="I426" s="2">
        <f>244.7529/H426</f>
        <v>0.7998460784313726</v>
      </c>
      <c r="J426" s="2">
        <f>I426*G426</f>
        <v>0.11178404394744007</v>
      </c>
      <c r="K426" s="14">
        <f>(J426/J422)*(C422/C426)</f>
        <v>0.9589542483660128</v>
      </c>
      <c r="L426">
        <v>2</v>
      </c>
      <c r="M426">
        <v>3</v>
      </c>
      <c r="N426">
        <v>8</v>
      </c>
      <c r="O426" s="17">
        <v>15</v>
      </c>
      <c r="P426" s="2">
        <f>(L426)+(M426/20)+(N426/240)+(O426/24)/240</f>
        <v>2.1859374999999996</v>
      </c>
      <c r="Q426" s="2">
        <f>(C426*H426)/F426/240</f>
        <v>2.185714285714286</v>
      </c>
      <c r="R426">
        <v>1</v>
      </c>
      <c r="S426">
        <v>18</v>
      </c>
      <c r="T426">
        <v>4</v>
      </c>
      <c r="U426" s="17">
        <v>18</v>
      </c>
      <c r="V426" s="2">
        <f>R426+(S426/20)+(T426/240)+(U426/24/240)</f>
        <v>1.9197916666666666</v>
      </c>
      <c r="W426" s="11">
        <v>0</v>
      </c>
      <c r="X426" s="11">
        <v>3</v>
      </c>
      <c r="Y426" s="17">
        <v>6</v>
      </c>
      <c r="Z426" s="19">
        <f>(W426/20)+(X426/240)+(Y426/24)/240</f>
        <v>0.013541666666666667</v>
      </c>
      <c r="AA426" s="11">
        <v>5</v>
      </c>
      <c r="AB426" s="11">
        <v>0</v>
      </c>
      <c r="AC426" s="17">
        <v>15</v>
      </c>
      <c r="AD426" s="19">
        <f>(AA426/20)+(AB426/240)+(AC426/24/240)</f>
        <v>0.2526041666666667</v>
      </c>
      <c r="AE426" s="2">
        <f>Z426+AD426</f>
        <v>0.26614583333333336</v>
      </c>
      <c r="AF426" s="2">
        <f>V426+AE426</f>
        <v>2.1859375</v>
      </c>
      <c r="AG426" s="2">
        <f>P426*1</f>
        <v>2.1859374999999996</v>
      </c>
    </row>
    <row r="428" spans="2:33" ht="12.75">
      <c r="B428" s="1" t="s">
        <v>73</v>
      </c>
      <c r="C428" s="6">
        <f>4/24</f>
        <v>0.16666666666666666</v>
      </c>
      <c r="D428" s="9">
        <v>0</v>
      </c>
      <c r="E428" s="21">
        <v>10</v>
      </c>
      <c r="F428" s="3">
        <f>(D428/12)+(E428/24)/12</f>
        <v>0.034722222222222224</v>
      </c>
      <c r="G428" s="2">
        <f>F428*(23/24)</f>
        <v>0.033275462962962965</v>
      </c>
      <c r="H428" s="21">
        <v>138</v>
      </c>
      <c r="I428" s="2">
        <f>244.7529/H428</f>
        <v>1.7735717391304349</v>
      </c>
      <c r="J428" s="2">
        <f>I428*G428</f>
        <v>0.059016420717592596</v>
      </c>
      <c r="K428" s="14">
        <f>(J428/J422)*(C422/C428)</f>
        <v>0.7594202898550726</v>
      </c>
      <c r="L428">
        <v>2</v>
      </c>
      <c r="M428">
        <v>15</v>
      </c>
      <c r="N428">
        <v>2</v>
      </c>
      <c r="O428" s="17">
        <v>9</v>
      </c>
      <c r="P428" s="2">
        <f>(L428)+(M428/20)+(N428/240)+(O428/24)/240</f>
        <v>2.759895833333333</v>
      </c>
      <c r="Q428" s="2">
        <f>(C428*H428)/F428/240</f>
        <v>2.76</v>
      </c>
      <c r="R428">
        <v>1</v>
      </c>
      <c r="S428">
        <v>18</v>
      </c>
      <c r="T428">
        <v>4</v>
      </c>
      <c r="U428" s="17">
        <v>18</v>
      </c>
      <c r="V428" s="2">
        <f>R428+(S428/20)+(T428/240)+(U428/24/240)</f>
        <v>1.9197916666666666</v>
      </c>
      <c r="W428" s="11">
        <v>0</v>
      </c>
      <c r="X428" s="11">
        <v>3</v>
      </c>
      <c r="Y428" s="17">
        <v>6</v>
      </c>
      <c r="Z428" s="19">
        <f>(W428/20)+(X428/240)+(Y428/24)/240</f>
        <v>0.013541666666666667</v>
      </c>
      <c r="AA428" s="11">
        <v>16</v>
      </c>
      <c r="AB428" s="11">
        <v>6</v>
      </c>
      <c r="AC428" s="17">
        <v>9</v>
      </c>
      <c r="AD428" s="19">
        <f>(AA428/20)+(AB428/240)+(AC428/24/240)</f>
        <v>0.8265625000000001</v>
      </c>
      <c r="AE428" s="2">
        <f>Z428+AD428</f>
        <v>0.8401041666666668</v>
      </c>
      <c r="AF428" s="2">
        <f>V428+AE428</f>
        <v>2.759895833333333</v>
      </c>
      <c r="AG428" s="2">
        <f>P428*1</f>
        <v>2.759895833333333</v>
      </c>
    </row>
    <row r="430" spans="2:33" ht="12.75">
      <c r="B430" s="1" t="s">
        <v>66</v>
      </c>
      <c r="C430" s="6">
        <f>1/12</f>
        <v>0.08333333333333333</v>
      </c>
      <c r="D430" s="9">
        <v>0</v>
      </c>
      <c r="E430" s="21">
        <v>6</v>
      </c>
      <c r="F430" s="3">
        <f>(D430/12)+(E430/24)/12</f>
        <v>0.020833333333333332</v>
      </c>
      <c r="G430" s="2">
        <f>F430*(23/24)</f>
        <v>0.019965277777777776</v>
      </c>
      <c r="H430" s="21">
        <v>196</v>
      </c>
      <c r="I430" s="2">
        <f>244.7529/H430</f>
        <v>1.2487392857142858</v>
      </c>
      <c r="J430" s="2">
        <f>I430*G430</f>
        <v>0.024931426711309525</v>
      </c>
      <c r="K430" s="14">
        <f>(J430/J422)*(C422/C430)</f>
        <v>0.6416326530612245</v>
      </c>
      <c r="L430">
        <v>3</v>
      </c>
      <c r="M430">
        <v>5</v>
      </c>
      <c r="N430">
        <v>4</v>
      </c>
      <c r="O430" s="17">
        <v>0</v>
      </c>
      <c r="P430" s="2">
        <f>(L430)+(M430/20)+(N430/240)+(O430/24)/240</f>
        <v>3.2666666666666666</v>
      </c>
      <c r="Q430" s="2">
        <f>(C430*H430)/F430/240</f>
        <v>3.2666666666666666</v>
      </c>
      <c r="R430">
        <v>1</v>
      </c>
      <c r="S430">
        <v>18</v>
      </c>
      <c r="T430">
        <v>4</v>
      </c>
      <c r="U430" s="17">
        <v>18</v>
      </c>
      <c r="V430" s="2">
        <f>R430+(S430/20)+(T430/240)+(U430/24/240)</f>
        <v>1.9197916666666666</v>
      </c>
      <c r="W430" s="11">
        <v>0</v>
      </c>
      <c r="X430" s="11">
        <v>3</v>
      </c>
      <c r="Y430" s="17">
        <v>6</v>
      </c>
      <c r="Z430" s="19">
        <f>(W430/20)+(X430/240)+(Y430/24)/240</f>
        <v>0.013541666666666667</v>
      </c>
      <c r="AA430" s="11">
        <v>26</v>
      </c>
      <c r="AB430" s="11">
        <v>8</v>
      </c>
      <c r="AC430" s="17">
        <v>0</v>
      </c>
      <c r="AD430" s="19">
        <f>(AA430/20)+(AB430/240)+(AC430/24/240)</f>
        <v>1.3333333333333335</v>
      </c>
      <c r="AE430" s="2">
        <f>Z430+AD430</f>
        <v>1.346875</v>
      </c>
      <c r="AF430" s="2">
        <f>V430+AE430</f>
        <v>3.2666666666666666</v>
      </c>
      <c r="AG430" s="2">
        <f>P430*1</f>
        <v>3.2666666666666666</v>
      </c>
    </row>
    <row r="432" spans="2:33" ht="12.75">
      <c r="B432" s="1" t="s">
        <v>81</v>
      </c>
      <c r="C432" s="6">
        <f>1/24</f>
        <v>0.041666666666666664</v>
      </c>
      <c r="D432" s="9">
        <v>0</v>
      </c>
      <c r="E432" s="21">
        <v>4</v>
      </c>
      <c r="F432" s="3">
        <f>(D432/12)+(E432/24)/12</f>
        <v>0.013888888888888888</v>
      </c>
      <c r="G432" s="2">
        <f>F432*(23/24)</f>
        <v>0.013310185185185185</v>
      </c>
      <c r="H432" s="21">
        <v>308</v>
      </c>
      <c r="I432" s="2">
        <f>244.7529/H432</f>
        <v>0.7946522727272728</v>
      </c>
      <c r="J432" s="2">
        <f>I432*G432</f>
        <v>0.010576968907828284</v>
      </c>
      <c r="K432" s="14">
        <f>(J432/J422)*(C422/C432)</f>
        <v>0.5444155844155845</v>
      </c>
      <c r="L432">
        <v>3</v>
      </c>
      <c r="M432">
        <v>17</v>
      </c>
      <c r="N432">
        <v>0</v>
      </c>
      <c r="O432" s="17">
        <v>0</v>
      </c>
      <c r="P432" s="2">
        <f>(L432)+(M432/20)+(N432/240)+(O432/24)/240</f>
        <v>3.85</v>
      </c>
      <c r="Q432" s="2">
        <f>(C432*H432)/F432/240</f>
        <v>3.85</v>
      </c>
      <c r="R432">
        <v>1</v>
      </c>
      <c r="S432">
        <v>18</v>
      </c>
      <c r="T432">
        <v>4</v>
      </c>
      <c r="U432" s="17">
        <v>18</v>
      </c>
      <c r="V432" s="2">
        <f>R432+(S432/20)+(T432/240)+(U432/24/240)</f>
        <v>1.9197916666666666</v>
      </c>
      <c r="W432" s="11">
        <v>0</v>
      </c>
      <c r="X432" s="11">
        <v>3</v>
      </c>
      <c r="Y432" s="17">
        <v>6</v>
      </c>
      <c r="Z432" s="19">
        <f>(W432/20)+(X432/240)+(Y432/24)/240</f>
        <v>0.013541666666666667</v>
      </c>
      <c r="AA432" s="11">
        <v>38</v>
      </c>
      <c r="AB432" s="11">
        <v>4</v>
      </c>
      <c r="AC432" s="17">
        <v>0</v>
      </c>
      <c r="AD432" s="19">
        <f>(AA432/20)+(AB432/240)+(AC432/24/240)</f>
        <v>1.9166666666666665</v>
      </c>
      <c r="AE432" s="2">
        <f>Z432+AD432</f>
        <v>1.930208333333333</v>
      </c>
      <c r="AF432" s="2">
        <f>V432+AE432</f>
        <v>3.8499999999999996</v>
      </c>
      <c r="AG432" s="2">
        <f>P432*1</f>
        <v>3.85</v>
      </c>
    </row>
    <row r="435" spans="1:2" ht="12.75">
      <c r="A435" s="7">
        <v>27</v>
      </c>
      <c r="B435" s="1" t="s">
        <v>1</v>
      </c>
    </row>
    <row r="437" spans="1:17" ht="12.75">
      <c r="A437" s="7" t="s">
        <v>48</v>
      </c>
      <c r="B437" s="1" t="s">
        <v>67</v>
      </c>
      <c r="C437" s="6">
        <v>5.5</v>
      </c>
      <c r="D437" s="9">
        <v>10</v>
      </c>
      <c r="E437" s="21">
        <v>0</v>
      </c>
      <c r="F437" s="3">
        <f>(D437/12)+(E437/24)/12</f>
        <v>0.8333333333333334</v>
      </c>
      <c r="G437" s="2">
        <f>F437*(23/24)</f>
        <v>0.7986111111111112</v>
      </c>
      <c r="H437" s="21">
        <f>6*12+8</f>
        <v>80</v>
      </c>
      <c r="I437" s="2">
        <f>244.7529/H437</f>
        <v>3.05941125</v>
      </c>
      <c r="J437" s="2">
        <f>I437*G437</f>
        <v>2.4432798177083335</v>
      </c>
      <c r="K437" s="14">
        <f>(J437/J441)*(C441/C437)</f>
        <v>0.9527272727272728</v>
      </c>
      <c r="L437">
        <v>2</v>
      </c>
      <c r="M437">
        <v>4</v>
      </c>
      <c r="N437">
        <v>0</v>
      </c>
      <c r="O437" s="17">
        <v>0</v>
      </c>
      <c r="P437" s="2">
        <f>(L437)+(M437/20)+(N437/240)+(O437/24)/240</f>
        <v>2.2</v>
      </c>
      <c r="Q437" s="2">
        <f>(C437*H437)/F437/240</f>
        <v>2.2</v>
      </c>
    </row>
    <row r="438" ht="12.75">
      <c r="A438" s="7" t="s">
        <v>79</v>
      </c>
    </row>
    <row r="439" spans="2:17" ht="12.75">
      <c r="B439" s="1" t="s">
        <v>64</v>
      </c>
      <c r="C439" s="6">
        <v>2.75</v>
      </c>
      <c r="D439" s="9">
        <v>5</v>
      </c>
      <c r="E439" s="21">
        <v>0</v>
      </c>
      <c r="F439" s="3">
        <f>(D439/12)+(E439/24)/12</f>
        <v>0.4166666666666667</v>
      </c>
      <c r="G439" s="2">
        <f>F439*(23/24)</f>
        <v>0.3993055555555556</v>
      </c>
      <c r="H439" s="21">
        <f>6*12+8</f>
        <v>80</v>
      </c>
      <c r="I439" s="2">
        <f>244.7529/H439</f>
        <v>3.05941125</v>
      </c>
      <c r="J439" s="2">
        <f>I439*G439</f>
        <v>1.2216399088541667</v>
      </c>
      <c r="K439" s="14">
        <f>(J439/J441)*(C441/C439)</f>
        <v>0.9527272727272728</v>
      </c>
      <c r="L439">
        <v>2</v>
      </c>
      <c r="M439">
        <v>4</v>
      </c>
      <c r="N439">
        <v>0</v>
      </c>
      <c r="O439" s="17">
        <v>0</v>
      </c>
      <c r="P439" s="2">
        <f>(L439)+(M439/20)+(N439/240)+(O439/24)/240</f>
        <v>2.2</v>
      </c>
      <c r="Q439" s="2">
        <f>(C439*H439)/F439/240</f>
        <v>2.2</v>
      </c>
    </row>
    <row r="441" spans="2:17" ht="12.75">
      <c r="B441" s="1" t="s">
        <v>76</v>
      </c>
      <c r="C441" s="6">
        <v>1</v>
      </c>
      <c r="D441" s="9">
        <v>3</v>
      </c>
      <c r="E441" s="21">
        <v>3</v>
      </c>
      <c r="F441" s="3">
        <f>(D441/12)+(E441/24)/12</f>
        <v>0.2604166666666667</v>
      </c>
      <c r="G441" s="2">
        <f>F441*(23/24)</f>
        <v>0.24956597222222224</v>
      </c>
      <c r="H441" s="21">
        <v>131</v>
      </c>
      <c r="I441" s="2">
        <f>244.7529/H441</f>
        <v>1.868342748091603</v>
      </c>
      <c r="J441" s="2">
        <f>I441*G441</f>
        <v>0.46627477437181936</v>
      </c>
      <c r="K441" s="14">
        <f>(J441/J441)*(C441/C441)</f>
        <v>1</v>
      </c>
      <c r="L441">
        <v>2</v>
      </c>
      <c r="M441">
        <v>1</v>
      </c>
      <c r="N441">
        <v>11</v>
      </c>
      <c r="O441" s="17">
        <v>0</v>
      </c>
      <c r="P441" s="2">
        <f>(L441)+(M441/20)+(N441/240)+(O441/24)/240</f>
        <v>2.095833333333333</v>
      </c>
      <c r="Q441" s="2">
        <f>(C441*H441)/F441/240</f>
        <v>2.0959999999999996</v>
      </c>
    </row>
    <row r="443" spans="2:3" ht="12.75">
      <c r="B443" s="1" t="s">
        <v>57</v>
      </c>
      <c r="C443" s="6">
        <v>0.5</v>
      </c>
    </row>
    <row r="445" spans="2:3" ht="12.75">
      <c r="B445" s="1" t="s">
        <v>103</v>
      </c>
      <c r="C445" s="6">
        <v>0.25</v>
      </c>
    </row>
    <row r="447" spans="2:3" ht="12.75">
      <c r="B447" s="1" t="s">
        <v>73</v>
      </c>
      <c r="C447" s="6">
        <f>4/24</f>
        <v>0.16666666666666666</v>
      </c>
    </row>
    <row r="449" spans="2:3" ht="12.75">
      <c r="B449" s="1" t="s">
        <v>66</v>
      </c>
      <c r="C449" s="6">
        <f>1/12</f>
        <v>0.08333333333333333</v>
      </c>
    </row>
    <row r="451" spans="2:3" ht="12.75">
      <c r="B451" s="1" t="s">
        <v>81</v>
      </c>
      <c r="C451" s="6">
        <f>1/24</f>
        <v>0.041666666666666664</v>
      </c>
    </row>
    <row r="454" spans="1:2" ht="12.75">
      <c r="A454" s="7">
        <v>28</v>
      </c>
      <c r="B454" s="1" t="s">
        <v>33</v>
      </c>
    </row>
    <row r="456" spans="1:34" ht="12.75">
      <c r="A456" s="7" t="s">
        <v>48</v>
      </c>
      <c r="B456" s="1" t="s">
        <v>2</v>
      </c>
      <c r="C456" s="6">
        <v>18</v>
      </c>
      <c r="D456" s="9">
        <v>11</v>
      </c>
      <c r="E456" s="21">
        <v>4</v>
      </c>
      <c r="F456" s="3">
        <f>(D456/12)+(E456/24)/12</f>
        <v>0.9305555555555555</v>
      </c>
      <c r="G456" s="2">
        <f>F456*(23/24)</f>
        <v>0.8917824074074073</v>
      </c>
      <c r="H456" s="21">
        <v>34</v>
      </c>
      <c r="I456" s="2">
        <f>244.7529/H456</f>
        <v>7.1986147058823535</v>
      </c>
      <c r="J456" s="2">
        <f>I456*G456</f>
        <v>6.419597952410131</v>
      </c>
      <c r="K456" s="14">
        <f>(J456/J464)*(C464/C456)</f>
        <v>0.9237132352941175</v>
      </c>
      <c r="L456">
        <v>2</v>
      </c>
      <c r="M456">
        <v>14</v>
      </c>
      <c r="N456">
        <v>9</v>
      </c>
      <c r="O456" s="17">
        <v>16</v>
      </c>
      <c r="P456" s="2">
        <f>(L456)+(M456/20)+(N456/240)+(O456/24)/240</f>
        <v>2.740277777777778</v>
      </c>
      <c r="Q456" s="2">
        <f>(C456*H456)/F456/240</f>
        <v>2.740298507462687</v>
      </c>
      <c r="R456">
        <v>2</v>
      </c>
      <c r="S456">
        <v>12</v>
      </c>
      <c r="T456">
        <v>11</v>
      </c>
      <c r="U456" s="17">
        <v>0</v>
      </c>
      <c r="V456" s="2">
        <f>R456+(S456/20)+(T456/240)+(U456/24/240)</f>
        <v>2.6458333333333335</v>
      </c>
      <c r="AE456" s="2">
        <f>AG456-V456</f>
        <v>0.09444444444444455</v>
      </c>
      <c r="AF456" s="2">
        <f>V456+AE456</f>
        <v>2.740277777777778</v>
      </c>
      <c r="AG456" s="2">
        <f>P456*1</f>
        <v>2.740277777777778</v>
      </c>
      <c r="AH456" s="2"/>
    </row>
    <row r="457" ht="12.75">
      <c r="A457" s="7" t="s">
        <v>79</v>
      </c>
    </row>
    <row r="458" spans="2:33" ht="12.75">
      <c r="B458" s="1" t="s">
        <v>62</v>
      </c>
      <c r="C458" s="6">
        <v>9</v>
      </c>
      <c r="D458" s="9">
        <v>11</v>
      </c>
      <c r="E458" s="21">
        <v>4</v>
      </c>
      <c r="F458" s="3">
        <f>(D458/12)+(E458/24)/12</f>
        <v>0.9305555555555555</v>
      </c>
      <c r="G458" s="2">
        <f>F458*(23/24)</f>
        <v>0.8917824074074073</v>
      </c>
      <c r="H458" s="21">
        <v>68</v>
      </c>
      <c r="I458" s="2">
        <f>244.7529/H458</f>
        <v>3.5993073529411768</v>
      </c>
      <c r="J458" s="2">
        <f>I458*G458</f>
        <v>3.2097989762050654</v>
      </c>
      <c r="K458" s="14">
        <f>(J458/J464)*(C464/C458)</f>
        <v>0.9237132352941175</v>
      </c>
      <c r="L458">
        <v>2</v>
      </c>
      <c r="M458">
        <v>14</v>
      </c>
      <c r="N458">
        <v>9</v>
      </c>
      <c r="O458" s="17">
        <v>16</v>
      </c>
      <c r="P458" s="2">
        <f>(L458)+(M458/20)+(N458/240)+(O458/24)/240</f>
        <v>2.740277777777778</v>
      </c>
      <c r="Q458" s="2">
        <f>(C458*H458)/F458/240</f>
        <v>2.740298507462687</v>
      </c>
      <c r="R458">
        <v>2</v>
      </c>
      <c r="S458">
        <v>12</v>
      </c>
      <c r="T458">
        <v>11</v>
      </c>
      <c r="U458" s="17">
        <v>0</v>
      </c>
      <c r="V458" s="2">
        <f>R458+(S458/20)+(T458/240)+(U458/24/240)</f>
        <v>2.6458333333333335</v>
      </c>
      <c r="AE458" s="2">
        <f>AG458-V458</f>
        <v>0.09444444444444455</v>
      </c>
      <c r="AF458" s="2">
        <f>V458+AE458</f>
        <v>2.740277777777778</v>
      </c>
      <c r="AG458" s="2">
        <f>P458*1</f>
        <v>2.740277777777778</v>
      </c>
    </row>
    <row r="460" spans="2:33" ht="12.75">
      <c r="B460" s="1" t="s">
        <v>110</v>
      </c>
      <c r="C460" s="6">
        <v>4.5</v>
      </c>
      <c r="D460" s="9">
        <v>11</v>
      </c>
      <c r="E460" s="21">
        <v>4</v>
      </c>
      <c r="F460" s="3">
        <f>(D460/12)+(E460/24)/12</f>
        <v>0.9305555555555555</v>
      </c>
      <c r="G460" s="2">
        <f>F460*(23/24)</f>
        <v>0.8917824074074073</v>
      </c>
      <c r="H460" s="21">
        <v>136</v>
      </c>
      <c r="I460" s="2">
        <f>244.7529/H460</f>
        <v>1.7996536764705884</v>
      </c>
      <c r="J460" s="2">
        <f>I460*G460</f>
        <v>1.6048994881025327</v>
      </c>
      <c r="K460" s="14">
        <f>(J460/J464)*(C464/C460)</f>
        <v>0.9237132352941175</v>
      </c>
      <c r="L460">
        <v>2</v>
      </c>
      <c r="M460">
        <v>14</v>
      </c>
      <c r="N460">
        <v>9</v>
      </c>
      <c r="O460" s="17">
        <v>16</v>
      </c>
      <c r="P460" s="2">
        <f>(L460)+(M460/20)+(N460/240)+(O460/24)/240</f>
        <v>2.740277777777778</v>
      </c>
      <c r="Q460" s="2">
        <f>(C460*H460)/F460/240</f>
        <v>2.740298507462687</v>
      </c>
      <c r="R460">
        <v>2</v>
      </c>
      <c r="S460">
        <v>12</v>
      </c>
      <c r="T460">
        <v>11</v>
      </c>
      <c r="U460" s="17">
        <v>0</v>
      </c>
      <c r="V460" s="2">
        <f>R460+(S460/20)+(T460/240)+(U460/24/240)</f>
        <v>2.6458333333333335</v>
      </c>
      <c r="AE460" s="2">
        <f>AG460-V460</f>
        <v>0.09444444444444455</v>
      </c>
      <c r="AF460" s="2">
        <f>V460+AE460</f>
        <v>2.740277777777778</v>
      </c>
      <c r="AG460" s="2">
        <f>P460*1</f>
        <v>2.740277777777778</v>
      </c>
    </row>
    <row r="462" spans="2:33" ht="12.75">
      <c r="B462" s="1" t="s">
        <v>70</v>
      </c>
      <c r="C462" s="6">
        <v>4.5</v>
      </c>
      <c r="D462" s="9">
        <v>6</v>
      </c>
      <c r="E462" s="21">
        <v>0</v>
      </c>
      <c r="F462" s="3">
        <f>(D462/12)+(E462/24)/12</f>
        <v>0.5</v>
      </c>
      <c r="G462" s="2">
        <f>F462*(23/24)</f>
        <v>0.4791666666666667</v>
      </c>
      <c r="H462" s="21">
        <v>73.5</v>
      </c>
      <c r="I462" s="2">
        <f>244.7529/H462</f>
        <v>3.3299714285714286</v>
      </c>
      <c r="J462" s="2">
        <f>I462*G462</f>
        <v>1.5956113095238096</v>
      </c>
      <c r="K462" s="14">
        <f>(J462/J464)*(C464/C462)</f>
        <v>0.9183673469387754</v>
      </c>
      <c r="L462">
        <v>2</v>
      </c>
      <c r="M462">
        <v>15</v>
      </c>
      <c r="N462">
        <v>1</v>
      </c>
      <c r="O462" s="17">
        <v>12</v>
      </c>
      <c r="P462" s="2">
        <f>(L462)+(M462/20)+(N462/240)+(O462/24)/240</f>
        <v>2.75625</v>
      </c>
      <c r="Q462" s="2">
        <f>(C462*H462)/F462/240</f>
        <v>2.75625</v>
      </c>
      <c r="R462">
        <v>2</v>
      </c>
      <c r="S462">
        <v>12</v>
      </c>
      <c r="T462">
        <v>11</v>
      </c>
      <c r="U462" s="17">
        <v>0</v>
      </c>
      <c r="V462" s="2">
        <f>R462+(S462/20)+(T462/240)+(U462/24/240)</f>
        <v>2.6458333333333335</v>
      </c>
      <c r="AE462" s="2">
        <f>AG462-V462</f>
        <v>0.11041666666666661</v>
      </c>
      <c r="AF462" s="2">
        <f>V462+AE462</f>
        <v>2.75625</v>
      </c>
      <c r="AG462" s="2">
        <f>P462*1</f>
        <v>2.75625</v>
      </c>
    </row>
    <row r="464" spans="2:33" ht="12.75">
      <c r="B464" s="1" t="s">
        <v>76</v>
      </c>
      <c r="C464" s="6">
        <v>1</v>
      </c>
      <c r="D464" s="9">
        <v>2</v>
      </c>
      <c r="E464" s="21">
        <v>16</v>
      </c>
      <c r="F464" s="3">
        <f>(D464/12)+(E464/24)/12</f>
        <v>0.2222222222222222</v>
      </c>
      <c r="G464" s="2">
        <f>F464*(23/24)</f>
        <v>0.21296296296296297</v>
      </c>
      <c r="H464" s="21">
        <v>135</v>
      </c>
      <c r="I464" s="2">
        <f>244.7529/H464</f>
        <v>1.8129844444444445</v>
      </c>
      <c r="J464" s="2">
        <f>I464*G464</f>
        <v>0.38609853909465025</v>
      </c>
      <c r="K464" s="14">
        <f>(J464/J464)*(C464/C464)</f>
        <v>1</v>
      </c>
      <c r="L464">
        <v>2</v>
      </c>
      <c r="M464">
        <v>10</v>
      </c>
      <c r="N464">
        <v>7</v>
      </c>
      <c r="O464" s="17">
        <v>12</v>
      </c>
      <c r="P464" s="2">
        <f>(L464)+(M464/20)+(N464/240)+(O464/24)/240</f>
        <v>2.53125</v>
      </c>
      <c r="Q464" s="2">
        <f>(C464*H464)/F464/240</f>
        <v>2.53125</v>
      </c>
      <c r="R464">
        <v>2</v>
      </c>
      <c r="S464">
        <v>12</v>
      </c>
      <c r="T464">
        <v>11</v>
      </c>
      <c r="U464" s="17">
        <v>0</v>
      </c>
      <c r="V464" s="2">
        <f>R464+(S464/20)+(T464/240)+(U464/24/240)</f>
        <v>2.6458333333333335</v>
      </c>
      <c r="AE464" s="2">
        <f>AG464-V464</f>
        <v>-0.11458333333333348</v>
      </c>
      <c r="AF464" s="2">
        <f>V464+AE464</f>
        <v>2.53125</v>
      </c>
      <c r="AG464" s="2">
        <f>P464*1</f>
        <v>2.53125</v>
      </c>
    </row>
    <row r="466" spans="2:33" ht="12.75">
      <c r="B466" s="1" t="s">
        <v>57</v>
      </c>
      <c r="C466" s="6">
        <v>0.5</v>
      </c>
      <c r="D466" s="9">
        <v>2</v>
      </c>
      <c r="E466" s="21">
        <v>4</v>
      </c>
      <c r="F466" s="3">
        <f>(D466/12)+(E466/24)/12</f>
        <v>0.18055555555555555</v>
      </c>
      <c r="G466" s="2">
        <f>F466*(23/24)</f>
        <v>0.1730324074074074</v>
      </c>
      <c r="H466" s="21">
        <v>223</v>
      </c>
      <c r="I466" s="2">
        <f>244.7529/H466</f>
        <v>1.0975466367713005</v>
      </c>
      <c r="J466" s="2">
        <f>I466*G466</f>
        <v>0.18991113680244145</v>
      </c>
      <c r="K466" s="14">
        <f>(J466/J464)*(C464/C466)</f>
        <v>0.983744394618834</v>
      </c>
      <c r="L466">
        <v>2</v>
      </c>
      <c r="M466">
        <v>11</v>
      </c>
      <c r="N466">
        <v>5</v>
      </c>
      <c r="O466" s="17">
        <v>13</v>
      </c>
      <c r="P466" s="2">
        <f>(L466)+(M466/20)+(N466/240)+(O466/24)/240</f>
        <v>2.5730902777777778</v>
      </c>
      <c r="Q466" s="2">
        <f>(C466*H466)/F466/240</f>
        <v>2.5730769230769233</v>
      </c>
      <c r="R466">
        <v>2</v>
      </c>
      <c r="S466">
        <v>12</v>
      </c>
      <c r="T466">
        <v>11</v>
      </c>
      <c r="U466" s="17">
        <v>0</v>
      </c>
      <c r="V466" s="2">
        <f>R466+(S466/20)+(T466/240)+(U466/24/240)</f>
        <v>2.6458333333333335</v>
      </c>
      <c r="AE466" s="2">
        <f>AG466-V466</f>
        <v>-0.07274305555555571</v>
      </c>
      <c r="AF466" s="2">
        <f>V466+AE466</f>
        <v>2.5730902777777778</v>
      </c>
      <c r="AG466" s="2">
        <f>P466*1</f>
        <v>2.5730902777777778</v>
      </c>
    </row>
    <row r="468" spans="2:3" ht="12.75">
      <c r="B468" s="1" t="s">
        <v>103</v>
      </c>
      <c r="C468" s="6">
        <v>0.25</v>
      </c>
    </row>
    <row r="470" spans="2:3" ht="12.75">
      <c r="B470" s="1" t="s">
        <v>73</v>
      </c>
      <c r="C470" s="6">
        <f>4/24</f>
        <v>0.16666666666666666</v>
      </c>
    </row>
    <row r="472" spans="2:3" ht="12.75">
      <c r="B472" s="1" t="s">
        <v>66</v>
      </c>
      <c r="C472" s="6">
        <f>1/12</f>
        <v>0.08333333333333333</v>
      </c>
    </row>
    <row r="474" spans="2:3" ht="12.75">
      <c r="B474" s="1" t="s">
        <v>81</v>
      </c>
      <c r="C474" s="6">
        <f>1/24</f>
        <v>0.041666666666666664</v>
      </c>
    </row>
    <row r="478" spans="1:2" ht="12.75">
      <c r="A478" s="7">
        <v>29</v>
      </c>
      <c r="B478" s="1" t="s">
        <v>34</v>
      </c>
    </row>
    <row r="480" spans="1:3" ht="12.75">
      <c r="A480" s="7" t="s">
        <v>77</v>
      </c>
      <c r="B480" s="1" t="s">
        <v>2</v>
      </c>
      <c r="C480" s="6">
        <v>20</v>
      </c>
    </row>
    <row r="481" ht="12.75">
      <c r="A481" s="7" t="s">
        <v>78</v>
      </c>
    </row>
    <row r="482" spans="2:17" ht="12.75">
      <c r="B482" s="1" t="s">
        <v>62</v>
      </c>
      <c r="C482" s="6">
        <v>10</v>
      </c>
      <c r="D482" s="9">
        <v>10</v>
      </c>
      <c r="E482" s="21">
        <v>8</v>
      </c>
      <c r="F482" s="3">
        <f>(D482/12)+(E482/24)/12</f>
        <v>0.8611111111111112</v>
      </c>
      <c r="G482" s="2">
        <f>F482*(23/24)</f>
        <v>0.8252314814814815</v>
      </c>
      <c r="H482" s="21">
        <v>68</v>
      </c>
      <c r="I482" s="2">
        <f>244.7529/H482</f>
        <v>3.5993073529411768</v>
      </c>
      <c r="J482" s="2">
        <f>I482*G482</f>
        <v>2.970261739174837</v>
      </c>
      <c r="K482" s="14">
        <f>(J482/J488)*(C488/C482)</f>
        <v>1.0561274509803924</v>
      </c>
      <c r="Q482" s="2">
        <f>(C482*H482)/F482/240</f>
        <v>3.290322580645161</v>
      </c>
    </row>
    <row r="484" spans="2:3" ht="12.75">
      <c r="B484" s="1" t="s">
        <v>110</v>
      </c>
      <c r="C484" s="6">
        <v>5</v>
      </c>
    </row>
    <row r="486" spans="2:17" ht="12.75">
      <c r="B486" s="1" t="s">
        <v>70</v>
      </c>
      <c r="C486" s="6">
        <v>5</v>
      </c>
      <c r="D486" s="9">
        <v>5</v>
      </c>
      <c r="E486" s="21">
        <v>12</v>
      </c>
      <c r="F486" s="3">
        <f>(D486/12)+(E486/24)/12</f>
        <v>0.45833333333333337</v>
      </c>
      <c r="G486" s="2">
        <f>F486*(23/24)</f>
        <v>0.43923611111111116</v>
      </c>
      <c r="H486" s="21">
        <f>6*12+1.5</f>
        <v>73.5</v>
      </c>
      <c r="I486" s="2">
        <f>244.7529/H486</f>
        <v>3.3299714285714286</v>
      </c>
      <c r="J486" s="2">
        <f>I486*G486</f>
        <v>1.4626437003968256</v>
      </c>
      <c r="K486" s="14">
        <f>(J486/J488)*(C488/C486)</f>
        <v>1.040136054421769</v>
      </c>
      <c r="Q486" s="2">
        <f>(C486*H486)/F486/240</f>
        <v>3.340909090909091</v>
      </c>
    </row>
    <row r="488" spans="2:17" ht="12.75">
      <c r="B488" s="1" t="s">
        <v>76</v>
      </c>
      <c r="C488" s="6">
        <v>1</v>
      </c>
      <c r="D488" s="9">
        <v>2</v>
      </c>
      <c r="E488" s="21">
        <v>0</v>
      </c>
      <c r="F488" s="3">
        <f>(D488/12)+(E488/24)/12</f>
        <v>0.16666666666666666</v>
      </c>
      <c r="G488" s="2">
        <f>F488*(23/24)</f>
        <v>0.1597222222222222</v>
      </c>
      <c r="H488" s="21">
        <v>139</v>
      </c>
      <c r="I488" s="2">
        <f>244.7529/H488</f>
        <v>1.7608122302158273</v>
      </c>
      <c r="J488" s="2">
        <f>I488*G488</f>
        <v>0.28124084232613905</v>
      </c>
      <c r="K488" s="14">
        <f>(J488/J488)*(C488/C488)</f>
        <v>1</v>
      </c>
      <c r="Q488" s="2">
        <f>(C488*H488)/F488/240</f>
        <v>3.475</v>
      </c>
    </row>
    <row r="490" spans="2:17" ht="12.75">
      <c r="B490" s="1" t="s">
        <v>57</v>
      </c>
      <c r="C490" s="6">
        <v>0.5</v>
      </c>
      <c r="D490" s="9">
        <v>1</v>
      </c>
      <c r="E490" s="21">
        <v>18</v>
      </c>
      <c r="F490" s="3">
        <f>(D490/12)+(E490/24)/12</f>
        <v>0.14583333333333331</v>
      </c>
      <c r="G490" s="2">
        <f>F490*(23/24)</f>
        <v>0.13975694444444442</v>
      </c>
      <c r="H490" s="21">
        <v>234</v>
      </c>
      <c r="I490" s="2">
        <f>244.7529/H490</f>
        <v>1.0459525641025642</v>
      </c>
      <c r="J490" s="2">
        <f>I490*G490</f>
        <v>0.14617913439280625</v>
      </c>
      <c r="K490" s="14">
        <f>(J490/J488)*(C488/C490)</f>
        <v>1.0395299145299146</v>
      </c>
      <c r="Q490" s="2">
        <f>(C490*H490)/F490/240</f>
        <v>3.342857142857143</v>
      </c>
    </row>
    <row r="492" spans="2:3" ht="12.75">
      <c r="B492" s="1" t="s">
        <v>103</v>
      </c>
      <c r="C492" s="6">
        <v>0.25</v>
      </c>
    </row>
    <row r="494" spans="2:3" ht="12.75">
      <c r="B494" s="1" t="s">
        <v>73</v>
      </c>
      <c r="C494" s="6">
        <f>4/24</f>
        <v>0.16666666666666666</v>
      </c>
    </row>
    <row r="496" spans="2:3" ht="12.75">
      <c r="B496" s="1" t="s">
        <v>66</v>
      </c>
      <c r="C496" s="6">
        <f>1/12</f>
        <v>0.08333333333333333</v>
      </c>
    </row>
    <row r="498" spans="2:3" ht="12.75">
      <c r="B498" s="1" t="s">
        <v>81</v>
      </c>
      <c r="C498" s="6">
        <f>1/24</f>
        <v>0.041666666666666664</v>
      </c>
    </row>
    <row r="501" spans="1:2" ht="12.75">
      <c r="A501" s="7">
        <v>30</v>
      </c>
      <c r="B501" s="1" t="s">
        <v>35</v>
      </c>
    </row>
    <row r="503" spans="1:17" ht="12.75">
      <c r="A503" s="7" t="s">
        <v>77</v>
      </c>
      <c r="B503" s="1" t="s">
        <v>115</v>
      </c>
      <c r="C503" s="6">
        <v>12</v>
      </c>
      <c r="D503" s="9">
        <v>9</v>
      </c>
      <c r="E503" s="21">
        <v>16</v>
      </c>
      <c r="F503" s="3">
        <f>(D503/12)+(E503/24)/12</f>
        <v>0.8055555555555556</v>
      </c>
      <c r="G503" s="2">
        <f>F503*(23/24)</f>
        <v>0.7719907407407408</v>
      </c>
      <c r="H503" s="21">
        <f>5*12+6</f>
        <v>66</v>
      </c>
      <c r="I503" s="2">
        <f>244.7529/H503</f>
        <v>3.708377272727273</v>
      </c>
      <c r="J503" s="2">
        <f>I503*G503</f>
        <v>2.8628329177188556</v>
      </c>
      <c r="Q503" s="2">
        <f>(C503*H503)/F503/240</f>
        <v>4.096551724137931</v>
      </c>
    </row>
    <row r="504" ht="12.75">
      <c r="A504" s="7" t="s">
        <v>78</v>
      </c>
    </row>
    <row r="505" spans="2:17" ht="12.75">
      <c r="B505" s="1" t="s">
        <v>117</v>
      </c>
      <c r="C505" s="6">
        <v>6</v>
      </c>
      <c r="D505" s="9">
        <v>6</v>
      </c>
      <c r="E505" s="21">
        <v>0</v>
      </c>
      <c r="F505" s="3">
        <f>(D505/12)+(E505/24)/12</f>
        <v>0.5</v>
      </c>
      <c r="G505" s="2">
        <f>F505*(23/24)</f>
        <v>0.4791666666666667</v>
      </c>
      <c r="H505" s="21">
        <f>6*12+10</f>
        <v>82</v>
      </c>
      <c r="I505" s="2">
        <f>244.7529/H505</f>
        <v>2.984791463414634</v>
      </c>
      <c r="J505" s="2">
        <f>I505*G505</f>
        <v>1.4302125762195124</v>
      </c>
      <c r="Q505" s="2">
        <f>(C505*H505)/F505/240</f>
        <v>4.1</v>
      </c>
    </row>
    <row r="509" spans="1:2" ht="12.75">
      <c r="A509" s="7">
        <v>31</v>
      </c>
      <c r="B509" s="1" t="s">
        <v>36</v>
      </c>
    </row>
    <row r="511" spans="2:17" ht="12.75">
      <c r="B511" s="1" t="s">
        <v>67</v>
      </c>
      <c r="C511" s="6">
        <v>8</v>
      </c>
      <c r="D511" s="9">
        <v>10</v>
      </c>
      <c r="E511" s="21">
        <v>0</v>
      </c>
      <c r="F511" s="3">
        <f>(D511/12)+(E511/24)/12</f>
        <v>0.8333333333333334</v>
      </c>
      <c r="G511" s="2">
        <f>F511*(23/24)</f>
        <v>0.7986111111111112</v>
      </c>
      <c r="H511" s="21">
        <v>80</v>
      </c>
      <c r="I511" s="2">
        <f>244.7529/H511</f>
        <v>3.05941125</v>
      </c>
      <c r="J511" s="2">
        <f>I511*G511</f>
        <v>2.4432798177083335</v>
      </c>
      <c r="K511" s="14">
        <f>(J511/J513)*(C513/C511)</f>
        <v>1.099514563106796</v>
      </c>
      <c r="Q511" s="2">
        <f>(C511*H511)/F511/240</f>
        <v>3.2</v>
      </c>
    </row>
    <row r="513" spans="2:17" ht="12.75">
      <c r="B513" s="1" t="s">
        <v>76</v>
      </c>
      <c r="C513" s="6">
        <v>1</v>
      </c>
      <c r="D513" s="9">
        <v>2</v>
      </c>
      <c r="E513" s="21">
        <v>3.5</v>
      </c>
      <c r="F513" s="3">
        <f>(D513/12)+(E513/24)/12</f>
        <v>0.17881944444444445</v>
      </c>
      <c r="G513" s="2">
        <f>F513*(23/24)</f>
        <v>0.17136863425925927</v>
      </c>
      <c r="H513" s="21">
        <f>12*12+7</f>
        <v>151</v>
      </c>
      <c r="I513" s="2">
        <f>244.7529/H513</f>
        <v>1.6208801324503312</v>
      </c>
      <c r="J513" s="2">
        <f>I513*G513</f>
        <v>0.27776801459598055</v>
      </c>
      <c r="K513" s="14">
        <f>(J513/J513)*(C513/C513)</f>
        <v>1</v>
      </c>
      <c r="Q513" s="2">
        <f>(C513*H513)/F513/240</f>
        <v>3.5184466019417475</v>
      </c>
    </row>
    <row r="515" spans="2:17" ht="12.75">
      <c r="B515" s="1" t="s">
        <v>66</v>
      </c>
      <c r="C515" s="6">
        <f>1/12</f>
        <v>0.08333333333333333</v>
      </c>
      <c r="D515" s="9">
        <v>0</v>
      </c>
      <c r="E515" s="21">
        <v>4.25</v>
      </c>
      <c r="F515" s="3">
        <f>(D515/12)+(E515/24)/12</f>
        <v>0.014756944444444446</v>
      </c>
      <c r="G515" s="2">
        <f>F515*(23/24)</f>
        <v>0.01414207175925926</v>
      </c>
      <c r="H515" s="21">
        <f>18*12+10</f>
        <v>226</v>
      </c>
      <c r="I515" s="2">
        <f>244.7529/H515</f>
        <v>1.0829774336283187</v>
      </c>
      <c r="J515" s="2">
        <f>I515*G515</f>
        <v>0.015315544580030116</v>
      </c>
      <c r="K515" s="14">
        <f>(J515/J513)*(C513/C515)</f>
        <v>0.661654781338603</v>
      </c>
      <c r="Q515" s="2">
        <f>(C515*H515)/F515/240</f>
        <v>5.317647058823528</v>
      </c>
    </row>
    <row r="518" spans="1:2" ht="12.75">
      <c r="A518" s="7">
        <v>32</v>
      </c>
      <c r="B518" s="1" t="s">
        <v>37</v>
      </c>
    </row>
    <row r="520" spans="2:17" ht="12.75">
      <c r="B520" s="1" t="s">
        <v>67</v>
      </c>
      <c r="C520" s="6">
        <v>9</v>
      </c>
      <c r="D520" s="9">
        <v>10</v>
      </c>
      <c r="E520" s="21">
        <v>0</v>
      </c>
      <c r="F520" s="3">
        <f>(D520/12)+(E520/24)/12</f>
        <v>0.8333333333333334</v>
      </c>
      <c r="G520" s="2">
        <f>F520*(23/24)</f>
        <v>0.7986111111111112</v>
      </c>
      <c r="H520" s="21">
        <v>80</v>
      </c>
      <c r="I520" s="2">
        <f>244.7529/H520</f>
        <v>3.05941125</v>
      </c>
      <c r="J520" s="2">
        <f>I520*G520</f>
        <v>2.4432798177083335</v>
      </c>
      <c r="K520" s="14">
        <f>(J520/J522)*(C522/C520)</f>
        <v>1.0297619047619047</v>
      </c>
      <c r="Q520" s="2">
        <f>(C520*H520)/F520/240</f>
        <v>3.6</v>
      </c>
    </row>
    <row r="522" spans="2:17" ht="12.75">
      <c r="B522" s="1" t="s">
        <v>76</v>
      </c>
      <c r="C522" s="6">
        <v>1</v>
      </c>
      <c r="D522" s="9">
        <v>2</v>
      </c>
      <c r="E522" s="21">
        <v>8</v>
      </c>
      <c r="F522" s="3">
        <f>(D522/12)+(E522/24)/12</f>
        <v>0.19444444444444442</v>
      </c>
      <c r="G522" s="2">
        <f>F522*(23/24)</f>
        <v>0.1863425925925926</v>
      </c>
      <c r="H522" s="21">
        <f>14*12+5</f>
        <v>173</v>
      </c>
      <c r="I522" s="2">
        <f>244.7529/H522</f>
        <v>1.414756647398844</v>
      </c>
      <c r="J522" s="2">
        <f>I522*G522</f>
        <v>0.26362942156390495</v>
      </c>
      <c r="K522" s="14">
        <f>(J522/J522)*(C522/C522)</f>
        <v>1</v>
      </c>
      <c r="Q522" s="2">
        <f>(C522*H522)/F522/240</f>
        <v>3.7071428571428573</v>
      </c>
    </row>
    <row r="524" spans="2:17" ht="12.75">
      <c r="B524" s="1" t="s">
        <v>66</v>
      </c>
      <c r="C524" s="6">
        <f>1/12</f>
        <v>0.08333333333333333</v>
      </c>
      <c r="D524" s="9">
        <v>0</v>
      </c>
      <c r="E524" s="21">
        <v>4.25</v>
      </c>
      <c r="F524" s="3">
        <f>(D524/12)+(E524/24)/12</f>
        <v>0.014756944444444446</v>
      </c>
      <c r="G524" s="2">
        <f>F524*(23/24)</f>
        <v>0.01414207175925926</v>
      </c>
      <c r="H524" s="21">
        <f>19*12+7</f>
        <v>235</v>
      </c>
      <c r="I524" s="2">
        <f>244.7529/H524</f>
        <v>1.0415017021276596</v>
      </c>
      <c r="J524" s="2">
        <f>I524*G524</f>
        <v>0.014728991808880026</v>
      </c>
      <c r="K524" s="14">
        <f>(J524/J522)*(C522/C524)</f>
        <v>0.6704407294832827</v>
      </c>
      <c r="Q524" s="2">
        <f>(C524*H524)/F524/240</f>
        <v>5.529411764705881</v>
      </c>
    </row>
    <row r="527" spans="1:2" ht="12.75">
      <c r="A527" s="7">
        <v>33</v>
      </c>
      <c r="B527" s="1" t="s">
        <v>38</v>
      </c>
    </row>
    <row r="529" spans="1:17" ht="12.75">
      <c r="A529" s="7" t="s">
        <v>48</v>
      </c>
      <c r="B529" s="1" t="s">
        <v>68</v>
      </c>
      <c r="C529" s="6">
        <v>8</v>
      </c>
      <c r="D529" s="9">
        <v>11</v>
      </c>
      <c r="E529" s="21">
        <v>18</v>
      </c>
      <c r="F529" s="3">
        <f>(D529/12)+(E529/24)/12</f>
        <v>0.9791666666666666</v>
      </c>
      <c r="G529" s="2">
        <f>F529*(23/24)</f>
        <v>0.9383680555555556</v>
      </c>
      <c r="H529" s="21">
        <f>3*12+3</f>
        <v>39</v>
      </c>
      <c r="I529" s="2">
        <f>244.7529/H529</f>
        <v>6.275715384615385</v>
      </c>
      <c r="J529" s="2">
        <f>I529*G529</f>
        <v>5.888930842681624</v>
      </c>
      <c r="K529" s="14">
        <f>(J529/J533)*(C533/C529)</f>
        <v>1.0243589743589743</v>
      </c>
      <c r="Q529" s="2">
        <f>(C529*H529)/F529/240</f>
        <v>1.3276595744680852</v>
      </c>
    </row>
    <row r="530" ht="12.75">
      <c r="A530" s="7" t="s">
        <v>78</v>
      </c>
    </row>
    <row r="531" spans="2:17" ht="12.75">
      <c r="B531" s="1" t="s">
        <v>67</v>
      </c>
      <c r="C531" s="6">
        <v>4</v>
      </c>
      <c r="D531" s="9">
        <v>10</v>
      </c>
      <c r="E531" s="21">
        <v>0</v>
      </c>
      <c r="F531" s="3">
        <f>(D531/12)+(E531/24)/12</f>
        <v>0.8333333333333334</v>
      </c>
      <c r="G531" s="2">
        <f>F531*(23/24)</f>
        <v>0.7986111111111112</v>
      </c>
      <c r="H531" s="21">
        <f>5*12+6</f>
        <v>66</v>
      </c>
      <c r="I531" s="2">
        <f>244.7529/H531</f>
        <v>3.708377272727273</v>
      </c>
      <c r="J531" s="2">
        <f>I531*G531</f>
        <v>2.9615512941919193</v>
      </c>
      <c r="K531" s="14">
        <f>(J531/J533)*(C533/C531)</f>
        <v>1.0303030303030303</v>
      </c>
      <c r="Q531" s="2">
        <f>(C531*H531)/F531/240</f>
        <v>1.32</v>
      </c>
    </row>
    <row r="533" spans="2:17" ht="12.75">
      <c r="B533" s="1" t="s">
        <v>76</v>
      </c>
      <c r="C533" s="6">
        <v>1</v>
      </c>
      <c r="D533" s="9">
        <v>5</v>
      </c>
      <c r="E533" s="21">
        <v>0</v>
      </c>
      <c r="F533" s="3">
        <f>(D533/12)+(E533/24)/12</f>
        <v>0.4166666666666667</v>
      </c>
      <c r="G533" s="2">
        <f>F533*(23/24)</f>
        <v>0.3993055555555556</v>
      </c>
      <c r="H533" s="21">
        <f>11*12+4</f>
        <v>136</v>
      </c>
      <c r="I533" s="2">
        <f>244.7529/H533</f>
        <v>1.7996536764705884</v>
      </c>
      <c r="J533" s="2">
        <f>I533*G533</f>
        <v>0.7186117110906863</v>
      </c>
      <c r="K533" s="14">
        <f>(J533/J533)*(C533/C533)</f>
        <v>1</v>
      </c>
      <c r="Q533" s="2">
        <f>(C533*H533)/F533/240</f>
        <v>1.3599999999999999</v>
      </c>
    </row>
    <row r="535" spans="2:3" ht="12.75">
      <c r="B535" s="1" t="s">
        <v>57</v>
      </c>
      <c r="C535" s="6">
        <v>0.5</v>
      </c>
    </row>
    <row r="537" spans="2:17" ht="12.75">
      <c r="B537" s="1" t="s">
        <v>103</v>
      </c>
      <c r="C537" s="6">
        <v>0.25</v>
      </c>
      <c r="D537" s="9">
        <v>3</v>
      </c>
      <c r="E537" s="21">
        <v>0</v>
      </c>
      <c r="F537" s="3">
        <f>(D537/12)+(E537/24)/12</f>
        <v>0.25</v>
      </c>
      <c r="G537" s="2">
        <f>F537*(23/24)</f>
        <v>0.23958333333333334</v>
      </c>
      <c r="H537" s="21">
        <f>28*12</f>
        <v>336</v>
      </c>
      <c r="I537" s="2">
        <f>244.7529/H537</f>
        <v>0.7284312500000001</v>
      </c>
      <c r="J537" s="2">
        <f>I537*G537</f>
        <v>0.17451998697916668</v>
      </c>
      <c r="K537" s="14">
        <f>(J537/J533)*(C533/C537)</f>
        <v>0.9714285714285714</v>
      </c>
      <c r="Q537" s="2">
        <f>(C537*H537)/F537/240</f>
        <v>1.4</v>
      </c>
    </row>
    <row r="539" spans="2:17" ht="12.75">
      <c r="B539" s="1" t="s">
        <v>73</v>
      </c>
      <c r="C539" s="6">
        <f>4/24</f>
        <v>0.16666666666666666</v>
      </c>
      <c r="D539" s="9">
        <v>2</v>
      </c>
      <c r="E539" s="21">
        <v>0</v>
      </c>
      <c r="F539" s="3">
        <f>(D539/12)+(E539/24)/12</f>
        <v>0.16666666666666666</v>
      </c>
      <c r="G539" s="2">
        <f>F539*(23/24)</f>
        <v>0.1597222222222222</v>
      </c>
      <c r="H539" s="21">
        <f>29*12+6</f>
        <v>354</v>
      </c>
      <c r="I539" s="2">
        <f>244.7529/H539</f>
        <v>0.6913923728813559</v>
      </c>
      <c r="J539" s="2">
        <f>I539*G539</f>
        <v>0.11043072622410545</v>
      </c>
      <c r="K539" s="14">
        <f>(J539/J533)*(C533/C539)</f>
        <v>0.9220338983050846</v>
      </c>
      <c r="Q539" s="2">
        <f>(C539*H539)/F539/240</f>
        <v>1.475</v>
      </c>
    </row>
    <row r="541" spans="2:17" ht="12.75">
      <c r="B541" s="1" t="s">
        <v>66</v>
      </c>
      <c r="C541" s="6">
        <f>1/12</f>
        <v>0.08333333333333333</v>
      </c>
      <c r="D541" s="9">
        <v>0</v>
      </c>
      <c r="E541" s="21">
        <v>12</v>
      </c>
      <c r="F541" s="3">
        <f>(D541/12)+(E541/24)/12</f>
        <v>0.041666666666666664</v>
      </c>
      <c r="G541" s="2">
        <f>F541*(23/24)</f>
        <v>0.03993055555555555</v>
      </c>
      <c r="H541" s="21">
        <f>19*12</f>
        <v>228</v>
      </c>
      <c r="I541" s="2">
        <f>244.7529/H541</f>
        <v>1.0734776315789474</v>
      </c>
      <c r="J541" s="2">
        <f>I541*G541</f>
        <v>0.04286455820540935</v>
      </c>
      <c r="K541" s="14">
        <f>(J541/J533)*(C533/C541)</f>
        <v>0.7157894736842104</v>
      </c>
      <c r="Q541" s="2">
        <f>(C541*H541)/F541/240</f>
        <v>1.9</v>
      </c>
    </row>
    <row r="545" spans="1:2" ht="12.75">
      <c r="A545" s="7">
        <v>34</v>
      </c>
      <c r="B545" s="1" t="s">
        <v>39</v>
      </c>
    </row>
    <row r="547" spans="1:17" ht="12.75">
      <c r="A547" s="7" t="s">
        <v>52</v>
      </c>
      <c r="B547" s="1" t="s">
        <v>67</v>
      </c>
      <c r="C547" s="6">
        <v>4</v>
      </c>
      <c r="D547" s="9">
        <v>10</v>
      </c>
      <c r="E547" s="21">
        <v>0</v>
      </c>
      <c r="F547" s="3">
        <f>(D547/12)+(E547/24)/12</f>
        <v>0.8333333333333334</v>
      </c>
      <c r="G547" s="2">
        <f>F547*(23/24)</f>
        <v>0.7986111111111112</v>
      </c>
      <c r="H547" s="21">
        <f>7*12</f>
        <v>84</v>
      </c>
      <c r="I547" s="2">
        <f>244.7529/H547</f>
        <v>2.9137250000000003</v>
      </c>
      <c r="J547" s="2">
        <f>I547*G547</f>
        <v>2.3269331597222225</v>
      </c>
      <c r="K547" s="14">
        <f>(J547/J551)*(C551/C547)</f>
        <v>1.0193452380952384</v>
      </c>
      <c r="Q547" s="2">
        <f>(C547*H547)/F547/240</f>
        <v>1.68</v>
      </c>
    </row>
    <row r="548" ht="12.75">
      <c r="A548" s="7" t="s">
        <v>78</v>
      </c>
    </row>
    <row r="549" spans="2:17" ht="12.75">
      <c r="B549" s="1" t="s">
        <v>93</v>
      </c>
      <c r="C549" s="6">
        <v>2</v>
      </c>
      <c r="D549" s="9">
        <v>5</v>
      </c>
      <c r="E549" s="21">
        <v>0</v>
      </c>
      <c r="F549" s="3">
        <f>(D549/12)+(E549/24)/12</f>
        <v>0.4166666666666667</v>
      </c>
      <c r="G549" s="2">
        <f>F549*(23/24)</f>
        <v>0.3993055555555556</v>
      </c>
      <c r="H549" s="21">
        <f>7*12+1</f>
        <v>85</v>
      </c>
      <c r="I549" s="2">
        <f>244.7529/H549</f>
        <v>2.8794458823529414</v>
      </c>
      <c r="J549" s="2">
        <f>I549*G549</f>
        <v>1.1497787377450983</v>
      </c>
      <c r="K549" s="14">
        <f>(J549/J551)*(C551/C549)</f>
        <v>1.007352941176471</v>
      </c>
      <c r="Q549" s="2">
        <f>(C549*H549)/F549/240</f>
        <v>1.7</v>
      </c>
    </row>
    <row r="551" spans="2:17" ht="12.75">
      <c r="B551" s="1" t="s">
        <v>76</v>
      </c>
      <c r="C551" s="6">
        <v>1</v>
      </c>
      <c r="D551" s="9">
        <v>4</v>
      </c>
      <c r="E551" s="21">
        <v>0</v>
      </c>
      <c r="F551" s="3">
        <f>(D551/12)+(E551/24)/12</f>
        <v>0.3333333333333333</v>
      </c>
      <c r="G551" s="2">
        <f>F551*(23/24)</f>
        <v>0.3194444444444444</v>
      </c>
      <c r="H551" s="21">
        <f>11*12+5</f>
        <v>137</v>
      </c>
      <c r="I551" s="2">
        <f>244.7529/H551</f>
        <v>1.7865175182481752</v>
      </c>
      <c r="J551" s="2">
        <f>I551*G551</f>
        <v>0.5706930961070559</v>
      </c>
      <c r="K551" s="14">
        <f>(J551/J551)*(C551/C551)</f>
        <v>1</v>
      </c>
      <c r="Q551" s="2">
        <f>(C551*H551)/F551/240</f>
        <v>1.7125</v>
      </c>
    </row>
    <row r="553" spans="2:17" ht="12.75">
      <c r="B553" s="1" t="s">
        <v>57</v>
      </c>
      <c r="C553" s="6">
        <v>0.5</v>
      </c>
      <c r="D553" s="9">
        <v>3</v>
      </c>
      <c r="E553" s="21">
        <v>0</v>
      </c>
      <c r="F553" s="3">
        <f>(D553/12)+(E553/24)/12</f>
        <v>0.25</v>
      </c>
      <c r="G553" s="2">
        <f>F553*(23/24)</f>
        <v>0.23958333333333334</v>
      </c>
      <c r="H553" s="21">
        <f>17*12+10</f>
        <v>214</v>
      </c>
      <c r="I553" s="2">
        <f>244.7529/H553</f>
        <v>1.143705140186916</v>
      </c>
      <c r="J553" s="2">
        <f>I553*G553</f>
        <v>0.27401268983644866</v>
      </c>
      <c r="K553" s="14">
        <f>(J553/J551)*(C551/C553)</f>
        <v>0.9602803738317761</v>
      </c>
      <c r="Q553" s="2">
        <f>(C553*H553)/F553/240</f>
        <v>1.7833333333333334</v>
      </c>
    </row>
    <row r="555" spans="2:3" ht="12.75">
      <c r="B555" s="1" t="s">
        <v>73</v>
      </c>
      <c r="C555" s="6">
        <f>4/24</f>
        <v>0.16666666666666666</v>
      </c>
    </row>
    <row r="557" spans="2:17" ht="12.75">
      <c r="B557" s="1" t="s">
        <v>66</v>
      </c>
      <c r="C557" s="6">
        <f>1/12</f>
        <v>0.08333333333333333</v>
      </c>
      <c r="D557" s="9">
        <v>0</v>
      </c>
      <c r="E557" s="21">
        <v>8</v>
      </c>
      <c r="F557" s="3">
        <f>(D557/12)+(E557/24)/12</f>
        <v>0.027777777777777776</v>
      </c>
      <c r="G557" s="2">
        <f>F557*(23/24)</f>
        <v>0.02662037037037037</v>
      </c>
      <c r="H557" s="21">
        <v>216</v>
      </c>
      <c r="I557" s="2">
        <f>244.7529/H557</f>
        <v>1.1331152777777778</v>
      </c>
      <c r="J557" s="2">
        <f>I557*G557</f>
        <v>0.030163948366769548</v>
      </c>
      <c r="K557" s="14">
        <f>(J557/J549)*(C549/C557)</f>
        <v>0.6296296296296295</v>
      </c>
      <c r="Q557" s="2">
        <f>(C557*H557)/F557/240</f>
        <v>2.7</v>
      </c>
    </row>
    <row r="560" spans="1:2" ht="12.75">
      <c r="A560" s="7">
        <v>35</v>
      </c>
      <c r="B560" s="1" t="s">
        <v>40</v>
      </c>
    </row>
    <row r="562" spans="1:17" ht="12.75">
      <c r="A562" s="7" t="s">
        <v>48</v>
      </c>
      <c r="B562" s="1" t="s">
        <v>67</v>
      </c>
      <c r="C562" s="6">
        <v>4</v>
      </c>
      <c r="D562" s="9">
        <v>10</v>
      </c>
      <c r="E562" s="21">
        <v>0</v>
      </c>
      <c r="F562" s="3">
        <f>(D562/12)+(E562/24)/12</f>
        <v>0.8333333333333334</v>
      </c>
      <c r="G562" s="2">
        <f>F562*(23/24)</f>
        <v>0.7986111111111112</v>
      </c>
      <c r="H562" s="21">
        <v>85</v>
      </c>
      <c r="I562" s="2">
        <f>244.7529/H562</f>
        <v>2.8794458823529414</v>
      </c>
      <c r="J562" s="2">
        <f>I562*G562</f>
        <v>2.2995574754901966</v>
      </c>
      <c r="K562" s="14">
        <f>(J562/J566)*(C566/C562)</f>
        <v>1.007352941176471</v>
      </c>
      <c r="Q562" s="2">
        <f>(C562*H562)/F562/240</f>
        <v>1.7</v>
      </c>
    </row>
    <row r="564" spans="2:17" ht="12.75">
      <c r="B564" s="1" t="s">
        <v>93</v>
      </c>
      <c r="C564" s="6">
        <v>2</v>
      </c>
      <c r="D564" s="9">
        <v>5</v>
      </c>
      <c r="E564" s="21">
        <v>0</v>
      </c>
      <c r="F564" s="3">
        <f>(D564/12)+(E564/24)/12</f>
        <v>0.4166666666666667</v>
      </c>
      <c r="G564" s="2">
        <f>F564*(23/24)</f>
        <v>0.3993055555555556</v>
      </c>
      <c r="H564" s="21">
        <f>7*12+1</f>
        <v>85</v>
      </c>
      <c r="I564" s="2">
        <f>244.7529/H564</f>
        <v>2.8794458823529414</v>
      </c>
      <c r="J564" s="2">
        <f>I564*G564</f>
        <v>1.1497787377450983</v>
      </c>
      <c r="K564" s="14">
        <f>(J564/J566)*(C566/C564)</f>
        <v>1.007352941176471</v>
      </c>
      <c r="Q564" s="2">
        <f>(C564*H564)/F564/240</f>
        <v>1.7</v>
      </c>
    </row>
    <row r="566" spans="2:17" ht="12.75">
      <c r="B566" s="1" t="s">
        <v>76</v>
      </c>
      <c r="C566" s="6">
        <v>1</v>
      </c>
      <c r="D566" s="9">
        <v>4</v>
      </c>
      <c r="E566" s="21">
        <v>0</v>
      </c>
      <c r="F566" s="3">
        <f>(D566/12)+(E566/24)/12</f>
        <v>0.3333333333333333</v>
      </c>
      <c r="G566" s="2">
        <f>F566*(23/24)</f>
        <v>0.3194444444444444</v>
      </c>
      <c r="H566" s="21">
        <f>11*12+5</f>
        <v>137</v>
      </c>
      <c r="I566" s="2">
        <f>244.7529/H566</f>
        <v>1.7865175182481752</v>
      </c>
      <c r="J566" s="2">
        <f>I566*G566</f>
        <v>0.5706930961070559</v>
      </c>
      <c r="K566" s="14">
        <f>(J566/J566)*(C566/C566)</f>
        <v>1</v>
      </c>
      <c r="Q566" s="2">
        <f>(C566*H566)/F566/240</f>
        <v>1.7125</v>
      </c>
    </row>
    <row r="568" spans="2:3" ht="12.75">
      <c r="B568" s="1" t="s">
        <v>57</v>
      </c>
      <c r="C568" s="6">
        <v>0.5</v>
      </c>
    </row>
    <row r="570" spans="2:3" ht="12.75">
      <c r="B570" s="1" t="s">
        <v>73</v>
      </c>
      <c r="C570" s="6">
        <f>4/24</f>
        <v>0.16666666666666666</v>
      </c>
    </row>
    <row r="572" spans="2:3" ht="12.75">
      <c r="B572" s="1" t="s">
        <v>66</v>
      </c>
      <c r="C572" s="6">
        <f>1/12</f>
        <v>0.08333333333333333</v>
      </c>
    </row>
    <row r="575" spans="1:2" ht="12.75">
      <c r="A575" s="7">
        <v>36</v>
      </c>
      <c r="B575" s="1" t="s">
        <v>41</v>
      </c>
    </row>
    <row r="577" spans="2:3" ht="12.75">
      <c r="B577" s="1" t="s">
        <v>67</v>
      </c>
      <c r="C577" s="6">
        <v>4</v>
      </c>
    </row>
    <row r="579" spans="2:17" ht="12.75">
      <c r="B579" s="1" t="s">
        <v>94</v>
      </c>
      <c r="C579" s="6">
        <v>2</v>
      </c>
      <c r="D579" s="9">
        <v>5</v>
      </c>
      <c r="E579" s="21">
        <v>0</v>
      </c>
      <c r="F579" s="3">
        <f>(D579/12)+(E579/24)/12</f>
        <v>0.4166666666666667</v>
      </c>
      <c r="G579" s="2">
        <f>F579*(23/24)</f>
        <v>0.3993055555555556</v>
      </c>
      <c r="H579" s="21">
        <f>7*12+1</f>
        <v>85</v>
      </c>
      <c r="I579" s="2">
        <f>244.7529/H579</f>
        <v>2.8794458823529414</v>
      </c>
      <c r="J579" s="2">
        <f>I579*G579</f>
        <v>1.1497787377450983</v>
      </c>
      <c r="K579" s="14">
        <f>(J579/J581)*(C581/C579)</f>
        <v>1.1512605042016808</v>
      </c>
      <c r="Q579" s="2">
        <f>(C579*H579)/F579/240</f>
        <v>1.7</v>
      </c>
    </row>
    <row r="581" spans="2:17" ht="12.75">
      <c r="B581" s="1" t="s">
        <v>76</v>
      </c>
      <c r="C581" s="6">
        <v>1</v>
      </c>
      <c r="D581" s="9">
        <v>3</v>
      </c>
      <c r="E581" s="21">
        <v>12</v>
      </c>
      <c r="F581" s="3">
        <f>(D581/12)+(E581/24)/12</f>
        <v>0.2916666666666667</v>
      </c>
      <c r="G581" s="2">
        <f>F581*(23/24)</f>
        <v>0.2795138888888889</v>
      </c>
      <c r="H581" s="21">
        <f>11*12+5</f>
        <v>137</v>
      </c>
      <c r="I581" s="2">
        <f>244.7529/H581</f>
        <v>1.7865175182481752</v>
      </c>
      <c r="J581" s="2">
        <f>I581*G581</f>
        <v>0.499356459093674</v>
      </c>
      <c r="K581" s="14">
        <f>(J581/J581)*(C581/C581)</f>
        <v>1</v>
      </c>
      <c r="Q581" s="2">
        <f>(C581*H581)/F581/240</f>
        <v>1.9571428571428569</v>
      </c>
    </row>
    <row r="583" spans="2:17" ht="12.75">
      <c r="B583" s="1" t="s">
        <v>57</v>
      </c>
      <c r="C583" s="6">
        <v>0.5</v>
      </c>
      <c r="D583" s="9">
        <v>2</v>
      </c>
      <c r="E583" s="21">
        <v>16</v>
      </c>
      <c r="F583" s="3">
        <f>(D583/12)+(E583/24)/12</f>
        <v>0.2222222222222222</v>
      </c>
      <c r="G583" s="2">
        <f>F583*(23/24)</f>
        <v>0.21296296296296297</v>
      </c>
      <c r="H583" s="21">
        <f>17*12+8</f>
        <v>212</v>
      </c>
      <c r="I583" s="2">
        <f>244.7529/H583</f>
        <v>1.1544948113207547</v>
      </c>
      <c r="J583" s="2">
        <f>I583*G583</f>
        <v>0.2458646357442348</v>
      </c>
      <c r="K583" s="14">
        <f>(J583/J581)*(C581/C583)</f>
        <v>0.9847259658580413</v>
      </c>
      <c r="Q583" s="2">
        <f>(C583*H583)/F583/240</f>
        <v>1.9875</v>
      </c>
    </row>
    <row r="585" spans="2:17" ht="12.75">
      <c r="B585" s="1" t="s">
        <v>103</v>
      </c>
      <c r="C585" s="6">
        <v>0.25</v>
      </c>
      <c r="D585" s="9">
        <v>1</v>
      </c>
      <c r="E585" s="21">
        <v>18</v>
      </c>
      <c r="F585" s="3">
        <f>(D585/12)+(E585/24)/12</f>
        <v>0.14583333333333331</v>
      </c>
      <c r="G585" s="2">
        <f>F585*(23/24)</f>
        <v>0.13975694444444442</v>
      </c>
      <c r="H585" s="21">
        <f>24*12</f>
        <v>288</v>
      </c>
      <c r="I585" s="2">
        <f>244.7529/H585</f>
        <v>0.8498364583333333</v>
      </c>
      <c r="J585" s="2">
        <f>I585*G585</f>
        <v>0.11877054669415507</v>
      </c>
      <c r="K585" s="14">
        <f>(J585/J581)*(C581/C585)</f>
        <v>0.9513888888888887</v>
      </c>
      <c r="Q585" s="2">
        <f>(C585*H585)/F585/240</f>
        <v>2.0571428571428574</v>
      </c>
    </row>
    <row r="587" spans="2:3" ht="12.75">
      <c r="B587" s="1" t="s">
        <v>73</v>
      </c>
      <c r="C587" s="6">
        <f>4/24</f>
        <v>0.16666666666666666</v>
      </c>
    </row>
    <row r="589" spans="2:17" ht="12.75">
      <c r="B589" s="1" t="s">
        <v>66</v>
      </c>
      <c r="C589" s="6">
        <f>1/12</f>
        <v>0.08333333333333333</v>
      </c>
      <c r="D589" s="9">
        <v>0</v>
      </c>
      <c r="E589" s="21">
        <v>8</v>
      </c>
      <c r="F589" s="3">
        <f>(D589/12)+(E589/24)/12</f>
        <v>0.027777777777777776</v>
      </c>
      <c r="G589" s="2">
        <f>F589*(23/24)</f>
        <v>0.02662037037037037</v>
      </c>
      <c r="H589" s="21">
        <f>19*12</f>
        <v>228</v>
      </c>
      <c r="I589" s="2">
        <f>244.7529/H589</f>
        <v>1.0734776315789474</v>
      </c>
      <c r="J589" s="2">
        <f>I589*G589</f>
        <v>0.02857637213693957</v>
      </c>
      <c r="K589" s="14">
        <f>(J589/J581)*(C581/C589)</f>
        <v>0.6867167919799498</v>
      </c>
      <c r="Q589" s="2">
        <f>(C589*H589)/F589/240</f>
        <v>2.85</v>
      </c>
    </row>
    <row r="593" spans="1:2" ht="12.75">
      <c r="A593" s="7">
        <v>37</v>
      </c>
      <c r="B593" s="1" t="s">
        <v>42</v>
      </c>
    </row>
    <row r="595" spans="1:17" ht="12.75">
      <c r="A595" s="7" t="s">
        <v>48</v>
      </c>
      <c r="B595" s="1" t="s">
        <v>67</v>
      </c>
      <c r="C595" s="6">
        <v>4.5</v>
      </c>
      <c r="D595" s="9">
        <v>10</v>
      </c>
      <c r="E595" s="21">
        <v>0</v>
      </c>
      <c r="F595" s="3">
        <f>(D595/12)+(E595/24)/12</f>
        <v>0.8333333333333334</v>
      </c>
      <c r="G595" s="2">
        <f>F595*(23/24)</f>
        <v>0.7986111111111112</v>
      </c>
      <c r="H595" s="21">
        <v>84</v>
      </c>
      <c r="I595" s="2">
        <f>244.7529/H595</f>
        <v>2.9137250000000003</v>
      </c>
      <c r="J595" s="2">
        <f>I595*G595</f>
        <v>2.3269331597222225</v>
      </c>
      <c r="K595" s="14">
        <f>(J595/J599)*(C599/C595)</f>
        <v>1.035525321239607</v>
      </c>
      <c r="Q595" s="2">
        <f>(C595*H595)/F595/240</f>
        <v>1.89</v>
      </c>
    </row>
    <row r="596" ht="12.75">
      <c r="A596" s="7" t="s">
        <v>78</v>
      </c>
    </row>
    <row r="597" spans="2:17" ht="12.75">
      <c r="B597" s="1" t="s">
        <v>94</v>
      </c>
      <c r="C597" s="6">
        <v>2.25</v>
      </c>
      <c r="D597" s="9">
        <v>5</v>
      </c>
      <c r="E597" s="21">
        <v>0</v>
      </c>
      <c r="F597" s="3">
        <f>(D597/12)+(E597/24)/12</f>
        <v>0.4166666666666667</v>
      </c>
      <c r="G597" s="2">
        <f>F597*(23/24)</f>
        <v>0.3993055555555556</v>
      </c>
      <c r="H597" s="21">
        <v>85</v>
      </c>
      <c r="I597" s="2">
        <f>244.7529/H597</f>
        <v>2.8794458823529414</v>
      </c>
      <c r="J597" s="2">
        <f>I597*G597</f>
        <v>1.1497787377450983</v>
      </c>
      <c r="K597" s="14">
        <f>(J597/J599)*(C599/C597)</f>
        <v>1.023342670401494</v>
      </c>
      <c r="Q597" s="2">
        <f>(C597*H597)/F597/240</f>
        <v>1.9125</v>
      </c>
    </row>
    <row r="599" spans="2:17" ht="12.75">
      <c r="B599" s="1" t="s">
        <v>76</v>
      </c>
      <c r="C599" s="6">
        <v>1</v>
      </c>
      <c r="D599" s="9">
        <v>3</v>
      </c>
      <c r="E599" s="21">
        <v>12</v>
      </c>
      <c r="F599" s="3">
        <f>(D599/12)+(E599/24)/12</f>
        <v>0.2916666666666667</v>
      </c>
      <c r="G599" s="2">
        <f>F599*(23/24)</f>
        <v>0.2795138888888889</v>
      </c>
      <c r="H599" s="21">
        <f>11*12+5</f>
        <v>137</v>
      </c>
      <c r="I599" s="2">
        <f>244.7529/H599</f>
        <v>1.7865175182481752</v>
      </c>
      <c r="J599" s="2">
        <f>I599*G599</f>
        <v>0.499356459093674</v>
      </c>
      <c r="K599" s="14">
        <f>(J599/J599)*(C599/C599)</f>
        <v>1</v>
      </c>
      <c r="Q599" s="2">
        <f>(C599*H599)/F599/240</f>
        <v>1.9571428571428569</v>
      </c>
    </row>
    <row r="601" spans="2:17" ht="12.75">
      <c r="B601" s="1" t="s">
        <v>57</v>
      </c>
      <c r="C601" s="6">
        <v>0.5</v>
      </c>
      <c r="D601" s="9">
        <v>2</v>
      </c>
      <c r="E601" s="21">
        <v>16</v>
      </c>
      <c r="F601" s="3">
        <f>(D601/12)+(E601/24)/12</f>
        <v>0.2222222222222222</v>
      </c>
      <c r="G601" s="2">
        <f>F601*(23/24)</f>
        <v>0.21296296296296297</v>
      </c>
      <c r="H601" s="21">
        <f>17*12+8</f>
        <v>212</v>
      </c>
      <c r="I601" s="2">
        <f>244.7529/H601</f>
        <v>1.1544948113207547</v>
      </c>
      <c r="J601" s="2">
        <f>I601*G601</f>
        <v>0.2458646357442348</v>
      </c>
      <c r="K601" s="14">
        <f>(J601/J599)*(C599/C601)</f>
        <v>0.9847259658580413</v>
      </c>
      <c r="Q601" s="2">
        <f>(C601*H601)/F601/240</f>
        <v>1.9875</v>
      </c>
    </row>
    <row r="603" spans="2:3" ht="12.75">
      <c r="B603" s="1" t="s">
        <v>103</v>
      </c>
      <c r="C603" s="6">
        <v>0.25</v>
      </c>
    </row>
    <row r="605" spans="2:3" ht="12.75">
      <c r="B605" s="1" t="s">
        <v>73</v>
      </c>
      <c r="C605" s="6">
        <f>4/24</f>
        <v>0.16666666666666666</v>
      </c>
    </row>
    <row r="607" spans="2:3" ht="12.75">
      <c r="B607" s="1" t="s">
        <v>66</v>
      </c>
      <c r="C607" s="6">
        <f>1/12</f>
        <v>0.08333333333333333</v>
      </c>
    </row>
    <row r="610" spans="1:2" ht="12.75">
      <c r="A610" s="7">
        <v>38</v>
      </c>
      <c r="B610" s="1" t="s">
        <v>43</v>
      </c>
    </row>
    <row r="612" spans="1:33" ht="12.75">
      <c r="A612" s="7" t="s">
        <v>52</v>
      </c>
      <c r="B612" s="1" t="s">
        <v>113</v>
      </c>
      <c r="C612" s="6">
        <v>6</v>
      </c>
      <c r="D612" s="9">
        <v>11</v>
      </c>
      <c r="E612" s="21">
        <v>0</v>
      </c>
      <c r="F612" s="3">
        <f>(D612/12)+(E612/24)/12</f>
        <v>0.9166666666666666</v>
      </c>
      <c r="G612" s="2">
        <f>F612*(23/24)</f>
        <v>0.8784722222222222</v>
      </c>
      <c r="H612" s="21">
        <v>72</v>
      </c>
      <c r="I612" s="2">
        <f>244.7529/H612</f>
        <v>3.3993458333333333</v>
      </c>
      <c r="J612" s="2">
        <f>I612*G612</f>
        <v>2.986230888310185</v>
      </c>
      <c r="L612">
        <v>1</v>
      </c>
      <c r="M612">
        <v>19</v>
      </c>
      <c r="N612">
        <v>3</v>
      </c>
      <c r="O612" s="17">
        <v>6</v>
      </c>
      <c r="P612" s="2">
        <f>(L612)+(M612/20)+(N612/240)+(O612/24)/240</f>
        <v>1.9635416666666665</v>
      </c>
      <c r="Q612" s="2">
        <f>(C612*H612)/F612/240</f>
        <v>1.9636363636363638</v>
      </c>
      <c r="R612">
        <v>1</v>
      </c>
      <c r="S612">
        <v>18</v>
      </c>
      <c r="T612">
        <v>0</v>
      </c>
      <c r="U612" s="17">
        <v>0</v>
      </c>
      <c r="V612" s="2">
        <f>R612+(S612/20)+(T612/240)+(U612/24/240)</f>
        <v>1.9</v>
      </c>
      <c r="W612" s="11">
        <v>0</v>
      </c>
      <c r="X612" s="11">
        <v>6</v>
      </c>
      <c r="Y612" s="17">
        <v>0</v>
      </c>
      <c r="Z612" s="19">
        <f>(W612/20)+(X612/240)+(Y612/24)/240</f>
        <v>0.025</v>
      </c>
      <c r="AA612" s="11">
        <v>0</v>
      </c>
      <c r="AB612" s="11">
        <v>9</v>
      </c>
      <c r="AC612" s="17">
        <v>0</v>
      </c>
      <c r="AD612" s="19">
        <f>(AA612/20)+(AB612/240)+(AC612/24/240)</f>
        <v>0.0375</v>
      </c>
      <c r="AE612" s="2">
        <f>Z612+AD612</f>
        <v>0.0625</v>
      </c>
      <c r="AF612" s="2">
        <f>V612+AE612</f>
        <v>1.9625</v>
      </c>
      <c r="AG612" s="2">
        <f>P612*1</f>
        <v>1.9635416666666665</v>
      </c>
    </row>
    <row r="613" ht="12.75">
      <c r="A613" s="7" t="s">
        <v>48</v>
      </c>
    </row>
    <row r="614" spans="1:33" ht="12.75">
      <c r="A614" s="7" t="s">
        <v>78</v>
      </c>
      <c r="B614" s="1" t="s">
        <v>67</v>
      </c>
      <c r="C614" s="6">
        <v>4</v>
      </c>
      <c r="D614" s="9">
        <v>8</v>
      </c>
      <c r="E614" s="21">
        <v>0</v>
      </c>
      <c r="F614" s="3">
        <f>(D614/12)+(E614/24)/12</f>
        <v>0.6666666666666666</v>
      </c>
      <c r="G614" s="2">
        <f>F614*(23/24)</f>
        <v>0.6388888888888888</v>
      </c>
      <c r="H614" s="21">
        <v>79</v>
      </c>
      <c r="I614" s="2">
        <f>244.7529/H614</f>
        <v>3.0981379746835445</v>
      </c>
      <c r="J614" s="2">
        <f>I614*G614</f>
        <v>1.9793659282700422</v>
      </c>
      <c r="L614">
        <v>1</v>
      </c>
      <c r="M614">
        <v>19</v>
      </c>
      <c r="N614">
        <v>3</v>
      </c>
      <c r="O614" s="17">
        <v>15</v>
      </c>
      <c r="P614" s="2">
        <f>(L614)+(M614/20)+(N614/240)+(O614/24)/240</f>
        <v>1.9651041666666667</v>
      </c>
      <c r="Q614" s="2">
        <f>(C614*H614)/F614/240</f>
        <v>1.975</v>
      </c>
      <c r="R614">
        <v>1</v>
      </c>
      <c r="S614">
        <v>18</v>
      </c>
      <c r="T614">
        <v>0</v>
      </c>
      <c r="U614" s="17">
        <v>0</v>
      </c>
      <c r="V614" s="2">
        <f>R614+(S614/20)+(T614/240)+(U614/24/240)</f>
        <v>1.9</v>
      </c>
      <c r="W614" s="11">
        <v>0</v>
      </c>
      <c r="X614" s="11">
        <v>6</v>
      </c>
      <c r="Y614" s="17">
        <v>0</v>
      </c>
      <c r="Z614" s="19">
        <f>(W614/20)+(X614/240)+(Y614/24)/240</f>
        <v>0.025</v>
      </c>
      <c r="AA614" s="11">
        <v>0</v>
      </c>
      <c r="AB614" s="11">
        <v>9</v>
      </c>
      <c r="AC614" s="17">
        <v>0</v>
      </c>
      <c r="AD614" s="19">
        <f>(AA614/20)+(AB614/240)+(AC614/24/240)</f>
        <v>0.0375</v>
      </c>
      <c r="AE614" s="2">
        <f>Z614+AD614</f>
        <v>0.0625</v>
      </c>
      <c r="AF614" s="2">
        <f>V614+AE614</f>
        <v>1.9625</v>
      </c>
      <c r="AG614" s="2">
        <f>P614*1</f>
        <v>1.9651041666666667</v>
      </c>
    </row>
    <row r="616" spans="2:33" ht="12.75">
      <c r="B616" s="1" t="s">
        <v>94</v>
      </c>
      <c r="C616" s="6">
        <v>2</v>
      </c>
      <c r="D616" s="9">
        <v>4</v>
      </c>
      <c r="E616" s="21">
        <v>0</v>
      </c>
      <c r="F616" s="3">
        <f>(D616/12)+(E616/24)/12</f>
        <v>0.3333333333333333</v>
      </c>
      <c r="G616" s="2">
        <f>F616*(23/24)</f>
        <v>0.3194444444444444</v>
      </c>
      <c r="H616" s="21">
        <v>79</v>
      </c>
      <c r="I616" s="2">
        <f>244.7529/H616</f>
        <v>3.0981379746835445</v>
      </c>
      <c r="J616" s="2">
        <f>I616*G616</f>
        <v>0.9896829641350211</v>
      </c>
      <c r="L616">
        <v>1</v>
      </c>
      <c r="M616">
        <v>19</v>
      </c>
      <c r="N616">
        <v>3</v>
      </c>
      <c r="O616" s="17">
        <v>15</v>
      </c>
      <c r="P616" s="2">
        <f>(L616)+(M616/20)+(N616/240)+(O616/24)/240</f>
        <v>1.9651041666666667</v>
      </c>
      <c r="Q616" s="2">
        <f>(C616*H616)/F616/240</f>
        <v>1.975</v>
      </c>
      <c r="R616">
        <v>1</v>
      </c>
      <c r="S616">
        <v>18</v>
      </c>
      <c r="T616">
        <v>0</v>
      </c>
      <c r="U616" s="17">
        <v>0</v>
      </c>
      <c r="V616" s="2">
        <f>R616+(S616/20)+(T616/240)+(U616/24/240)</f>
        <v>1.9</v>
      </c>
      <c r="W616" s="11">
        <v>0</v>
      </c>
      <c r="X616" s="11">
        <v>6</v>
      </c>
      <c r="Y616" s="17">
        <v>0</v>
      </c>
      <c r="Z616" s="19">
        <f>(W616/20)+(X616/240)+(Y616/24)/240</f>
        <v>0.025</v>
      </c>
      <c r="AA616" s="11">
        <v>0</v>
      </c>
      <c r="AB616" s="11">
        <v>9</v>
      </c>
      <c r="AC616" s="17">
        <v>0</v>
      </c>
      <c r="AD616" s="19">
        <f>(AA616/20)+(AB616/240)+(AC616/24/240)</f>
        <v>0.0375</v>
      </c>
      <c r="AE616" s="2">
        <f>Z616+AD616</f>
        <v>0.0625</v>
      </c>
      <c r="AF616" s="2">
        <f>V616+AE616</f>
        <v>1.9625</v>
      </c>
      <c r="AG616" s="2">
        <f>P616*1</f>
        <v>1.9651041666666667</v>
      </c>
    </row>
    <row r="618" spans="2:3" ht="12.75">
      <c r="B618" s="1" t="s">
        <v>76</v>
      </c>
      <c r="C618" s="6">
        <v>1</v>
      </c>
    </row>
    <row r="620" spans="2:3" ht="12.75">
      <c r="B620" s="1" t="s">
        <v>57</v>
      </c>
      <c r="C620" s="6">
        <v>0.5</v>
      </c>
    </row>
    <row r="622" spans="2:3" ht="12.75">
      <c r="B622" s="1" t="s">
        <v>103</v>
      </c>
      <c r="C622" s="6">
        <v>0.25</v>
      </c>
    </row>
    <row r="624" spans="2:3" ht="12.75">
      <c r="B624" s="1" t="s">
        <v>73</v>
      </c>
      <c r="C624" s="6">
        <f>4/24</f>
        <v>0.16666666666666666</v>
      </c>
    </row>
    <row r="626" spans="2:3" ht="12.75">
      <c r="B626" s="1" t="s">
        <v>66</v>
      </c>
      <c r="C626" s="6">
        <f>1/12</f>
        <v>0.08333333333333333</v>
      </c>
    </row>
    <row r="629" spans="1:2" ht="12.75">
      <c r="A629" s="7">
        <v>39</v>
      </c>
      <c r="B629" s="1" t="s">
        <v>44</v>
      </c>
    </row>
    <row r="631" spans="1:33" ht="12.75">
      <c r="A631" s="7" t="s">
        <v>52</v>
      </c>
      <c r="B631" s="1" t="s">
        <v>113</v>
      </c>
      <c r="C631" s="6">
        <v>6</v>
      </c>
      <c r="D631" s="9">
        <v>11</v>
      </c>
      <c r="E631" s="21">
        <v>0</v>
      </c>
      <c r="F631" s="3">
        <f>(D631/12)+(E631/24)/12</f>
        <v>0.9166666666666666</v>
      </c>
      <c r="G631" s="2">
        <f>F631*(23/24)</f>
        <v>0.8784722222222222</v>
      </c>
      <c r="H631" s="21">
        <v>72</v>
      </c>
      <c r="I631" s="2">
        <f>244.7529/H631</f>
        <v>3.3993458333333333</v>
      </c>
      <c r="J631" s="2">
        <f>I631*G631</f>
        <v>2.986230888310185</v>
      </c>
      <c r="K631" s="14">
        <f>(J631/J637)*(C637/C631)</f>
        <v>1.0185185185185184</v>
      </c>
      <c r="L631">
        <v>1</v>
      </c>
      <c r="M631">
        <v>19</v>
      </c>
      <c r="N631">
        <v>3</v>
      </c>
      <c r="O631" s="17">
        <v>6</v>
      </c>
      <c r="P631" s="2">
        <f>(L631)+(M631/20)+(N631/240)+(O631/24)/240</f>
        <v>1.9635416666666665</v>
      </c>
      <c r="Q631" s="2">
        <f>(C631*H631)/F631/240</f>
        <v>1.9636363636363638</v>
      </c>
      <c r="R631">
        <v>1</v>
      </c>
      <c r="S631">
        <v>18</v>
      </c>
      <c r="T631">
        <v>0</v>
      </c>
      <c r="U631" s="17">
        <v>0</v>
      </c>
      <c r="V631" s="2">
        <f>R631+(S631/20)+(T631/240)+(U631/24/240)</f>
        <v>1.9</v>
      </c>
      <c r="W631" s="11">
        <v>1</v>
      </c>
      <c r="X631" s="11">
        <v>0</v>
      </c>
      <c r="Y631" s="17">
        <v>0</v>
      </c>
      <c r="Z631" s="19">
        <f>(W631/20)+(X631/240)+(Y631/24)/240</f>
        <v>0.05</v>
      </c>
      <c r="AA631" s="11">
        <v>0</v>
      </c>
      <c r="AB631" s="11">
        <v>9</v>
      </c>
      <c r="AC631" s="17">
        <v>0</v>
      </c>
      <c r="AD631" s="19">
        <f>(AA631/20)+(AB631/240)+(AC631/24/240)</f>
        <v>0.0375</v>
      </c>
      <c r="AE631" s="2">
        <f>Z631+AD631</f>
        <v>0.0875</v>
      </c>
      <c r="AF631" s="2">
        <f>V631+AE631</f>
        <v>1.9874999999999998</v>
      </c>
      <c r="AG631" s="2">
        <f>P631*1</f>
        <v>1.9635416666666665</v>
      </c>
    </row>
    <row r="632" ht="12.75">
      <c r="A632" s="7" t="s">
        <v>78</v>
      </c>
    </row>
    <row r="633" spans="2:33" ht="12.75">
      <c r="B633" s="1" t="s">
        <v>67</v>
      </c>
      <c r="C633" s="6">
        <v>4</v>
      </c>
      <c r="D633" s="9">
        <v>8</v>
      </c>
      <c r="E633" s="21">
        <v>0</v>
      </c>
      <c r="F633" s="3">
        <f>(D633/12)+(E633/24)/12</f>
        <v>0.6666666666666666</v>
      </c>
      <c r="G633" s="2">
        <f>F633*(23/24)</f>
        <v>0.6388888888888888</v>
      </c>
      <c r="H633" s="21">
        <v>79</v>
      </c>
      <c r="I633" s="2">
        <f>244.7529/H633</f>
        <v>3.0981379746835445</v>
      </c>
      <c r="J633" s="2">
        <f>I633*G633</f>
        <v>1.9793659282700422</v>
      </c>
      <c r="K633" s="14">
        <f>(J633/J637)*(C637/C633)</f>
        <v>1.0126582278481013</v>
      </c>
      <c r="L633">
        <v>1</v>
      </c>
      <c r="M633">
        <v>19</v>
      </c>
      <c r="N633">
        <v>3</v>
      </c>
      <c r="O633" s="17">
        <v>15</v>
      </c>
      <c r="P633" s="2">
        <f>(L633)+(M633/20)+(N633/240)+(O633/24)/240</f>
        <v>1.9651041666666667</v>
      </c>
      <c r="Q633" s="2">
        <f>(C633*H633)/F633/240</f>
        <v>1.975</v>
      </c>
      <c r="R633">
        <v>1</v>
      </c>
      <c r="S633">
        <v>18</v>
      </c>
      <c r="T633">
        <v>0</v>
      </c>
      <c r="U633" s="17">
        <v>0</v>
      </c>
      <c r="V633" s="2">
        <f>R633+(S633/20)+(T633/240)+(U633/24/240)</f>
        <v>1.9</v>
      </c>
      <c r="W633" s="11">
        <v>1</v>
      </c>
      <c r="X633" s="11">
        <v>0</v>
      </c>
      <c r="Y633" s="17">
        <v>0</v>
      </c>
      <c r="Z633" s="19">
        <f>(W633/20)+(X633/240)+(Y633/24)/240</f>
        <v>0.05</v>
      </c>
      <c r="AA633" s="11">
        <v>0</v>
      </c>
      <c r="AB633" s="11">
        <v>9</v>
      </c>
      <c r="AC633" s="17">
        <v>0</v>
      </c>
      <c r="AD633" s="19">
        <f>(AA633/20)+(AB633/240)+(AC633/24/240)</f>
        <v>0.0375</v>
      </c>
      <c r="AE633" s="2">
        <f>Z633+AD633</f>
        <v>0.0875</v>
      </c>
      <c r="AF633" s="2">
        <f>V633+AE633</f>
        <v>1.9874999999999998</v>
      </c>
      <c r="AG633" s="2">
        <f>P633*1</f>
        <v>1.9651041666666667</v>
      </c>
    </row>
    <row r="635" spans="2:33" ht="12.75">
      <c r="B635" s="1" t="s">
        <v>94</v>
      </c>
      <c r="C635" s="6">
        <v>2</v>
      </c>
      <c r="D635" s="9">
        <v>4</v>
      </c>
      <c r="E635" s="21">
        <v>0</v>
      </c>
      <c r="F635" s="3">
        <f>(D635/12)+(E635/24)/12</f>
        <v>0.3333333333333333</v>
      </c>
      <c r="G635" s="2">
        <f>F635*(23/24)</f>
        <v>0.3194444444444444</v>
      </c>
      <c r="H635" s="21">
        <v>80</v>
      </c>
      <c r="I635" s="2">
        <f>244.7529/H635</f>
        <v>3.05941125</v>
      </c>
      <c r="J635" s="2">
        <f>I635*G635</f>
        <v>0.9773119270833333</v>
      </c>
      <c r="K635" s="14">
        <f>(J635/J637)*(C637/C635)</f>
        <v>1</v>
      </c>
      <c r="L635">
        <v>2</v>
      </c>
      <c r="M635">
        <v>0</v>
      </c>
      <c r="N635">
        <v>0</v>
      </c>
      <c r="O635" s="17">
        <v>0</v>
      </c>
      <c r="P635" s="2">
        <f>(L635)+(M635/20)+(N635/240)+(O635/24)/240</f>
        <v>2</v>
      </c>
      <c r="Q635" s="2">
        <f>(C635*H635)/F635/240</f>
        <v>2</v>
      </c>
      <c r="R635">
        <v>1</v>
      </c>
      <c r="S635">
        <v>18</v>
      </c>
      <c r="T635">
        <v>0</v>
      </c>
      <c r="U635" s="17">
        <v>0</v>
      </c>
      <c r="V635" s="2">
        <f>R635+(S635/20)+(T635/240)+(U635/24/240)</f>
        <v>1.9</v>
      </c>
      <c r="W635" s="11">
        <v>1</v>
      </c>
      <c r="X635" s="11">
        <v>0</v>
      </c>
      <c r="Y635" s="17">
        <v>0</v>
      </c>
      <c r="Z635" s="19">
        <f>(W635/20)+(X635/240)+(Y635/24)/240</f>
        <v>0.05</v>
      </c>
      <c r="AA635" s="11">
        <v>0</v>
      </c>
      <c r="AB635" s="11">
        <v>12</v>
      </c>
      <c r="AC635" s="17">
        <v>0</v>
      </c>
      <c r="AD635" s="19">
        <f>(AA635/20)+(AB635/240)+(AC635/24/240)</f>
        <v>0.05</v>
      </c>
      <c r="AE635" s="2">
        <f>Z635+AD635</f>
        <v>0.1</v>
      </c>
      <c r="AF635" s="2">
        <f>V635+AE635</f>
        <v>2</v>
      </c>
      <c r="AG635" s="2">
        <f>P635*1</f>
        <v>2</v>
      </c>
    </row>
    <row r="637" spans="1:11" ht="12.75">
      <c r="A637" s="7" t="s">
        <v>89</v>
      </c>
      <c r="B637" s="1" t="s">
        <v>76</v>
      </c>
      <c r="C637" s="6">
        <v>1</v>
      </c>
      <c r="D637" s="9">
        <v>4</v>
      </c>
      <c r="E637" s="21">
        <v>0</v>
      </c>
      <c r="F637" s="3">
        <f>(D637/12)+(E637/24)/12</f>
        <v>0.3333333333333333</v>
      </c>
      <c r="G637" s="2">
        <f>F637*(23/24)</f>
        <v>0.3194444444444444</v>
      </c>
      <c r="H637" s="21">
        <v>160</v>
      </c>
      <c r="I637" s="2">
        <f>244.7529/H637</f>
        <v>1.529705625</v>
      </c>
      <c r="J637" s="2">
        <f>I637*G637</f>
        <v>0.4886559635416666</v>
      </c>
      <c r="K637" s="14">
        <f>(J637/J637)*(C637/C637)</f>
        <v>1</v>
      </c>
    </row>
    <row r="639" spans="2:3" ht="12.75">
      <c r="B639" s="1" t="s">
        <v>57</v>
      </c>
      <c r="C639" s="6">
        <v>0.5</v>
      </c>
    </row>
    <row r="641" spans="2:3" ht="12.75">
      <c r="B641" s="1" t="s">
        <v>103</v>
      </c>
      <c r="C641" s="6">
        <v>0.25</v>
      </c>
    </row>
    <row r="643" spans="2:3" ht="12.75">
      <c r="B643" s="1" t="s">
        <v>73</v>
      </c>
      <c r="C643" s="6">
        <f>4/24</f>
        <v>0.16666666666666666</v>
      </c>
    </row>
    <row r="645" spans="2:3" ht="12.75">
      <c r="B645" s="1" t="s">
        <v>66</v>
      </c>
      <c r="C645" s="6">
        <f>1/12</f>
        <v>0.08333333333333333</v>
      </c>
    </row>
    <row r="649" spans="1:2" ht="12.75">
      <c r="A649" s="7">
        <v>40</v>
      </c>
      <c r="B649" s="1" t="s">
        <v>45</v>
      </c>
    </row>
    <row r="651" spans="1:33" ht="12.75">
      <c r="A651" s="7" t="s">
        <v>6</v>
      </c>
      <c r="B651" s="1" t="s">
        <v>3</v>
      </c>
      <c r="C651" s="6">
        <v>6</v>
      </c>
      <c r="D651" s="9">
        <v>11</v>
      </c>
      <c r="E651" s="21">
        <v>5</v>
      </c>
      <c r="F651" s="3">
        <f>(D651/12)+(E651/24)/12</f>
        <v>0.9340277777777778</v>
      </c>
      <c r="G651" s="2">
        <f>F651*1</f>
        <v>0.9340277777777778</v>
      </c>
      <c r="H651" s="21">
        <v>80</v>
      </c>
      <c r="I651" s="2">
        <f>244.7529/H651</f>
        <v>3.05941125</v>
      </c>
      <c r="J651" s="2">
        <f>I651*G651</f>
        <v>2.8575750911458333</v>
      </c>
      <c r="K651" s="14">
        <f>(J651/J657)*(C657/C651)</f>
        <v>1.0074906367041196</v>
      </c>
      <c r="L651">
        <v>2</v>
      </c>
      <c r="M651">
        <v>2</v>
      </c>
      <c r="N651">
        <v>9</v>
      </c>
      <c r="O651" s="17">
        <v>21.5</v>
      </c>
      <c r="P651" s="2">
        <f>(L651)+(M651/20)+(N651/240)+(O651/24)/240</f>
        <v>2.141232638888889</v>
      </c>
      <c r="Q651" s="2">
        <f>(C651*H651)/F651/240</f>
        <v>2.141263940520446</v>
      </c>
      <c r="R651">
        <v>2</v>
      </c>
      <c r="S651">
        <v>2</v>
      </c>
      <c r="T651">
        <v>0</v>
      </c>
      <c r="U651">
        <v>0</v>
      </c>
      <c r="V651" s="2">
        <f>R651+(S651/20)+(T651/240)+(U651/24/240)</f>
        <v>2.1</v>
      </c>
      <c r="W651" s="11">
        <v>0</v>
      </c>
      <c r="X651" s="11">
        <v>3</v>
      </c>
      <c r="Y651" s="17">
        <v>0</v>
      </c>
      <c r="Z651" s="19">
        <f>(W651/20)+(X651/240)+(Y651/24)/240</f>
        <v>0.0125</v>
      </c>
      <c r="AA651" s="11">
        <v>0</v>
      </c>
      <c r="AB651" s="11">
        <v>6</v>
      </c>
      <c r="AC651" s="17">
        <v>21.5</v>
      </c>
      <c r="AD651" s="19">
        <f>(AA651/20)+(AB651/240)+(AC651/24/240)</f>
        <v>0.02873263888888889</v>
      </c>
      <c r="AE651" s="2">
        <f>Z651+AD651</f>
        <v>0.041232638888888895</v>
      </c>
      <c r="AF651" s="2">
        <f>V651+AE651</f>
        <v>2.141232638888889</v>
      </c>
      <c r="AG651" s="2">
        <f>P651*1</f>
        <v>2.141232638888889</v>
      </c>
    </row>
    <row r="653" spans="2:33" ht="12.75">
      <c r="B653" s="1" t="s">
        <v>60</v>
      </c>
      <c r="C653" s="6">
        <v>3</v>
      </c>
      <c r="D653" s="9">
        <v>5</v>
      </c>
      <c r="E653" s="21">
        <v>12</v>
      </c>
      <c r="F653" s="3">
        <f>(D653/12)+(E653/24)/12</f>
        <v>0.45833333333333337</v>
      </c>
      <c r="G653" s="2">
        <f>F653*1</f>
        <v>0.45833333333333337</v>
      </c>
      <c r="H653" s="21">
        <v>78.5</v>
      </c>
      <c r="I653" s="2">
        <f>244.7529/H653</f>
        <v>3.117871337579618</v>
      </c>
      <c r="J653" s="2">
        <f>I653*G653</f>
        <v>1.4290243630573252</v>
      </c>
      <c r="K653" s="14">
        <f>(J653/J657)*(C657/C653)</f>
        <v>1.0076576254204537</v>
      </c>
      <c r="L653">
        <v>2</v>
      </c>
      <c r="M653">
        <v>2</v>
      </c>
      <c r="N653">
        <v>9</v>
      </c>
      <c r="O653" s="17">
        <v>19.5</v>
      </c>
      <c r="P653" s="2">
        <f>(L653)+(M653/20)+(N653/240)+(O653/24)/240</f>
        <v>2.140885416666667</v>
      </c>
      <c r="Q653" s="2">
        <f>(C653*H653)/F653/240</f>
        <v>2.1409090909090907</v>
      </c>
      <c r="R653">
        <v>2</v>
      </c>
      <c r="S653">
        <v>1</v>
      </c>
      <c r="T653">
        <v>6</v>
      </c>
      <c r="U653" s="17">
        <v>0</v>
      </c>
      <c r="V653" s="2">
        <f>R653+(S653/20)+(T653/240)+(U653/24/240)</f>
        <v>2.0749999999999997</v>
      </c>
      <c r="W653" s="11">
        <v>0</v>
      </c>
      <c r="X653" s="11">
        <v>3</v>
      </c>
      <c r="Y653" s="17">
        <v>0</v>
      </c>
      <c r="Z653" s="19">
        <f>(W653/20)+(X653/240)+(Y653/24)/240</f>
        <v>0.0125</v>
      </c>
      <c r="AA653" s="11">
        <v>1</v>
      </c>
      <c r="AB653" s="11">
        <v>0</v>
      </c>
      <c r="AC653" s="17">
        <v>19.5</v>
      </c>
      <c r="AD653" s="19">
        <f>(AA653/20)+(AB653/240)+(AC653/24/240)</f>
        <v>0.05338541666666667</v>
      </c>
      <c r="AE653" s="2">
        <f>Z653+AD653</f>
        <v>0.06588541666666667</v>
      </c>
      <c r="AF653" s="2">
        <f>V653+AE653</f>
        <v>2.1408854166666664</v>
      </c>
      <c r="AG653" s="2">
        <f>P653*1</f>
        <v>2.140885416666667</v>
      </c>
    </row>
    <row r="655" spans="2:33" ht="12.75">
      <c r="B655" s="1" t="s">
        <v>94</v>
      </c>
      <c r="C655" s="6">
        <v>2</v>
      </c>
      <c r="D655" s="9">
        <v>3</v>
      </c>
      <c r="E655" s="21">
        <v>17</v>
      </c>
      <c r="F655" s="3">
        <f>(D655/12)+(E655/24)/12</f>
        <v>0.3090277777777778</v>
      </c>
      <c r="G655" s="2">
        <f>F655*1</f>
        <v>0.3090277777777778</v>
      </c>
      <c r="H655" s="21">
        <v>80</v>
      </c>
      <c r="I655" s="2">
        <f>244.7529/H655</f>
        <v>3.05941125</v>
      </c>
      <c r="J655" s="2">
        <f>I655*G655</f>
        <v>0.9454430598958334</v>
      </c>
      <c r="K655" s="14">
        <f>(J655/J657)*(C657/C655)</f>
        <v>1</v>
      </c>
      <c r="L655">
        <v>2</v>
      </c>
      <c r="M655">
        <v>3</v>
      </c>
      <c r="N655">
        <v>1</v>
      </c>
      <c r="O655" s="17">
        <v>18</v>
      </c>
      <c r="P655" s="2">
        <f>(L655)+(M655/20)+(N655/240)+(O655/24)/240</f>
        <v>2.1572916666666666</v>
      </c>
      <c r="Q655" s="2">
        <f>(C655*H655)/F655/240</f>
        <v>2.157303370786517</v>
      </c>
      <c r="R655">
        <v>2</v>
      </c>
      <c r="S655">
        <v>1</v>
      </c>
      <c r="T655">
        <v>6</v>
      </c>
      <c r="U655" s="17">
        <v>0</v>
      </c>
      <c r="V655" s="2">
        <f>R655+(S655/20)+(T655/240)+(U655/24/240)</f>
        <v>2.0749999999999997</v>
      </c>
      <c r="W655" s="11">
        <v>0</v>
      </c>
      <c r="X655" s="11">
        <v>3</v>
      </c>
      <c r="Y655" s="17">
        <v>0</v>
      </c>
      <c r="Z655" s="19">
        <f>(W655/20)+(X655/240)+(Y655/24)/240</f>
        <v>0.0125</v>
      </c>
      <c r="AA655" s="11">
        <v>1</v>
      </c>
      <c r="AB655" s="11">
        <v>4</v>
      </c>
      <c r="AC655" s="17">
        <v>18</v>
      </c>
      <c r="AD655" s="19">
        <f>(AA655/20)+(AB655/240)+(AC655/24/240)</f>
        <v>0.06979166666666667</v>
      </c>
      <c r="AE655" s="2">
        <f>Z655+AD655</f>
        <v>0.08229166666666667</v>
      </c>
      <c r="AF655" s="2">
        <f>V655+AE655</f>
        <v>2.1572916666666666</v>
      </c>
      <c r="AG655" s="2">
        <f>P655*1</f>
        <v>2.1572916666666666</v>
      </c>
    </row>
    <row r="657" spans="1:33" ht="12.75">
      <c r="A657" s="7" t="s">
        <v>89</v>
      </c>
      <c r="B657" s="1" t="s">
        <v>76</v>
      </c>
      <c r="C657" s="6">
        <v>1</v>
      </c>
      <c r="D657" s="9">
        <v>3</v>
      </c>
      <c r="E657" s="21">
        <v>17</v>
      </c>
      <c r="F657" s="3">
        <f>(D657/12)+(E657/24)/12</f>
        <v>0.3090277777777778</v>
      </c>
      <c r="G657" s="2">
        <f>F657*1</f>
        <v>0.3090277777777778</v>
      </c>
      <c r="H657" s="21">
        <v>160</v>
      </c>
      <c r="I657" s="2">
        <f>244.7529/H657</f>
        <v>1.529705625</v>
      </c>
      <c r="J657" s="2">
        <f>I657*G657</f>
        <v>0.4727215299479167</v>
      </c>
      <c r="K657" s="14">
        <f>(J657/J657)*(C657/C657)</f>
        <v>1</v>
      </c>
      <c r="L657">
        <v>2</v>
      </c>
      <c r="M657">
        <v>3</v>
      </c>
      <c r="N657">
        <v>1</v>
      </c>
      <c r="O657" s="17">
        <v>18</v>
      </c>
      <c r="P657" s="2">
        <f>(L657)+(M657/20)+(N657/240)+(O657/24)/240</f>
        <v>2.1572916666666666</v>
      </c>
      <c r="Q657" s="2">
        <f>(C657*H657)/F657/240</f>
        <v>2.157303370786517</v>
      </c>
      <c r="R657">
        <v>2</v>
      </c>
      <c r="S657">
        <v>1</v>
      </c>
      <c r="T657">
        <v>6</v>
      </c>
      <c r="U657" s="17">
        <v>0</v>
      </c>
      <c r="V657" s="2">
        <f>R657+(S657/20)+(T657/240)+(U657/24/240)</f>
        <v>2.0749999999999997</v>
      </c>
      <c r="W657" s="11">
        <v>0</v>
      </c>
      <c r="X657" s="11">
        <v>3</v>
      </c>
      <c r="Y657" s="17">
        <v>0</v>
      </c>
      <c r="Z657" s="19">
        <f>(W657/20)+(X657/240)+(Y657/24)/240</f>
        <v>0.0125</v>
      </c>
      <c r="AA657" s="11">
        <v>1</v>
      </c>
      <c r="AB657" s="11">
        <v>4</v>
      </c>
      <c r="AC657" s="17">
        <v>18</v>
      </c>
      <c r="AD657" s="19">
        <f>(AA657/20)+(AB657/240)+(AC657/24/240)</f>
        <v>0.06979166666666667</v>
      </c>
      <c r="AE657" s="2">
        <f>Z657+AD657</f>
        <v>0.08229166666666667</v>
      </c>
      <c r="AF657" s="2">
        <f>V657+AE657</f>
        <v>2.1572916666666666</v>
      </c>
      <c r="AG657" s="2">
        <f>P657*1</f>
        <v>2.1572916666666666</v>
      </c>
    </row>
    <row r="659" spans="2:3" ht="12.75">
      <c r="B659" s="1" t="s">
        <v>57</v>
      </c>
      <c r="C659" s="6">
        <v>0.5</v>
      </c>
    </row>
    <row r="661" spans="2:33" ht="12.75">
      <c r="B661" s="1" t="s">
        <v>103</v>
      </c>
      <c r="C661" s="6">
        <v>0.25</v>
      </c>
      <c r="D661" s="9">
        <v>1</v>
      </c>
      <c r="E661" s="21">
        <v>17</v>
      </c>
      <c r="F661" s="3">
        <f>(D661/12)+(E661/24)/12</f>
        <v>0.1423611111111111</v>
      </c>
      <c r="G661" s="2">
        <f>F661*1</f>
        <v>0.1423611111111111</v>
      </c>
      <c r="H661" s="21">
        <f>26*12+4</f>
        <v>316</v>
      </c>
      <c r="I661" s="2">
        <f>244.7529/H661</f>
        <v>0.7745344936708861</v>
      </c>
      <c r="J661" s="2">
        <f>I661*G661</f>
        <v>0.1102635911128692</v>
      </c>
      <c r="K661" s="14">
        <f>(J661/J657)*(C657/C661)</f>
        <v>0.9330109515004976</v>
      </c>
      <c r="L661">
        <v>2</v>
      </c>
      <c r="M661">
        <v>6</v>
      </c>
      <c r="N661">
        <v>2</v>
      </c>
      <c r="O661" s="17">
        <v>22</v>
      </c>
      <c r="P661" s="2">
        <f>(L661)+(M661/20)+(N661/240)+(O661/24)/240</f>
        <v>2.3121527777777775</v>
      </c>
      <c r="Q661" s="2">
        <f>(C661*H661)/F661/240</f>
        <v>2.31219512195122</v>
      </c>
      <c r="R661">
        <v>2</v>
      </c>
      <c r="S661">
        <v>1</v>
      </c>
      <c r="T661">
        <v>6</v>
      </c>
      <c r="U661" s="17">
        <v>0</v>
      </c>
      <c r="V661" s="2">
        <f>R661+(S661/20)+(T661/240)+(U661/24/240)</f>
        <v>2.0749999999999997</v>
      </c>
      <c r="W661" s="11">
        <v>0</v>
      </c>
      <c r="X661" s="11">
        <v>3</v>
      </c>
      <c r="Y661" s="17">
        <v>0</v>
      </c>
      <c r="Z661" s="19">
        <f>(W661/20)+(X661/240)+(Y661/24)/240</f>
        <v>0.0125</v>
      </c>
      <c r="AA661" s="11">
        <v>4</v>
      </c>
      <c r="AB661" s="11">
        <v>5</v>
      </c>
      <c r="AC661" s="17">
        <v>22</v>
      </c>
      <c r="AD661" s="19">
        <f>(AA661/20)+(AB661/240)+(AC661/24/240)</f>
        <v>0.22465277777777778</v>
      </c>
      <c r="AE661" s="2">
        <f>Z661+AD661</f>
        <v>0.2371527777777778</v>
      </c>
      <c r="AF661" s="2">
        <f>V661+AE661</f>
        <v>2.3121527777777775</v>
      </c>
      <c r="AG661" s="2">
        <f>P661*1</f>
        <v>2.3121527777777775</v>
      </c>
    </row>
    <row r="663" spans="2:3" ht="12.75">
      <c r="B663" s="1" t="s">
        <v>73</v>
      </c>
      <c r="C663" s="6">
        <f>4/24</f>
        <v>0.16666666666666666</v>
      </c>
    </row>
    <row r="665" spans="2:33" ht="12.75">
      <c r="B665" s="1" t="s">
        <v>66</v>
      </c>
      <c r="C665" s="6">
        <f>1/12</f>
        <v>0.08333333333333333</v>
      </c>
      <c r="D665" s="9">
        <v>0</v>
      </c>
      <c r="E665" s="21">
        <v>7</v>
      </c>
      <c r="F665" s="3">
        <f>(D665/12)+(E665/24)/12</f>
        <v>0.024305555555555556</v>
      </c>
      <c r="G665" s="2">
        <f>F665*1</f>
        <v>0.024305555555555556</v>
      </c>
      <c r="H665" s="21">
        <f>18*12+10</f>
        <v>226</v>
      </c>
      <c r="I665" s="2">
        <f>244.7529/H665</f>
        <v>1.0829774336283187</v>
      </c>
      <c r="J665" s="2">
        <f>I665*G665</f>
        <v>0.026322368178466077</v>
      </c>
      <c r="K665" s="14">
        <f>(J665/J657)*(C657/C665)</f>
        <v>0.6681913095356468</v>
      </c>
      <c r="L665">
        <v>3</v>
      </c>
      <c r="M665">
        <v>4</v>
      </c>
      <c r="N665">
        <v>6</v>
      </c>
      <c r="O665" s="17">
        <v>20</v>
      </c>
      <c r="P665" s="2">
        <f>(L665)+(M665/20)+(N665/240)+(O665/24)/240</f>
        <v>3.2284722222222224</v>
      </c>
      <c r="Q665" s="2">
        <f>(C665*H665)/F665/240</f>
        <v>3.228571428571428</v>
      </c>
      <c r="R665">
        <v>2</v>
      </c>
      <c r="S665">
        <v>1</v>
      </c>
      <c r="T665">
        <v>6</v>
      </c>
      <c r="U665" s="17">
        <v>0</v>
      </c>
      <c r="V665" s="2">
        <f>R665+(S665/20)+(T665/240)+(U665/24/240)</f>
        <v>2.0749999999999997</v>
      </c>
      <c r="W665" s="11">
        <v>0</v>
      </c>
      <c r="X665" s="11">
        <v>3</v>
      </c>
      <c r="Y665" s="17">
        <v>0</v>
      </c>
      <c r="Z665" s="19">
        <f>(W665/20)+(X665/240)+(Y665/24)/240</f>
        <v>0.0125</v>
      </c>
      <c r="AA665" s="11">
        <v>22</v>
      </c>
      <c r="AB665" s="11">
        <v>9</v>
      </c>
      <c r="AC665" s="17">
        <v>20</v>
      </c>
      <c r="AD665" s="19">
        <f>(AA665/20)+(AB665/240)+(AC665/24/240)</f>
        <v>1.1409722222222225</v>
      </c>
      <c r="AE665" s="2">
        <f>Z665+AD665</f>
        <v>1.1534722222222225</v>
      </c>
      <c r="AF665" s="2">
        <f>V665+AE665</f>
        <v>3.228472222222222</v>
      </c>
      <c r="AG665" s="2">
        <f>P665*1</f>
        <v>3.2284722222222224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Q665"/>
  <sheetViews>
    <sheetView zoomScalePageLayoutView="0" workbookViewId="0" topLeftCell="A1">
      <pane xSplit="2" ySplit="9" topLeftCell="C62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H623" sqref="H623"/>
    </sheetView>
  </sheetViews>
  <sheetFormatPr defaultColWidth="9.140625" defaultRowHeight="12.75"/>
  <cols>
    <col min="1" max="1" width="8.421875" style="7" customWidth="1"/>
    <col min="2" max="2" width="27.7109375" style="1" customWidth="1"/>
    <col min="3" max="3" width="9.140625" style="6" customWidth="1"/>
    <col min="4" max="4" width="11.7109375" style="3" customWidth="1"/>
    <col min="5" max="5" width="12.00390625" style="2" customWidth="1"/>
    <col min="6" max="6" width="8.00390625" style="21" customWidth="1"/>
    <col min="7" max="7" width="8.00390625" style="2" customWidth="1"/>
    <col min="8" max="8" width="11.7109375" style="2" customWidth="1"/>
    <col min="9" max="9" width="6.8515625" style="2" customWidth="1"/>
    <col min="10" max="10" width="13.28125" style="0" customWidth="1"/>
    <col min="11" max="11" width="12.7109375" style="19" customWidth="1"/>
    <col min="12" max="12" width="9.8515625" style="19" customWidth="1"/>
    <col min="13" max="13" width="13.421875" style="2" customWidth="1"/>
    <col min="14" max="14" width="8.57421875" style="2" customWidth="1"/>
    <col min="15" max="15" width="13.28125" style="3" customWidth="1"/>
    <col min="16" max="16" width="11.140625" style="3" customWidth="1"/>
    <col min="17" max="17" width="13.28125" style="3" customWidth="1"/>
  </cols>
  <sheetData>
    <row r="1" ht="12.75">
      <c r="C1" s="1" t="s">
        <v>47</v>
      </c>
    </row>
    <row r="4" spans="1:3" ht="12.75">
      <c r="A4" s="7" t="s">
        <v>87</v>
      </c>
      <c r="B4" s="1" t="s">
        <v>55</v>
      </c>
      <c r="C4" s="13" t="s">
        <v>72</v>
      </c>
    </row>
    <row r="7" spans="2:17" ht="12.75">
      <c r="B7" s="1" t="s">
        <v>92</v>
      </c>
      <c r="C7" s="13" t="s">
        <v>116</v>
      </c>
      <c r="D7" s="8" t="s">
        <v>71</v>
      </c>
      <c r="E7" s="8" t="s">
        <v>98</v>
      </c>
      <c r="F7" s="22" t="s">
        <v>118</v>
      </c>
      <c r="G7" s="1" t="s">
        <v>118</v>
      </c>
      <c r="H7" s="8" t="s">
        <v>75</v>
      </c>
      <c r="I7" s="8" t="s">
        <v>114</v>
      </c>
      <c r="J7" s="1" t="s">
        <v>53</v>
      </c>
      <c r="K7" s="20" t="s">
        <v>106</v>
      </c>
      <c r="L7" s="20" t="s">
        <v>51</v>
      </c>
      <c r="M7" s="8" t="s">
        <v>80</v>
      </c>
      <c r="N7" s="8" t="s">
        <v>111</v>
      </c>
      <c r="O7" s="5" t="s">
        <v>107</v>
      </c>
      <c r="P7" s="5" t="s">
        <v>51</v>
      </c>
      <c r="Q7" s="1" t="s">
        <v>53</v>
      </c>
    </row>
    <row r="8" spans="3:17" ht="12.75">
      <c r="C8" s="13" t="s">
        <v>54</v>
      </c>
      <c r="D8" s="8" t="s">
        <v>96</v>
      </c>
      <c r="E8" s="8" t="s">
        <v>101</v>
      </c>
      <c r="F8" s="22" t="s">
        <v>112</v>
      </c>
      <c r="G8" s="1" t="s">
        <v>75</v>
      </c>
      <c r="H8" s="8" t="s">
        <v>100</v>
      </c>
      <c r="I8" s="8" t="s">
        <v>5</v>
      </c>
      <c r="J8" s="1" t="s">
        <v>5</v>
      </c>
      <c r="K8" s="20" t="s">
        <v>5</v>
      </c>
      <c r="L8" s="20" t="s">
        <v>5</v>
      </c>
      <c r="M8" s="8" t="s">
        <v>4</v>
      </c>
      <c r="N8" s="8" t="s">
        <v>50</v>
      </c>
      <c r="O8" s="5" t="s">
        <v>49</v>
      </c>
      <c r="P8" s="5" t="s">
        <v>49</v>
      </c>
      <c r="Q8" s="5" t="s">
        <v>49</v>
      </c>
    </row>
    <row r="9" spans="4:17" ht="12.75">
      <c r="D9" s="2"/>
      <c r="G9"/>
      <c r="N9" s="8" t="s">
        <v>0</v>
      </c>
      <c r="O9" s="5" t="s">
        <v>90</v>
      </c>
      <c r="P9" s="5" t="s">
        <v>90</v>
      </c>
      <c r="Q9" s="5" t="s">
        <v>90</v>
      </c>
    </row>
    <row r="10" spans="4:7" ht="12.75">
      <c r="D10" s="2"/>
      <c r="G10"/>
    </row>
    <row r="11" spans="1:7" ht="12.75">
      <c r="A11" s="7">
        <v>1</v>
      </c>
      <c r="B11" s="1" t="s">
        <v>7</v>
      </c>
      <c r="D11" s="2"/>
      <c r="G11"/>
    </row>
    <row r="12" spans="4:7" ht="12.75">
      <c r="D12" s="2"/>
      <c r="G12"/>
    </row>
    <row r="13" spans="2:17" ht="12.75">
      <c r="B13" s="1" t="s">
        <v>63</v>
      </c>
      <c r="C13" s="6">
        <v>2</v>
      </c>
      <c r="D13" s="3">
        <v>0.5</v>
      </c>
      <c r="E13" s="2">
        <v>0.4791666666666667</v>
      </c>
      <c r="F13" s="21">
        <v>50</v>
      </c>
      <c r="G13" s="2">
        <v>4.895058000000001</v>
      </c>
      <c r="H13" s="2">
        <v>2.345548625</v>
      </c>
      <c r="I13" s="2">
        <v>0.8333333333333334</v>
      </c>
      <c r="J13" s="2">
        <v>0.7166666666666667</v>
      </c>
      <c r="K13" s="19">
        <v>0.05</v>
      </c>
      <c r="L13" s="19">
        <v>0.06666666666666667</v>
      </c>
      <c r="M13" s="2">
        <v>0.11666666666666667</v>
      </c>
      <c r="N13" s="2">
        <v>0.8333333333333334</v>
      </c>
      <c r="O13" s="3">
        <f>K13/N13</f>
        <v>0.06</v>
      </c>
      <c r="P13" s="3">
        <f>L13/N13</f>
        <v>0.08</v>
      </c>
      <c r="Q13" s="3">
        <f>J13/N13</f>
        <v>0.86</v>
      </c>
    </row>
    <row r="14" spans="4:7" ht="12.75">
      <c r="D14" s="2"/>
      <c r="G14"/>
    </row>
    <row r="15" spans="2:17" ht="12.75">
      <c r="B15" s="1" t="s">
        <v>76</v>
      </c>
      <c r="C15" s="6">
        <v>1</v>
      </c>
      <c r="D15" s="3">
        <v>0.5</v>
      </c>
      <c r="E15" s="2">
        <v>0.4791666666666667</v>
      </c>
      <c r="F15" s="21">
        <v>100</v>
      </c>
      <c r="G15" s="2">
        <v>2.4475290000000003</v>
      </c>
      <c r="H15" s="2">
        <v>1.1727743125</v>
      </c>
      <c r="I15" s="2">
        <v>0.8333333333333334</v>
      </c>
      <c r="J15" s="2">
        <v>0.7166666666666667</v>
      </c>
      <c r="K15" s="19">
        <v>0.05</v>
      </c>
      <c r="L15" s="19">
        <v>0.06666666666666667</v>
      </c>
      <c r="M15" s="2">
        <v>0.11666666666666667</v>
      </c>
      <c r="N15" s="2">
        <v>0.8333333333333334</v>
      </c>
      <c r="O15" s="3">
        <f>K15/N15</f>
        <v>0.06</v>
      </c>
      <c r="P15" s="3">
        <f>L15/N15</f>
        <v>0.08</v>
      </c>
      <c r="Q15" s="3">
        <f>J15/N15</f>
        <v>0.86</v>
      </c>
    </row>
    <row r="16" spans="4:7" ht="12.75">
      <c r="D16" s="2"/>
      <c r="G16"/>
    </row>
    <row r="17" spans="4:7" ht="12.75">
      <c r="D17" s="2"/>
      <c r="G17"/>
    </row>
    <row r="18" spans="1:7" ht="12.75">
      <c r="A18" s="7">
        <v>2</v>
      </c>
      <c r="B18" s="16" t="s">
        <v>8</v>
      </c>
      <c r="D18" s="2"/>
      <c r="G18"/>
    </row>
    <row r="20" spans="2:17" ht="12.75">
      <c r="B20" s="1" t="s">
        <v>63</v>
      </c>
      <c r="C20" s="6">
        <v>2</v>
      </c>
      <c r="D20" s="3">
        <v>0.5</v>
      </c>
      <c r="E20" s="2">
        <v>0.4791666666666667</v>
      </c>
      <c r="F20" s="21">
        <v>57</v>
      </c>
      <c r="G20" s="2">
        <v>4.2939105263157895</v>
      </c>
      <c r="H20" s="2">
        <v>2.0574987938596494</v>
      </c>
      <c r="I20" s="2">
        <v>0.95</v>
      </c>
      <c r="J20" s="2">
        <v>0.8666666666666667</v>
      </c>
      <c r="M20" s="2">
        <v>0.08333333333333333</v>
      </c>
      <c r="N20" s="2">
        <v>0.95</v>
      </c>
      <c r="Q20" s="3">
        <f>J20/N20</f>
        <v>0.912280701754386</v>
      </c>
    </row>
    <row r="22" spans="2:17" ht="12.75">
      <c r="B22" s="1" t="s">
        <v>76</v>
      </c>
      <c r="C22" s="6">
        <v>1</v>
      </c>
      <c r="D22" s="3">
        <v>0.4444444444444445</v>
      </c>
      <c r="E22" s="2">
        <v>0.425925925925926</v>
      </c>
      <c r="F22" s="21">
        <v>102</v>
      </c>
      <c r="G22" s="2">
        <v>2.3995382352941177</v>
      </c>
      <c r="H22" s="2">
        <v>1.0220255446623094</v>
      </c>
      <c r="I22" s="2">
        <v>0.95625</v>
      </c>
      <c r="J22" s="2">
        <v>0.8666666666666667</v>
      </c>
      <c r="M22" s="2">
        <v>0.08958333333333333</v>
      </c>
      <c r="N22" s="2">
        <v>0.95625</v>
      </c>
      <c r="Q22" s="3">
        <f>J22/N22</f>
        <v>0.906318082788671</v>
      </c>
    </row>
    <row r="24" spans="2:17" ht="12.75">
      <c r="B24" s="1" t="s">
        <v>66</v>
      </c>
      <c r="C24" s="6">
        <v>0.08333333333333333</v>
      </c>
      <c r="D24" s="3">
        <v>0.05555555555555555</v>
      </c>
      <c r="E24" s="2">
        <v>0.05324074074074074</v>
      </c>
      <c r="F24" s="21">
        <v>210</v>
      </c>
      <c r="G24" s="2">
        <v>1.1654900000000001</v>
      </c>
      <c r="H24" s="2">
        <v>0.06205155092592594</v>
      </c>
      <c r="I24" s="2">
        <v>1.3125</v>
      </c>
      <c r="J24" s="2">
        <v>0.8666666666666667</v>
      </c>
      <c r="M24" s="2">
        <v>0.44583333333333336</v>
      </c>
      <c r="N24" s="2">
        <v>1.3125</v>
      </c>
      <c r="Q24" s="3">
        <f>J24/N24</f>
        <v>0.6603174603174603</v>
      </c>
    </row>
    <row r="27" spans="1:2" ht="12.75">
      <c r="A27" s="7">
        <v>3</v>
      </c>
      <c r="B27" s="16" t="s">
        <v>9</v>
      </c>
    </row>
    <row r="29" spans="2:17" ht="12.75">
      <c r="B29" s="1" t="s">
        <v>63</v>
      </c>
      <c r="C29" s="6">
        <v>2</v>
      </c>
      <c r="D29" s="3">
        <v>0.5</v>
      </c>
      <c r="E29" s="2">
        <v>0.4791666666666667</v>
      </c>
      <c r="F29" s="21">
        <v>57</v>
      </c>
      <c r="G29" s="2">
        <v>4.2939105263157895</v>
      </c>
      <c r="H29" s="2">
        <v>2.0574987938596494</v>
      </c>
      <c r="I29" s="2">
        <v>0.95</v>
      </c>
      <c r="J29" s="2">
        <v>0.8833333333333333</v>
      </c>
      <c r="K29" s="19">
        <v>0.010416666666666666</v>
      </c>
      <c r="L29" s="19">
        <v>0.05625</v>
      </c>
      <c r="M29" s="2">
        <v>0.06666666666666667</v>
      </c>
      <c r="N29" s="2">
        <v>0.95</v>
      </c>
      <c r="O29" s="3">
        <f>K29/N29</f>
        <v>0.010964912280701754</v>
      </c>
      <c r="P29" s="3">
        <f>L29/N29</f>
        <v>0.05921052631578948</v>
      </c>
      <c r="Q29" s="3">
        <f>J29/N29</f>
        <v>0.9298245614035088</v>
      </c>
    </row>
    <row r="31" spans="2:17" ht="12.75">
      <c r="B31" s="1" t="s">
        <v>76</v>
      </c>
      <c r="C31" s="6">
        <v>1</v>
      </c>
      <c r="D31" s="3">
        <v>0.4444444444444445</v>
      </c>
      <c r="E31" s="2">
        <v>0.425925925925926</v>
      </c>
      <c r="F31" s="21">
        <v>102</v>
      </c>
      <c r="G31" s="2">
        <v>2.3995382352941177</v>
      </c>
      <c r="H31" s="2">
        <v>1.0220255446623094</v>
      </c>
      <c r="I31" s="2">
        <v>0.95625</v>
      </c>
      <c r="J31" s="2">
        <v>0.8833333333333333</v>
      </c>
      <c r="K31" s="19">
        <v>0.016666666666666666</v>
      </c>
      <c r="L31" s="19">
        <v>0.05625</v>
      </c>
      <c r="M31" s="2">
        <v>0.07291666666666667</v>
      </c>
      <c r="N31" s="2">
        <v>0.95625</v>
      </c>
      <c r="O31" s="3">
        <f>K31/N31</f>
        <v>0.017429193899782133</v>
      </c>
      <c r="P31" s="3">
        <f>L31/N31</f>
        <v>0.058823529411764705</v>
      </c>
      <c r="Q31" s="3">
        <f>J31/N31</f>
        <v>0.9237472766884531</v>
      </c>
    </row>
    <row r="33" spans="2:17" ht="12.75">
      <c r="B33" s="1" t="s">
        <v>57</v>
      </c>
      <c r="C33" s="6">
        <v>0.5</v>
      </c>
      <c r="D33" s="3">
        <v>0.4444444444444445</v>
      </c>
      <c r="E33" s="2">
        <v>0.425925925925926</v>
      </c>
      <c r="F33" s="21">
        <v>204</v>
      </c>
      <c r="G33" s="2">
        <v>1.1997691176470588</v>
      </c>
      <c r="H33" s="2">
        <v>0.5110127723311547</v>
      </c>
      <c r="I33" s="2">
        <v>0.95625</v>
      </c>
      <c r="J33" s="2">
        <v>0.8833333333333333</v>
      </c>
      <c r="K33" s="19">
        <v>0.016666666666666666</v>
      </c>
      <c r="L33" s="19">
        <v>0.05625</v>
      </c>
      <c r="M33" s="2">
        <v>0.07291666666666667</v>
      </c>
      <c r="N33" s="2">
        <v>0.95625</v>
      </c>
      <c r="O33" s="3">
        <f>K33/N33</f>
        <v>0.017429193899782133</v>
      </c>
      <c r="P33" s="3">
        <f>L33/N33</f>
        <v>0.058823529411764705</v>
      </c>
      <c r="Q33" s="3">
        <f>J33/N33</f>
        <v>0.9237472766884531</v>
      </c>
    </row>
    <row r="35" spans="2:17" ht="12.75">
      <c r="B35" s="1" t="s">
        <v>66</v>
      </c>
      <c r="C35" s="6">
        <v>0.08333333333333333</v>
      </c>
      <c r="D35" s="3">
        <v>0.05555555555555555</v>
      </c>
      <c r="E35" s="2">
        <v>0.05324074074074074</v>
      </c>
      <c r="F35" s="21">
        <v>210</v>
      </c>
      <c r="G35" s="2">
        <v>1.1654900000000001</v>
      </c>
      <c r="H35" s="2">
        <v>0.06205155092592594</v>
      </c>
      <c r="I35" s="2">
        <v>1.3125</v>
      </c>
      <c r="J35" s="2">
        <v>0.8833333333333333</v>
      </c>
      <c r="K35" s="19">
        <v>0.05416666666666667</v>
      </c>
      <c r="L35" s="19">
        <v>0.375</v>
      </c>
      <c r="M35" s="2">
        <v>0.4291666666666667</v>
      </c>
      <c r="N35" s="2">
        <v>1.3125</v>
      </c>
      <c r="O35" s="3">
        <f>K35/N35</f>
        <v>0.04126984126984127</v>
      </c>
      <c r="P35" s="3">
        <f>L35/N35</f>
        <v>0.2857142857142857</v>
      </c>
      <c r="Q35" s="3">
        <f>J35/N35</f>
        <v>0.673015873015873</v>
      </c>
    </row>
    <row r="37" spans="2:17" ht="12.75">
      <c r="B37" s="1" t="s">
        <v>81</v>
      </c>
      <c r="C37" s="6">
        <v>0.041666666666666664</v>
      </c>
      <c r="D37" s="3">
        <v>0.034722222222222224</v>
      </c>
      <c r="E37" s="2">
        <v>0.033275462962962965</v>
      </c>
      <c r="F37" s="21">
        <v>312</v>
      </c>
      <c r="G37" s="2">
        <v>0.7844644230769231</v>
      </c>
      <c r="H37" s="2">
        <v>0.026103416855858264</v>
      </c>
      <c r="I37" s="2">
        <v>1.5600694444444445</v>
      </c>
      <c r="J37" s="2">
        <v>0.8833333333333333</v>
      </c>
      <c r="K37" s="19">
        <v>0.075</v>
      </c>
      <c r="L37" s="19">
        <v>0.6017361111111111</v>
      </c>
      <c r="M37" s="2">
        <v>0.6767361111111111</v>
      </c>
      <c r="N37" s="2">
        <v>1.5600694444444443</v>
      </c>
      <c r="O37" s="3">
        <f>K37/N37</f>
        <v>0.048074782995771205</v>
      </c>
      <c r="P37" s="3">
        <f>L37/N37</f>
        <v>0.3857111061651458</v>
      </c>
      <c r="Q37" s="3">
        <f>J37/N37</f>
        <v>0.566214110839083</v>
      </c>
    </row>
    <row r="40" spans="1:2" ht="12.75">
      <c r="A40" s="7">
        <v>4</v>
      </c>
      <c r="B40" s="1" t="s">
        <v>10</v>
      </c>
    </row>
    <row r="42" spans="2:17" ht="12.75">
      <c r="B42" s="1" t="s">
        <v>63</v>
      </c>
      <c r="C42" s="6">
        <v>2</v>
      </c>
      <c r="D42" s="3">
        <v>0.4305555555555556</v>
      </c>
      <c r="E42" s="2">
        <v>0.41261574074074076</v>
      </c>
      <c r="F42" s="21">
        <v>59.5</v>
      </c>
      <c r="G42" s="2">
        <v>4.113494117647059</v>
      </c>
      <c r="H42" s="2">
        <v>1.6972924223856212</v>
      </c>
      <c r="I42" s="2">
        <v>1.151736111111111</v>
      </c>
      <c r="J42" s="2">
        <v>1.0375</v>
      </c>
      <c r="K42" s="19">
        <v>0.035069444444444445</v>
      </c>
      <c r="L42" s="19">
        <v>0.07916666666666666</v>
      </c>
      <c r="M42" s="2">
        <v>0.11423611111111111</v>
      </c>
      <c r="N42" s="2">
        <v>1.1517361111111113</v>
      </c>
      <c r="O42" s="3">
        <f>K42/N42</f>
        <v>0.030449201085318053</v>
      </c>
      <c r="P42" s="3">
        <f>L42/N42</f>
        <v>0.06873681037081698</v>
      </c>
      <c r="Q42" s="3">
        <f>J42/N42</f>
        <v>0.9008139885438649</v>
      </c>
    </row>
    <row r="44" spans="2:17" ht="12.75">
      <c r="B44" s="1" t="s">
        <v>76</v>
      </c>
      <c r="C44" s="6">
        <v>1</v>
      </c>
      <c r="D44" s="3">
        <v>0.4305555555555556</v>
      </c>
      <c r="E44" s="2">
        <v>0.41261574074074076</v>
      </c>
      <c r="F44" s="21">
        <v>119</v>
      </c>
      <c r="G44" s="2">
        <v>2.0567470588235297</v>
      </c>
      <c r="H44" s="2">
        <v>0.8486462111928106</v>
      </c>
      <c r="I44" s="2">
        <v>1.151736111111111</v>
      </c>
      <c r="J44" s="2">
        <v>1.0375</v>
      </c>
      <c r="K44" s="19">
        <v>0.035069444444444445</v>
      </c>
      <c r="L44" s="19">
        <v>0.07916666666666666</v>
      </c>
      <c r="M44" s="2">
        <v>0.11423611111111111</v>
      </c>
      <c r="N44" s="2">
        <v>1.1517361111111113</v>
      </c>
      <c r="O44" s="3">
        <f>K44/N44</f>
        <v>0.030449201085318053</v>
      </c>
      <c r="P44" s="3">
        <f>L44/N44</f>
        <v>0.06873681037081698</v>
      </c>
      <c r="Q44" s="3">
        <f>J44/N44</f>
        <v>0.9008139885438649</v>
      </c>
    </row>
    <row r="46" spans="2:3" ht="12.75">
      <c r="B46" s="1" t="s">
        <v>57</v>
      </c>
      <c r="C46" s="6">
        <v>0.5</v>
      </c>
    </row>
    <row r="48" spans="2:17" ht="12.75">
      <c r="B48" s="1" t="s">
        <v>66</v>
      </c>
      <c r="C48" s="6">
        <v>0.08333333333333333</v>
      </c>
      <c r="D48" s="3">
        <v>0.04513888888888889</v>
      </c>
      <c r="E48" s="2">
        <v>0.04325810185185185</v>
      </c>
      <c r="F48" s="21">
        <v>210</v>
      </c>
      <c r="G48" s="2">
        <v>1.1654900000000001</v>
      </c>
      <c r="H48" s="2">
        <v>0.05041688512731482</v>
      </c>
      <c r="I48" s="2">
        <v>1.615625</v>
      </c>
      <c r="J48" s="2">
        <v>1.0375</v>
      </c>
      <c r="K48" s="19">
        <v>0.03333333333333333</v>
      </c>
      <c r="L48" s="19">
        <v>0.5447916666666667</v>
      </c>
      <c r="M48" s="2">
        <v>0.578125</v>
      </c>
      <c r="N48" s="2">
        <v>1.615625</v>
      </c>
      <c r="O48" s="3">
        <f>K48/N48</f>
        <v>0.020631850419084462</v>
      </c>
      <c r="P48" s="3">
        <f>L48/N48</f>
        <v>0.3372018052869117</v>
      </c>
      <c r="Q48" s="3">
        <f>J48/N48</f>
        <v>0.6421663442940039</v>
      </c>
    </row>
    <row r="50" spans="2:3" ht="12.75">
      <c r="B50" s="1" t="s">
        <v>81</v>
      </c>
      <c r="C50" s="6">
        <v>0.041666666666666664</v>
      </c>
    </row>
    <row r="53" spans="1:2" ht="12.75">
      <c r="A53" s="7">
        <v>5</v>
      </c>
      <c r="B53" s="1" t="s">
        <v>11</v>
      </c>
    </row>
    <row r="55" spans="2:17" ht="12.75">
      <c r="B55" s="1" t="s">
        <v>63</v>
      </c>
      <c r="C55" s="6">
        <v>2</v>
      </c>
      <c r="D55" s="3">
        <v>0.4027777777777778</v>
      </c>
      <c r="E55" s="2">
        <v>0.3859953703703704</v>
      </c>
      <c r="F55" s="21">
        <v>60.5</v>
      </c>
      <c r="G55" s="2">
        <v>4.045502479338843</v>
      </c>
      <c r="H55" s="2">
        <v>1.5615452278466486</v>
      </c>
      <c r="I55" s="8">
        <v>1.2565972222222221</v>
      </c>
      <c r="J55" s="2">
        <v>1.1</v>
      </c>
      <c r="K55" s="19">
        <v>0.03333333333333333</v>
      </c>
      <c r="L55" s="19">
        <v>0.1232638888888889</v>
      </c>
      <c r="M55" s="2">
        <v>0.15659722222222222</v>
      </c>
      <c r="N55" s="2">
        <v>1.2565972222222224</v>
      </c>
      <c r="O55" s="3">
        <f>K55/N55</f>
        <v>0.026526664824537163</v>
      </c>
      <c r="P55" s="3">
        <f>L55/N55</f>
        <v>0.09809339596573638</v>
      </c>
      <c r="Q55" s="3">
        <f>J55/N55</f>
        <v>0.8753799392097265</v>
      </c>
    </row>
    <row r="57" spans="2:17" ht="12.75">
      <c r="B57" s="1" t="s">
        <v>76</v>
      </c>
      <c r="C57" s="6">
        <v>1</v>
      </c>
      <c r="D57" s="3">
        <v>0.4027777777777778</v>
      </c>
      <c r="E57" s="2">
        <v>0.3859953703703704</v>
      </c>
      <c r="F57" s="21">
        <v>121</v>
      </c>
      <c r="G57" s="2">
        <v>2.0227512396694216</v>
      </c>
      <c r="H57" s="2">
        <v>0.7807726139233243</v>
      </c>
      <c r="I57" s="8">
        <v>1.2565972222222221</v>
      </c>
      <c r="J57" s="2">
        <v>1.1</v>
      </c>
      <c r="K57" s="19">
        <v>0.03333333333333333</v>
      </c>
      <c r="L57" s="19">
        <v>0.1232638888888889</v>
      </c>
      <c r="M57" s="2">
        <v>0.15659722222222222</v>
      </c>
      <c r="N57" s="2">
        <v>1.2565972222222224</v>
      </c>
      <c r="O57" s="3">
        <f>K57/N57</f>
        <v>0.026526664824537163</v>
      </c>
      <c r="P57" s="3">
        <f>L57/N57</f>
        <v>0.09809339596573638</v>
      </c>
      <c r="Q57" s="3">
        <f>J57/N57</f>
        <v>0.8753799392097265</v>
      </c>
    </row>
    <row r="59" spans="2:17" ht="12.75">
      <c r="B59" s="1" t="s">
        <v>57</v>
      </c>
      <c r="C59" s="6">
        <v>0.5</v>
      </c>
      <c r="D59" s="3">
        <v>0.4027777777777778</v>
      </c>
      <c r="E59" s="2">
        <v>0.3859953703703704</v>
      </c>
      <c r="F59" s="21">
        <v>242</v>
      </c>
      <c r="G59" s="2">
        <v>1.0113756198347108</v>
      </c>
      <c r="H59" s="2">
        <v>0.39038630696166216</v>
      </c>
      <c r="I59" s="8">
        <v>1.2565972222222221</v>
      </c>
      <c r="J59" s="2">
        <v>1.1</v>
      </c>
      <c r="K59" s="19">
        <v>0.03333333333333333</v>
      </c>
      <c r="L59" s="19">
        <v>0.1232638888888889</v>
      </c>
      <c r="M59" s="2">
        <v>0.15659722222222222</v>
      </c>
      <c r="N59" s="2">
        <v>1.2565972222222224</v>
      </c>
      <c r="O59" s="3">
        <f>K59/N59</f>
        <v>0.026526664824537163</v>
      </c>
      <c r="P59" s="3">
        <f>L59/N59</f>
        <v>0.09809339596573638</v>
      </c>
      <c r="Q59" s="3">
        <f>J59/N59</f>
        <v>0.8753799392097265</v>
      </c>
    </row>
    <row r="61" spans="2:17" ht="12.75">
      <c r="B61" s="1" t="s">
        <v>66</v>
      </c>
      <c r="C61" s="6">
        <v>0.08333333333333333</v>
      </c>
      <c r="D61" s="3">
        <v>0.041666666666666664</v>
      </c>
      <c r="E61" s="2">
        <v>0.03993055555555555</v>
      </c>
      <c r="F61" s="21">
        <v>240</v>
      </c>
      <c r="G61" s="2">
        <v>1.0198037500000001</v>
      </c>
      <c r="H61" s="2">
        <v>0.04072133029513889</v>
      </c>
      <c r="I61" s="2">
        <v>2</v>
      </c>
      <c r="J61" s="2">
        <v>1.1</v>
      </c>
      <c r="K61" s="19">
        <v>0.05</v>
      </c>
      <c r="L61" s="19">
        <v>0.85</v>
      </c>
      <c r="M61" s="2">
        <v>0.9</v>
      </c>
      <c r="N61" s="2">
        <v>2</v>
      </c>
      <c r="O61" s="3">
        <f>K61/N61</f>
        <v>0.025</v>
      </c>
      <c r="P61" s="3">
        <f>L61/N61</f>
        <v>0.425</v>
      </c>
      <c r="Q61" s="3">
        <f>J61/N61</f>
        <v>0.55</v>
      </c>
    </row>
    <row r="63" spans="2:3" ht="12.75">
      <c r="B63" s="1" t="s">
        <v>81</v>
      </c>
      <c r="C63" s="6">
        <v>0.041666666666666664</v>
      </c>
    </row>
    <row r="66" spans="1:2" ht="12.75">
      <c r="A66" s="7">
        <v>6</v>
      </c>
      <c r="B66" s="1" t="s">
        <v>13</v>
      </c>
    </row>
    <row r="68" spans="2:17" ht="12.75">
      <c r="B68" s="1" t="s">
        <v>63</v>
      </c>
      <c r="C68" s="6">
        <v>2</v>
      </c>
      <c r="D68" s="3">
        <v>0.4027777777777778</v>
      </c>
      <c r="E68" s="2">
        <v>0.3859953703703704</v>
      </c>
      <c r="F68" s="21">
        <v>60.5</v>
      </c>
      <c r="G68" s="2">
        <v>4.045502479338843</v>
      </c>
      <c r="H68" s="2">
        <v>1.5615452278466486</v>
      </c>
      <c r="I68" s="8">
        <v>1.2565972222222221</v>
      </c>
      <c r="J68" s="2">
        <v>1.1083333333333334</v>
      </c>
      <c r="K68" s="19">
        <v>0.025</v>
      </c>
      <c r="L68" s="19">
        <v>0.1232638888888889</v>
      </c>
      <c r="M68" s="2">
        <v>0.1482638888888889</v>
      </c>
      <c r="N68" s="2">
        <v>1.2565972222222224</v>
      </c>
      <c r="O68" s="3">
        <f>K68/N68</f>
        <v>0.01989499861840287</v>
      </c>
      <c r="P68" s="3">
        <f>L68/N68</f>
        <v>0.09809339596573638</v>
      </c>
      <c r="Q68" s="3">
        <f>J68/N68</f>
        <v>0.8820116054158607</v>
      </c>
    </row>
    <row r="70" spans="2:17" ht="12.75">
      <c r="B70" s="1" t="s">
        <v>76</v>
      </c>
      <c r="C70" s="6">
        <v>1</v>
      </c>
      <c r="D70" s="3">
        <v>0.4027777777777778</v>
      </c>
      <c r="E70" s="2">
        <v>0.3859953703703704</v>
      </c>
      <c r="F70" s="21">
        <v>121</v>
      </c>
      <c r="G70" s="2">
        <v>2.0227512396694216</v>
      </c>
      <c r="H70" s="2">
        <v>0.7807726139233243</v>
      </c>
      <c r="I70" s="8">
        <v>1.2565972222222221</v>
      </c>
      <c r="J70" s="2">
        <v>1.1083333333333334</v>
      </c>
      <c r="K70" s="19">
        <v>0.025</v>
      </c>
      <c r="L70" s="19">
        <v>0.1232638888888889</v>
      </c>
      <c r="M70" s="2">
        <v>0.1482638888888889</v>
      </c>
      <c r="N70" s="2">
        <v>1.2565972222222224</v>
      </c>
      <c r="O70" s="3">
        <f>K70/N70</f>
        <v>0.01989499861840287</v>
      </c>
      <c r="P70" s="3">
        <f>L70/N70</f>
        <v>0.09809339596573638</v>
      </c>
      <c r="Q70" s="3">
        <f>J70/N70</f>
        <v>0.8820116054158607</v>
      </c>
    </row>
    <row r="72" spans="2:17" ht="12.75">
      <c r="B72" s="1" t="s">
        <v>57</v>
      </c>
      <c r="C72" s="6">
        <v>0.5</v>
      </c>
      <c r="D72" s="3">
        <v>0.4027777777777778</v>
      </c>
      <c r="E72" s="2">
        <v>0.3859953703703704</v>
      </c>
      <c r="F72" s="21">
        <v>242</v>
      </c>
      <c r="G72" s="2">
        <v>1.0113756198347108</v>
      </c>
      <c r="H72" s="2">
        <v>0.39038630696166216</v>
      </c>
      <c r="I72" s="8">
        <v>1.2565972222222221</v>
      </c>
      <c r="J72" s="2">
        <v>1.1083333333333334</v>
      </c>
      <c r="K72" s="19">
        <v>0.025</v>
      </c>
      <c r="L72" s="19">
        <v>0.1232638888888889</v>
      </c>
      <c r="M72" s="2">
        <v>0.1482638888888889</v>
      </c>
      <c r="N72" s="2">
        <v>1.2565972222222224</v>
      </c>
      <c r="O72" s="3">
        <f>K72/N72</f>
        <v>0.01989499861840287</v>
      </c>
      <c r="P72" s="3">
        <f>L72/N72</f>
        <v>0.09809339596573638</v>
      </c>
      <c r="Q72" s="3">
        <f>J72/N72</f>
        <v>0.8820116054158607</v>
      </c>
    </row>
    <row r="74" spans="2:17" ht="12.75">
      <c r="B74" s="1" t="s">
        <v>66</v>
      </c>
      <c r="C74" s="6">
        <v>0.08333333333333333</v>
      </c>
      <c r="D74" s="3">
        <v>0.041666666666666664</v>
      </c>
      <c r="E74" s="2">
        <v>0.03993055555555555</v>
      </c>
      <c r="F74" s="21">
        <v>240</v>
      </c>
      <c r="G74" s="2">
        <v>1.0198037500000001</v>
      </c>
      <c r="H74" s="2">
        <v>0.04072133029513889</v>
      </c>
      <c r="I74" s="2">
        <v>2</v>
      </c>
      <c r="J74" s="2">
        <v>1.1083333333333334</v>
      </c>
      <c r="K74" s="19">
        <v>0.041666666666666664</v>
      </c>
      <c r="L74" s="19">
        <v>0.85</v>
      </c>
      <c r="M74" s="2">
        <v>0.8916666666666666</v>
      </c>
      <c r="N74" s="2">
        <v>2</v>
      </c>
      <c r="O74" s="3">
        <f>K74/N74</f>
        <v>0.020833333333333332</v>
      </c>
      <c r="P74" s="3">
        <f>L74/N74</f>
        <v>0.425</v>
      </c>
      <c r="Q74" s="3">
        <f>J74/N74</f>
        <v>0.5541666666666667</v>
      </c>
    </row>
    <row r="76" spans="2:3" ht="12.75">
      <c r="B76" s="1" t="s">
        <v>81</v>
      </c>
      <c r="C76" s="6">
        <v>0.041666666666666664</v>
      </c>
    </row>
    <row r="79" spans="1:2" ht="12.75">
      <c r="A79" s="7">
        <v>7</v>
      </c>
      <c r="B79" s="1" t="s">
        <v>12</v>
      </c>
    </row>
    <row r="81" spans="2:17" ht="12.75">
      <c r="B81" s="1" t="s">
        <v>63</v>
      </c>
      <c r="C81" s="6">
        <v>2</v>
      </c>
      <c r="D81" s="3">
        <v>0.5</v>
      </c>
      <c r="E81" s="2">
        <v>0.4791666666666667</v>
      </c>
      <c r="F81" s="21">
        <v>57</v>
      </c>
      <c r="G81" s="2">
        <v>4.2939105263157895</v>
      </c>
      <c r="H81" s="2">
        <v>2.0574987938596494</v>
      </c>
      <c r="I81" s="2">
        <v>0.95</v>
      </c>
      <c r="J81" s="2">
        <v>0.85</v>
      </c>
      <c r="K81" s="19">
        <v>0.016666666666666666</v>
      </c>
      <c r="L81" s="19">
        <v>0.08333333333333334</v>
      </c>
      <c r="M81" s="2">
        <v>0.1</v>
      </c>
      <c r="N81" s="2">
        <v>0.95</v>
      </c>
      <c r="O81" s="3">
        <f>K81/N81</f>
        <v>0.017543859649122806</v>
      </c>
      <c r="P81" s="3">
        <f>L81/N81</f>
        <v>0.08771929824561404</v>
      </c>
      <c r="Q81" s="3">
        <f>J81/N81</f>
        <v>0.8947368421052632</v>
      </c>
    </row>
    <row r="83" spans="2:17" ht="12.75">
      <c r="B83" s="1" t="s">
        <v>76</v>
      </c>
      <c r="C83" s="6">
        <v>1</v>
      </c>
      <c r="D83" s="3">
        <v>0.4166666666666667</v>
      </c>
      <c r="E83" s="2">
        <v>0.3993055555555556</v>
      </c>
      <c r="F83" s="21">
        <v>96</v>
      </c>
      <c r="G83" s="2">
        <v>2.549509375</v>
      </c>
      <c r="H83" s="2">
        <v>1.0180332573784723</v>
      </c>
      <c r="I83" s="2">
        <v>0.9599826388888888</v>
      </c>
      <c r="J83" s="2">
        <v>0.85</v>
      </c>
      <c r="K83" s="19">
        <v>0.016666666666666666</v>
      </c>
      <c r="L83" s="19">
        <v>0.09331597222222222</v>
      </c>
      <c r="M83" s="2">
        <v>0.10998263888888889</v>
      </c>
      <c r="N83" s="2">
        <v>0.9599826388888889</v>
      </c>
      <c r="O83" s="3">
        <f>K83/N83</f>
        <v>0.01736142508364228</v>
      </c>
      <c r="P83" s="3">
        <f>L83/N83</f>
        <v>0.09720589565060132</v>
      </c>
      <c r="Q83" s="3">
        <f>J83/N83</f>
        <v>0.8854326792657563</v>
      </c>
    </row>
    <row r="85" spans="2:17" ht="12.75">
      <c r="B85" s="1" t="s">
        <v>57</v>
      </c>
      <c r="C85" s="6">
        <v>0.5</v>
      </c>
      <c r="D85" s="3">
        <v>0.4166666666666667</v>
      </c>
      <c r="E85" s="2">
        <v>0.3993055555555556</v>
      </c>
      <c r="F85" s="21">
        <v>192</v>
      </c>
      <c r="G85" s="2">
        <v>1.2747546875</v>
      </c>
      <c r="H85" s="2">
        <v>0.5090166286892361</v>
      </c>
      <c r="I85" s="2">
        <v>0.9599826388888888</v>
      </c>
      <c r="J85" s="2">
        <v>0.85</v>
      </c>
      <c r="K85" s="19">
        <v>0.016666666666666666</v>
      </c>
      <c r="L85" s="19">
        <v>0.09331597222222222</v>
      </c>
      <c r="M85" s="2">
        <v>0.10998263888888889</v>
      </c>
      <c r="N85" s="2">
        <v>0.9599826388888889</v>
      </c>
      <c r="O85" s="3">
        <f>K85/N85</f>
        <v>0.01736142508364228</v>
      </c>
      <c r="P85" s="3">
        <f>L85/N85</f>
        <v>0.09720589565060132</v>
      </c>
      <c r="Q85" s="3">
        <f>J85/N85</f>
        <v>0.8854326792657563</v>
      </c>
    </row>
    <row r="87" spans="2:17" ht="12.75">
      <c r="B87" s="1" t="s">
        <v>66</v>
      </c>
      <c r="C87" s="6">
        <v>0.08333333333333333</v>
      </c>
      <c r="D87" s="3">
        <v>0.041666666666666664</v>
      </c>
      <c r="E87" s="2">
        <v>0.03993055555555555</v>
      </c>
      <c r="F87" s="21">
        <v>183</v>
      </c>
      <c r="G87" s="2">
        <v>1.3374475409836066</v>
      </c>
      <c r="H87" s="2">
        <v>0.05340502333788707</v>
      </c>
      <c r="I87" s="2">
        <v>1.525</v>
      </c>
      <c r="J87" s="2">
        <v>0.85</v>
      </c>
      <c r="K87" s="19">
        <v>0.008333333333333333</v>
      </c>
      <c r="L87" s="19">
        <v>0.6666666666666667</v>
      </c>
      <c r="M87" s="2">
        <v>0.675</v>
      </c>
      <c r="N87" s="2">
        <v>1.525</v>
      </c>
      <c r="O87" s="3">
        <f>K87/N87</f>
        <v>0.00546448087431694</v>
      </c>
      <c r="P87" s="3">
        <f>L87/N87</f>
        <v>0.4371584699453553</v>
      </c>
      <c r="Q87" s="3">
        <f>J87/N87</f>
        <v>0.5573770491803279</v>
      </c>
    </row>
    <row r="89" spans="2:17" ht="12.75">
      <c r="B89" s="1" t="s">
        <v>81</v>
      </c>
      <c r="C89" s="6">
        <v>0.041666666666666664</v>
      </c>
      <c r="D89" s="3">
        <v>0.03125</v>
      </c>
      <c r="E89" s="2">
        <v>0.029947916666666668</v>
      </c>
      <c r="F89" s="21">
        <v>274.5</v>
      </c>
      <c r="G89" s="2">
        <v>0.891631693989071</v>
      </c>
      <c r="H89" s="2">
        <v>0.026702511668943534</v>
      </c>
      <c r="I89" s="2">
        <v>1.525</v>
      </c>
      <c r="J89" s="2">
        <v>0.85</v>
      </c>
      <c r="K89" s="19">
        <v>0.008333333333333333</v>
      </c>
      <c r="L89" s="19">
        <v>0.6666666666666667</v>
      </c>
      <c r="M89" s="2">
        <v>0.675</v>
      </c>
      <c r="N89" s="2">
        <v>1.525</v>
      </c>
      <c r="O89" s="3">
        <f>K89/N89</f>
        <v>0.00546448087431694</v>
      </c>
      <c r="P89" s="3">
        <f>L89/N89</f>
        <v>0.4371584699453553</v>
      </c>
      <c r="Q89" s="3">
        <f>J89/N89</f>
        <v>0.5573770491803279</v>
      </c>
    </row>
    <row r="92" spans="1:2" ht="12.75">
      <c r="A92" s="7">
        <v>8</v>
      </c>
      <c r="B92" s="1" t="s">
        <v>14</v>
      </c>
    </row>
    <row r="94" spans="2:17" ht="12.75">
      <c r="B94" s="1" t="s">
        <v>63</v>
      </c>
      <c r="C94" s="6">
        <v>2</v>
      </c>
      <c r="D94" s="3">
        <v>0.5</v>
      </c>
      <c r="E94" s="2">
        <v>0.4791666666666667</v>
      </c>
      <c r="F94" s="21">
        <v>57.5</v>
      </c>
      <c r="G94" s="2">
        <v>4.256572173913043</v>
      </c>
      <c r="H94" s="2">
        <v>2.0396075</v>
      </c>
      <c r="I94" s="2">
        <v>0.9583333333333333</v>
      </c>
      <c r="J94" s="2">
        <v>0.8583333333333333</v>
      </c>
      <c r="K94" s="19">
        <v>0.016666666666666666</v>
      </c>
      <c r="L94" s="19">
        <v>0.08333333333333334</v>
      </c>
      <c r="M94" s="2">
        <v>0.1</v>
      </c>
      <c r="N94" s="2">
        <v>0.9583333333333333</v>
      </c>
      <c r="O94" s="3">
        <f>K94/N94</f>
        <v>0.017391304347826087</v>
      </c>
      <c r="P94" s="3">
        <f>L94/N94</f>
        <v>0.08695652173913045</v>
      </c>
      <c r="Q94" s="3">
        <f>J94/N94</f>
        <v>0.8956521739130435</v>
      </c>
    </row>
    <row r="96" ht="12.75">
      <c r="B96" s="1" t="s">
        <v>76</v>
      </c>
    </row>
    <row r="98" ht="12.75">
      <c r="B98" s="1" t="s">
        <v>57</v>
      </c>
    </row>
    <row r="100" ht="12.75">
      <c r="B100" s="1" t="s">
        <v>66</v>
      </c>
    </row>
    <row r="102" ht="12.75">
      <c r="B102" s="1" t="s">
        <v>81</v>
      </c>
    </row>
    <row r="105" spans="1:2" ht="12.75">
      <c r="A105" s="7">
        <v>9</v>
      </c>
      <c r="B105" s="1" t="s">
        <v>15</v>
      </c>
    </row>
    <row r="107" spans="1:17" ht="12.75">
      <c r="A107" s="7" t="s">
        <v>105</v>
      </c>
      <c r="B107" s="1" t="s">
        <v>63</v>
      </c>
      <c r="C107" s="6">
        <v>2</v>
      </c>
      <c r="D107" s="3">
        <v>0.5</v>
      </c>
      <c r="E107" s="2">
        <v>0.4791666666666667</v>
      </c>
      <c r="F107" s="21">
        <v>57</v>
      </c>
      <c r="G107" s="2">
        <v>4.2939105263157895</v>
      </c>
      <c r="H107" s="2">
        <v>2.0574987938596494</v>
      </c>
      <c r="I107" s="2">
        <v>0.95</v>
      </c>
      <c r="J107" s="2">
        <v>0.875</v>
      </c>
      <c r="K107" s="19">
        <v>0.016666666666666666</v>
      </c>
      <c r="L107" s="19">
        <v>0.058333333333333334</v>
      </c>
      <c r="M107" s="2">
        <v>0.075</v>
      </c>
      <c r="N107" s="2">
        <v>0.95</v>
      </c>
      <c r="O107" s="3">
        <f>K107/N107</f>
        <v>0.017543859649122806</v>
      </c>
      <c r="P107" s="3">
        <f>L107/N107</f>
        <v>0.06140350877192983</v>
      </c>
      <c r="Q107" s="3">
        <f>J107/N107</f>
        <v>0.9210526315789475</v>
      </c>
    </row>
    <row r="109" spans="1:17" ht="12.75">
      <c r="A109" s="7" t="s">
        <v>105</v>
      </c>
      <c r="B109" s="1" t="s">
        <v>76</v>
      </c>
      <c r="C109" s="6">
        <v>1</v>
      </c>
      <c r="D109" s="3">
        <v>0.4166666666666667</v>
      </c>
      <c r="E109" s="2">
        <v>0.3993055555555556</v>
      </c>
      <c r="F109" s="21">
        <v>96</v>
      </c>
      <c r="G109" s="2">
        <v>2.549509375</v>
      </c>
      <c r="H109" s="2">
        <v>1.0180332573784723</v>
      </c>
      <c r="I109" s="2">
        <v>0.9599826388888888</v>
      </c>
      <c r="J109" s="2">
        <v>0.875</v>
      </c>
      <c r="K109" s="19">
        <v>0.016666666666666666</v>
      </c>
      <c r="L109" s="19">
        <v>0.06831597222222222</v>
      </c>
      <c r="M109" s="2">
        <v>0.08498263888888888</v>
      </c>
      <c r="N109" s="2">
        <v>0.9599826388888889</v>
      </c>
      <c r="O109" s="3">
        <f>K109/N109</f>
        <v>0.01736142508364228</v>
      </c>
      <c r="P109" s="3">
        <f>L109/N109</f>
        <v>0.07116375802513789</v>
      </c>
      <c r="Q109" s="3">
        <f>J109/N109</f>
        <v>0.9114748168912198</v>
      </c>
    </row>
    <row r="111" spans="1:17" ht="12.75">
      <c r="A111" s="7" t="s">
        <v>105</v>
      </c>
      <c r="B111" s="1" t="s">
        <v>57</v>
      </c>
      <c r="C111" s="6">
        <v>0.5</v>
      </c>
      <c r="D111" s="3">
        <v>0.4166666666666667</v>
      </c>
      <c r="E111" s="2">
        <v>0.3993055555555556</v>
      </c>
      <c r="F111" s="21">
        <v>192</v>
      </c>
      <c r="G111" s="2">
        <v>1.2747546875</v>
      </c>
      <c r="H111" s="2">
        <v>0.5090166286892361</v>
      </c>
      <c r="I111" s="2">
        <v>0.9599826388888888</v>
      </c>
      <c r="J111" s="2">
        <v>0.875</v>
      </c>
      <c r="K111" s="19">
        <v>0.016666666666666666</v>
      </c>
      <c r="L111" s="19">
        <v>0.06831597222222222</v>
      </c>
      <c r="M111" s="2">
        <v>0.08498263888888888</v>
      </c>
      <c r="N111" s="2">
        <v>0.9599826388888889</v>
      </c>
      <c r="O111" s="3">
        <f>K111/N111</f>
        <v>0.01736142508364228</v>
      </c>
      <c r="P111" s="3">
        <f>L111/N111</f>
        <v>0.07116375802513789</v>
      </c>
      <c r="Q111" s="3">
        <f>J111/N111</f>
        <v>0.9114748168912198</v>
      </c>
    </row>
    <row r="113" spans="1:17" ht="12.75">
      <c r="A113" s="7" t="s">
        <v>105</v>
      </c>
      <c r="B113" s="1" t="s">
        <v>66</v>
      </c>
      <c r="C113" s="6">
        <v>0.08333333333333333</v>
      </c>
      <c r="D113" s="3">
        <v>0.041666666666666664</v>
      </c>
      <c r="E113" s="2">
        <v>0.03993055555555555</v>
      </c>
      <c r="F113" s="21">
        <v>183</v>
      </c>
      <c r="G113" s="2">
        <v>1.3374475409836066</v>
      </c>
      <c r="H113" s="2">
        <v>0.05340502333788707</v>
      </c>
      <c r="I113" s="2">
        <v>1.525</v>
      </c>
      <c r="J113" s="2">
        <v>0.875</v>
      </c>
      <c r="K113" s="19">
        <v>0.008333333333333333</v>
      </c>
      <c r="L113" s="19">
        <v>0.6416666666666666</v>
      </c>
      <c r="M113" s="2">
        <v>0.6499999999999999</v>
      </c>
      <c r="N113" s="2">
        <v>1.525</v>
      </c>
      <c r="O113" s="3">
        <f>K113/N113</f>
        <v>0.00546448087431694</v>
      </c>
      <c r="P113" s="3">
        <f>L113/N113</f>
        <v>0.42076502732240434</v>
      </c>
      <c r="Q113" s="3">
        <f>J113/N113</f>
        <v>0.5737704918032788</v>
      </c>
    </row>
    <row r="115" spans="1:17" ht="12.75">
      <c r="A115" s="7" t="s">
        <v>105</v>
      </c>
      <c r="B115" s="1" t="s">
        <v>81</v>
      </c>
      <c r="C115" s="6">
        <v>0.041666666666666664</v>
      </c>
      <c r="D115" s="3">
        <v>0.03125</v>
      </c>
      <c r="E115" s="2">
        <v>0.029947916666666668</v>
      </c>
      <c r="F115" s="21">
        <v>274.5</v>
      </c>
      <c r="G115" s="2">
        <v>0.891631693989071</v>
      </c>
      <c r="H115" s="2">
        <v>0.026702511668943534</v>
      </c>
      <c r="I115" s="2">
        <v>1.525</v>
      </c>
      <c r="J115" s="2">
        <v>0.875</v>
      </c>
      <c r="K115" s="19">
        <v>0.008333333333333333</v>
      </c>
      <c r="L115" s="19">
        <v>0.6416666666666666</v>
      </c>
      <c r="M115" s="2">
        <v>0.6499999999999999</v>
      </c>
      <c r="N115" s="2">
        <v>1.525</v>
      </c>
      <c r="O115" s="3">
        <f>K115/N115</f>
        <v>0.00546448087431694</v>
      </c>
      <c r="P115" s="3">
        <f>L115/N115</f>
        <v>0.42076502732240434</v>
      </c>
      <c r="Q115" s="3">
        <f>J115/N115</f>
        <v>0.5737704918032788</v>
      </c>
    </row>
    <row r="118" spans="1:2" ht="12.75">
      <c r="A118" s="7">
        <v>10</v>
      </c>
      <c r="B118" s="1" t="s">
        <v>16</v>
      </c>
    </row>
    <row r="120" spans="2:17" ht="12.75">
      <c r="B120" s="1" t="s">
        <v>63</v>
      </c>
      <c r="C120" s="6">
        <v>2</v>
      </c>
      <c r="D120" s="3">
        <v>0.5</v>
      </c>
      <c r="E120" s="2">
        <v>0.4791666666666667</v>
      </c>
      <c r="F120" s="21">
        <v>53</v>
      </c>
      <c r="G120" s="2">
        <v>4.617979245283019</v>
      </c>
      <c r="H120" s="2">
        <v>2.2127817216981134</v>
      </c>
      <c r="I120" s="2">
        <v>0.8833333333333333</v>
      </c>
      <c r="J120" s="2">
        <v>0.7875</v>
      </c>
      <c r="K120" s="19">
        <v>0.0375</v>
      </c>
      <c r="L120" s="19">
        <v>0.058333333333333334</v>
      </c>
      <c r="M120" s="2">
        <v>0.09583333333333333</v>
      </c>
      <c r="N120" s="2">
        <v>0.8833333333333333</v>
      </c>
      <c r="O120" s="3">
        <f>K120/N120</f>
        <v>0.04245283018867924</v>
      </c>
      <c r="P120" s="3">
        <f>L120/N120</f>
        <v>0.0660377358490566</v>
      </c>
      <c r="Q120" s="3">
        <f>J120/N120</f>
        <v>0.8915094339622641</v>
      </c>
    </row>
    <row r="122" spans="2:17" ht="12.75">
      <c r="B122" s="1" t="s">
        <v>76</v>
      </c>
      <c r="C122" s="6">
        <v>1</v>
      </c>
      <c r="D122" s="3">
        <v>0.4166666666666667</v>
      </c>
      <c r="E122" s="2">
        <v>0.3993055555555556</v>
      </c>
      <c r="F122" s="21">
        <v>88.5</v>
      </c>
      <c r="G122" s="2">
        <v>2.7655694915254236</v>
      </c>
      <c r="H122" s="2">
        <v>1.1043072622410546</v>
      </c>
      <c r="I122" s="2">
        <v>0.8854166666666666</v>
      </c>
      <c r="J122" s="2">
        <v>0.7875</v>
      </c>
      <c r="K122" s="19">
        <v>0.03333333333333333</v>
      </c>
      <c r="L122" s="19">
        <v>0.06458333333333334</v>
      </c>
      <c r="M122" s="2">
        <v>0.09791666666666668</v>
      </c>
      <c r="N122" s="2">
        <v>0.8854166666666666</v>
      </c>
      <c r="O122" s="3">
        <f>K122/N122</f>
        <v>0.037647058823529415</v>
      </c>
      <c r="P122" s="3">
        <f>L122/N122</f>
        <v>0.07294117647058825</v>
      </c>
      <c r="Q122" s="3">
        <f>J122/N122</f>
        <v>0.8894117647058823</v>
      </c>
    </row>
    <row r="124" spans="2:17" ht="12.75">
      <c r="B124" s="1" t="s">
        <v>57</v>
      </c>
      <c r="C124" s="6">
        <v>0.5</v>
      </c>
      <c r="D124" s="3">
        <v>0.3333333333333333</v>
      </c>
      <c r="E124" s="2">
        <v>0.3194444444444444</v>
      </c>
      <c r="F124" s="21">
        <v>144</v>
      </c>
      <c r="G124" s="2">
        <v>1.6996729166666666</v>
      </c>
      <c r="H124" s="2">
        <v>0.5429510706018518</v>
      </c>
      <c r="I124" s="2">
        <v>0.9</v>
      </c>
      <c r="J124" s="2">
        <v>0.7875</v>
      </c>
      <c r="K124" s="19">
        <v>0.03333333333333333</v>
      </c>
      <c r="L124" s="19">
        <v>0.07916666666666666</v>
      </c>
      <c r="M124" s="2">
        <v>0.11249999999999999</v>
      </c>
      <c r="N124" s="2">
        <v>0.8999999999999999</v>
      </c>
      <c r="O124" s="3">
        <f>K124/N124</f>
        <v>0.03703703703703704</v>
      </c>
      <c r="P124" s="3">
        <f>L124/N124</f>
        <v>0.08796296296296297</v>
      </c>
      <c r="Q124" s="3">
        <f>J124/N124</f>
        <v>0.8750000000000001</v>
      </c>
    </row>
    <row r="125" ht="12.75">
      <c r="J125" s="2"/>
    </row>
    <row r="126" spans="2:17" ht="12.75">
      <c r="B126" s="1" t="s">
        <v>103</v>
      </c>
      <c r="C126" s="6">
        <v>0.25</v>
      </c>
      <c r="D126" s="3">
        <v>0.3333333333333333</v>
      </c>
      <c r="E126" s="2">
        <v>0.3194444444444444</v>
      </c>
      <c r="F126" s="21">
        <v>288</v>
      </c>
      <c r="G126" s="2">
        <v>0.8498364583333333</v>
      </c>
      <c r="H126" s="2">
        <v>0.2714755353009259</v>
      </c>
      <c r="I126" s="2">
        <v>0.9</v>
      </c>
      <c r="J126" s="2">
        <v>0.7875</v>
      </c>
      <c r="K126" s="19">
        <v>0.03333333333333333</v>
      </c>
      <c r="L126" s="19">
        <v>0.07916666666666666</v>
      </c>
      <c r="M126" s="2">
        <v>0.11249999999999999</v>
      </c>
      <c r="N126" s="2">
        <v>0.8999999999999999</v>
      </c>
      <c r="O126" s="3">
        <f>K126/N126</f>
        <v>0.03703703703703704</v>
      </c>
      <c r="P126" s="3">
        <f>L126/N126</f>
        <v>0.08796296296296297</v>
      </c>
      <c r="Q126" s="3">
        <f>J126/N126</f>
        <v>0.8750000000000001</v>
      </c>
    </row>
    <row r="128" spans="2:17" ht="12.75">
      <c r="B128" s="1" t="s">
        <v>66</v>
      </c>
      <c r="C128" s="6">
        <v>0.08333333333333333</v>
      </c>
      <c r="D128" s="3">
        <v>0.041666666666666664</v>
      </c>
      <c r="E128" s="2">
        <v>0.03993055555555555</v>
      </c>
      <c r="F128" s="21">
        <v>156</v>
      </c>
      <c r="G128" s="2">
        <v>1.5689288461538462</v>
      </c>
      <c r="H128" s="2">
        <v>0.06264820045405983</v>
      </c>
      <c r="I128" s="2">
        <v>1.3</v>
      </c>
      <c r="J128" s="2">
        <v>0.7875</v>
      </c>
      <c r="K128" s="19">
        <v>0.008333333333333333</v>
      </c>
      <c r="L128" s="19">
        <v>0.5041666666666667</v>
      </c>
      <c r="M128" s="2">
        <v>0.5125</v>
      </c>
      <c r="N128" s="2">
        <v>1.2999999999999998</v>
      </c>
      <c r="O128" s="3">
        <f>K128/N128</f>
        <v>0.006410256410256411</v>
      </c>
      <c r="P128" s="3">
        <f>L128/N128</f>
        <v>0.3878205128205129</v>
      </c>
      <c r="Q128" s="3">
        <f>J128/N128</f>
        <v>0.6057692307692308</v>
      </c>
    </row>
    <row r="130" spans="2:17" ht="12.75">
      <c r="B130" s="1" t="s">
        <v>81</v>
      </c>
      <c r="C130" s="6">
        <v>0.041666666666666664</v>
      </c>
      <c r="D130" s="3">
        <v>0.027777777777777776</v>
      </c>
      <c r="E130" s="2">
        <v>0.02662037037037037</v>
      </c>
      <c r="F130" s="21">
        <v>250</v>
      </c>
      <c r="G130" s="2">
        <v>0.9790116000000001</v>
      </c>
      <c r="H130" s="2">
        <v>0.02606165138888889</v>
      </c>
      <c r="I130" s="2">
        <v>1.5625</v>
      </c>
      <c r="J130" s="2">
        <v>0.7875</v>
      </c>
      <c r="K130" s="19">
        <v>0.008333333333333333</v>
      </c>
      <c r="L130" s="19">
        <v>0.7666666666666667</v>
      </c>
      <c r="M130" s="2">
        <v>0.775</v>
      </c>
      <c r="N130" s="2">
        <v>1.5625</v>
      </c>
      <c r="O130" s="3">
        <f>K130/N130</f>
        <v>0.005333333333333333</v>
      </c>
      <c r="P130" s="3">
        <f>L130/N130</f>
        <v>0.4906666666666667</v>
      </c>
      <c r="Q130" s="3">
        <f>J130/N130</f>
        <v>0.504</v>
      </c>
    </row>
    <row r="133" spans="1:2" ht="12.75">
      <c r="A133" s="7">
        <v>11</v>
      </c>
      <c r="B133" s="1" t="s">
        <v>17</v>
      </c>
    </row>
    <row r="135" spans="1:17" ht="12.75">
      <c r="A135" s="7" t="s">
        <v>84</v>
      </c>
      <c r="B135" s="1" t="s">
        <v>63</v>
      </c>
      <c r="C135" s="6">
        <v>2</v>
      </c>
      <c r="D135" s="3">
        <v>0.5</v>
      </c>
      <c r="E135" s="2">
        <v>0.4791666666666667</v>
      </c>
      <c r="F135" s="21">
        <v>57</v>
      </c>
      <c r="G135" s="2">
        <v>4.2939105263157895</v>
      </c>
      <c r="H135" s="2">
        <v>2.0574987938596494</v>
      </c>
      <c r="I135" s="2">
        <v>0.95</v>
      </c>
      <c r="J135" s="2">
        <v>0.875</v>
      </c>
      <c r="K135" s="19">
        <v>0.016666666666666666</v>
      </c>
      <c r="L135" s="19">
        <v>0.058333333333333334</v>
      </c>
      <c r="M135" s="2">
        <v>0.075</v>
      </c>
      <c r="N135" s="2">
        <v>0.95</v>
      </c>
      <c r="O135" s="3">
        <f>K135/N135</f>
        <v>0.017543859649122806</v>
      </c>
      <c r="P135" s="3">
        <f>L135/N135</f>
        <v>0.06140350877192983</v>
      </c>
      <c r="Q135" s="3">
        <f>J135/N135</f>
        <v>0.9210526315789475</v>
      </c>
    </row>
    <row r="137" spans="1:17" ht="12.75">
      <c r="A137" s="7" t="s">
        <v>84</v>
      </c>
      <c r="B137" s="1" t="s">
        <v>76</v>
      </c>
      <c r="C137" s="6">
        <v>1</v>
      </c>
      <c r="D137" s="3">
        <v>0.4166666666666667</v>
      </c>
      <c r="E137" s="2">
        <v>0.3993055555555556</v>
      </c>
      <c r="F137" s="21">
        <v>96</v>
      </c>
      <c r="G137" s="2">
        <v>2.549509375</v>
      </c>
      <c r="H137" s="2">
        <v>1.0180332573784723</v>
      </c>
      <c r="I137" s="2">
        <v>0.9599826388888888</v>
      </c>
      <c r="J137" s="2">
        <v>0.875</v>
      </c>
      <c r="K137" s="19">
        <v>0.016666666666666666</v>
      </c>
      <c r="L137" s="19">
        <v>0.06831597222222222</v>
      </c>
      <c r="M137" s="2">
        <v>0.08498263888888888</v>
      </c>
      <c r="N137" s="2">
        <v>0.9599826388888889</v>
      </c>
      <c r="O137" s="3">
        <f>K137/N137</f>
        <v>0.01736142508364228</v>
      </c>
      <c r="P137" s="3">
        <f>L137/N137</f>
        <v>0.07116375802513789</v>
      </c>
      <c r="Q137" s="3">
        <f>J137/N137</f>
        <v>0.9114748168912198</v>
      </c>
    </row>
    <row r="139" spans="1:17" ht="12.75">
      <c r="A139" s="7" t="s">
        <v>84</v>
      </c>
      <c r="B139" s="1" t="s">
        <v>57</v>
      </c>
      <c r="C139" s="6">
        <v>0.5</v>
      </c>
      <c r="D139" s="3">
        <v>0.4166666666666667</v>
      </c>
      <c r="E139" s="2">
        <v>0.3993055555555556</v>
      </c>
      <c r="F139" s="21">
        <v>192</v>
      </c>
      <c r="G139" s="2">
        <v>1.2747546875</v>
      </c>
      <c r="H139" s="2">
        <v>0.5090166286892361</v>
      </c>
      <c r="I139" s="2">
        <v>0.9599826388888888</v>
      </c>
      <c r="J139" s="2">
        <v>0.875</v>
      </c>
      <c r="K139" s="19">
        <v>0.016666666666666666</v>
      </c>
      <c r="L139" s="19">
        <v>0.06831597222222222</v>
      </c>
      <c r="M139" s="2">
        <v>0.08498263888888888</v>
      </c>
      <c r="N139" s="2">
        <v>0.9599826388888889</v>
      </c>
      <c r="O139" s="3">
        <f>K139/N139</f>
        <v>0.01736142508364228</v>
      </c>
      <c r="P139" s="3">
        <f>L139/N139</f>
        <v>0.07116375802513789</v>
      </c>
      <c r="Q139" s="3">
        <f>J139/N139</f>
        <v>0.9114748168912198</v>
      </c>
    </row>
    <row r="141" spans="1:17" ht="12.75">
      <c r="A141" s="7" t="s">
        <v>84</v>
      </c>
      <c r="B141" s="1" t="s">
        <v>103</v>
      </c>
      <c r="C141" s="6">
        <v>0.25</v>
      </c>
      <c r="D141" s="3">
        <v>0.3333333333333333</v>
      </c>
      <c r="E141" s="2">
        <v>0.3194444444444444</v>
      </c>
      <c r="F141" s="21">
        <v>312</v>
      </c>
      <c r="G141" s="2">
        <v>0.7844644230769231</v>
      </c>
      <c r="H141" s="2">
        <v>0.25059280181623933</v>
      </c>
      <c r="I141" s="2">
        <v>0.975</v>
      </c>
      <c r="J141" s="2">
        <v>0.875</v>
      </c>
      <c r="K141" s="19">
        <v>0.016666666666666666</v>
      </c>
      <c r="L141" s="19">
        <v>0.08333333333333334</v>
      </c>
      <c r="M141" s="2">
        <v>0.1</v>
      </c>
      <c r="N141" s="2">
        <v>0.975</v>
      </c>
      <c r="O141" s="3">
        <f>K141/N141</f>
        <v>0.017094017094017096</v>
      </c>
      <c r="P141" s="3">
        <f>L141/N141</f>
        <v>0.08547008547008549</v>
      </c>
      <c r="Q141" s="3">
        <f>J141/N141</f>
        <v>0.8974358974358975</v>
      </c>
    </row>
    <row r="143" spans="1:17" ht="12.75">
      <c r="A143" s="7" t="s">
        <v>84</v>
      </c>
      <c r="B143" s="1" t="s">
        <v>66</v>
      </c>
      <c r="C143" s="6">
        <v>0.08333333333333333</v>
      </c>
      <c r="D143" s="3">
        <v>0.041666666666666664</v>
      </c>
      <c r="E143" s="2">
        <v>0.03993055555555555</v>
      </c>
      <c r="F143" s="21">
        <v>183</v>
      </c>
      <c r="G143" s="2">
        <v>1.3374475409836066</v>
      </c>
      <c r="H143" s="2">
        <v>0.05340502333788707</v>
      </c>
      <c r="I143" s="2">
        <v>1.525</v>
      </c>
      <c r="J143" s="2">
        <v>0.875</v>
      </c>
      <c r="K143" s="19">
        <v>0.008333333333333333</v>
      </c>
      <c r="L143" s="19">
        <v>0.6416666666666666</v>
      </c>
      <c r="M143" s="2">
        <v>0.6499999999999999</v>
      </c>
      <c r="N143" s="2">
        <v>1.525</v>
      </c>
      <c r="O143" s="3">
        <f>K143/N143</f>
        <v>0.00546448087431694</v>
      </c>
      <c r="P143" s="3">
        <f>L143/N143</f>
        <v>0.42076502732240434</v>
      </c>
      <c r="Q143" s="3">
        <f>J143/N143</f>
        <v>0.5737704918032788</v>
      </c>
    </row>
    <row r="145" spans="1:17" ht="12.75">
      <c r="A145" s="7" t="s">
        <v>84</v>
      </c>
      <c r="B145" s="1" t="s">
        <v>81</v>
      </c>
      <c r="C145" s="6">
        <v>0.041666666666666664</v>
      </c>
      <c r="D145" s="3">
        <v>0.03125</v>
      </c>
      <c r="E145" s="2">
        <v>0.029947916666666668</v>
      </c>
      <c r="F145" s="21">
        <v>274.5</v>
      </c>
      <c r="G145" s="2">
        <v>0.891631693989071</v>
      </c>
      <c r="H145" s="2">
        <v>0.026702511668943534</v>
      </c>
      <c r="I145" s="2">
        <v>1.525</v>
      </c>
      <c r="J145" s="2">
        <v>0.875</v>
      </c>
      <c r="K145" s="19">
        <v>0.008333333333333333</v>
      </c>
      <c r="L145" s="19">
        <v>0.6416666666666666</v>
      </c>
      <c r="M145" s="2">
        <v>0.6499999999999999</v>
      </c>
      <c r="N145" s="2">
        <v>1.525</v>
      </c>
      <c r="O145" s="3">
        <f>K145/N145</f>
        <v>0.00546448087431694</v>
      </c>
      <c r="P145" s="3">
        <f>L145/N145</f>
        <v>0.42076502732240434</v>
      </c>
      <c r="Q145" s="3">
        <f>J145/N145</f>
        <v>0.5737704918032788</v>
      </c>
    </row>
    <row r="148" spans="1:2" ht="12.75">
      <c r="A148" s="7">
        <v>12</v>
      </c>
      <c r="B148" s="1" t="s">
        <v>18</v>
      </c>
    </row>
    <row r="150" spans="2:17" ht="12.75">
      <c r="B150" s="1" t="s">
        <v>63</v>
      </c>
      <c r="C150" s="6">
        <v>2</v>
      </c>
      <c r="D150" s="3">
        <v>0.5</v>
      </c>
      <c r="E150" s="2">
        <v>0.4791666666666667</v>
      </c>
      <c r="F150" s="21">
        <v>49</v>
      </c>
      <c r="G150" s="2">
        <v>4.994957142857143</v>
      </c>
      <c r="H150" s="2">
        <v>2.3934169642857146</v>
      </c>
      <c r="I150" s="2">
        <v>0.8166666666666668</v>
      </c>
      <c r="J150" s="2">
        <v>0.7583333333333333</v>
      </c>
      <c r="K150" s="19">
        <v>0.008333333333333333</v>
      </c>
      <c r="L150" s="19">
        <v>0.05</v>
      </c>
      <c r="M150" s="2">
        <v>0.058333333333333334</v>
      </c>
      <c r="N150" s="2">
        <v>0.8166666666666667</v>
      </c>
      <c r="O150" s="3">
        <f>K150/N150</f>
        <v>0.01020408163265306</v>
      </c>
      <c r="P150" s="3">
        <f>L150/N150</f>
        <v>0.06122448979591837</v>
      </c>
      <c r="Q150" s="3">
        <f>J150/N150</f>
        <v>0.9285714285714286</v>
      </c>
    </row>
    <row r="152" spans="2:17" ht="12.75">
      <c r="B152" s="1" t="s">
        <v>76</v>
      </c>
      <c r="C152" s="6">
        <v>1</v>
      </c>
      <c r="D152" s="3">
        <v>0.4166666666666667</v>
      </c>
      <c r="E152" s="2">
        <v>0.3993055555555556</v>
      </c>
      <c r="F152" s="21">
        <v>82.667</v>
      </c>
      <c r="G152" s="2">
        <v>2.9607086261748945</v>
      </c>
      <c r="H152" s="2">
        <v>1.182227402812892</v>
      </c>
      <c r="I152" s="2">
        <v>0.8266493055555556</v>
      </c>
      <c r="J152" s="2">
        <v>0.7583333333333333</v>
      </c>
      <c r="K152" s="19">
        <v>0.008333333333333333</v>
      </c>
      <c r="L152" s="19">
        <v>0.05998263888888889</v>
      </c>
      <c r="M152" s="2">
        <v>0.06831597222222223</v>
      </c>
      <c r="N152" s="2">
        <v>0.8266493055555555</v>
      </c>
      <c r="O152" s="3">
        <f>K152/N152</f>
        <v>0.010080856872834191</v>
      </c>
      <c r="P152" s="3">
        <f>L152/N152</f>
        <v>0.07256116769925444</v>
      </c>
      <c r="Q152" s="3">
        <f>J152/N152</f>
        <v>0.9173579754279114</v>
      </c>
    </row>
    <row r="154" spans="2:17" ht="12.75">
      <c r="B154" s="1" t="s">
        <v>57</v>
      </c>
      <c r="C154" s="6">
        <v>0.5</v>
      </c>
      <c r="D154" s="3">
        <v>0.4166666666666667</v>
      </c>
      <c r="E154" s="2">
        <v>0.3993055555555556</v>
      </c>
      <c r="F154" s="21">
        <v>165.3333</v>
      </c>
      <c r="G154" s="2">
        <v>1.480360580717859</v>
      </c>
      <c r="H154" s="2">
        <v>0.5911162041060896</v>
      </c>
      <c r="I154" s="2">
        <v>0.8266493055555556</v>
      </c>
      <c r="J154" s="2">
        <v>0.7583333333333333</v>
      </c>
      <c r="K154" s="19">
        <v>0.008333333333333333</v>
      </c>
      <c r="L154" s="19">
        <v>0.05998263888888889</v>
      </c>
      <c r="M154" s="2">
        <v>0.06831597222222223</v>
      </c>
      <c r="N154" s="2">
        <v>0.8266493055555555</v>
      </c>
      <c r="O154" s="3">
        <f>K154/N154</f>
        <v>0.010080856872834191</v>
      </c>
      <c r="P154" s="3">
        <f>L154/N154</f>
        <v>0.07256116769925444</v>
      </c>
      <c r="Q154" s="3">
        <f>J154/N154</f>
        <v>0.9173579754279114</v>
      </c>
    </row>
    <row r="156" spans="2:17" ht="12.75">
      <c r="B156" s="1" t="s">
        <v>103</v>
      </c>
      <c r="C156" s="6">
        <v>0.25</v>
      </c>
      <c r="D156" s="3">
        <v>0.3333333333333333</v>
      </c>
      <c r="E156" s="2">
        <v>0.3194444444444444</v>
      </c>
      <c r="F156" s="21">
        <v>276</v>
      </c>
      <c r="G156" s="2">
        <v>0.8867858695652174</v>
      </c>
      <c r="H156" s="2">
        <v>0.28327881944444444</v>
      </c>
      <c r="I156" s="2">
        <v>0.8625</v>
      </c>
      <c r="J156" s="2">
        <v>0.7583333333333333</v>
      </c>
      <c r="K156" s="19">
        <v>0.008333333333333333</v>
      </c>
      <c r="L156" s="19">
        <v>0.09583333333333333</v>
      </c>
      <c r="M156" s="2">
        <v>0.10416666666666666</v>
      </c>
      <c r="N156" s="2">
        <v>0.8625</v>
      </c>
      <c r="O156" s="3">
        <f>K156/N156</f>
        <v>0.00966183574879227</v>
      </c>
      <c r="P156" s="3">
        <f>L156/N156</f>
        <v>0.11111111111111109</v>
      </c>
      <c r="Q156" s="3">
        <f>J156/N156</f>
        <v>0.8792270531400965</v>
      </c>
    </row>
    <row r="158" spans="2:17" ht="12.75">
      <c r="B158" s="1" t="s">
        <v>66</v>
      </c>
      <c r="C158" s="6">
        <v>0.08333333333333333</v>
      </c>
      <c r="D158" s="3">
        <v>0.041666666666666664</v>
      </c>
      <c r="E158" s="2">
        <v>0.03993055555555555</v>
      </c>
      <c r="F158" s="21">
        <v>168</v>
      </c>
      <c r="G158" s="2">
        <v>1.4568625000000002</v>
      </c>
      <c r="H158" s="2">
        <v>0.05817332899305556</v>
      </c>
      <c r="I158" s="2">
        <v>1.4</v>
      </c>
      <c r="J158" s="2">
        <v>0.7583333333333333</v>
      </c>
      <c r="K158" s="19">
        <v>0.008333333333333333</v>
      </c>
      <c r="L158" s="19">
        <v>0.6333333333333333</v>
      </c>
      <c r="M158" s="2">
        <v>0.6416666666666666</v>
      </c>
      <c r="N158" s="2">
        <v>1.4</v>
      </c>
      <c r="O158" s="3">
        <f>K158/N158</f>
        <v>0.005952380952380953</v>
      </c>
      <c r="P158" s="3">
        <f>L158/N158</f>
        <v>0.4523809523809524</v>
      </c>
      <c r="Q158" s="3">
        <f>J158/N158</f>
        <v>0.5416666666666666</v>
      </c>
    </row>
    <row r="160" spans="2:17" ht="12.75">
      <c r="B160" s="1" t="s">
        <v>81</v>
      </c>
      <c r="C160" s="6">
        <v>0.041666666666666664</v>
      </c>
      <c r="D160" s="3">
        <v>0.027777777777777776</v>
      </c>
      <c r="E160" s="2">
        <v>0.02662037037037037</v>
      </c>
      <c r="F160" s="21">
        <v>264</v>
      </c>
      <c r="G160" s="2">
        <v>0.9270943181818182</v>
      </c>
      <c r="H160" s="2">
        <v>0.024679594118265993</v>
      </c>
      <c r="I160" s="2">
        <v>1.65</v>
      </c>
      <c r="J160" s="2">
        <v>0.7583333333333333</v>
      </c>
      <c r="K160" s="19">
        <v>0.008333333333333333</v>
      </c>
      <c r="L160" s="19">
        <v>0.8833333333333333</v>
      </c>
      <c r="M160" s="2">
        <v>0.8916666666666666</v>
      </c>
      <c r="N160" s="2">
        <v>1.65</v>
      </c>
      <c r="O160" s="3">
        <f>K160/N160</f>
        <v>0.005050505050505051</v>
      </c>
      <c r="P160" s="3">
        <f>L160/N160</f>
        <v>0.5353535353535354</v>
      </c>
      <c r="Q160" s="3">
        <f>J160/N160</f>
        <v>0.4595959595959596</v>
      </c>
    </row>
    <row r="163" spans="1:2" ht="12.75">
      <c r="A163" s="7">
        <v>13</v>
      </c>
      <c r="B163" s="1" t="s">
        <v>19</v>
      </c>
    </row>
    <row r="165" spans="2:17" ht="12.75">
      <c r="B165" s="1" t="s">
        <v>63</v>
      </c>
      <c r="C165" s="6">
        <v>2</v>
      </c>
      <c r="D165" s="3">
        <v>0.4166666666666667</v>
      </c>
      <c r="E165" s="2">
        <v>0.3993055555555556</v>
      </c>
      <c r="F165" s="21">
        <v>50</v>
      </c>
      <c r="G165" s="2">
        <v>4.895058000000001</v>
      </c>
      <c r="H165" s="2">
        <v>1.954623854166667</v>
      </c>
      <c r="I165" s="2">
        <v>1</v>
      </c>
      <c r="J165" s="2">
        <v>0.8625</v>
      </c>
      <c r="K165" s="19">
        <v>0.06666666666666667</v>
      </c>
      <c r="L165" s="19">
        <v>0.07083333333333333</v>
      </c>
      <c r="M165" s="2">
        <v>0.1375</v>
      </c>
      <c r="N165" s="2">
        <v>1</v>
      </c>
      <c r="O165" s="3">
        <f>K165/N165</f>
        <v>0.06666666666666667</v>
      </c>
      <c r="P165" s="3">
        <f>L165/N165</f>
        <v>0.07083333333333333</v>
      </c>
      <c r="Q165" s="3">
        <f>J165/N165</f>
        <v>0.8625</v>
      </c>
    </row>
    <row r="167" spans="2:17" ht="12.75">
      <c r="B167" s="1" t="s">
        <v>76</v>
      </c>
      <c r="C167" s="6">
        <v>1</v>
      </c>
      <c r="D167" s="3">
        <v>0.3472222222222222</v>
      </c>
      <c r="E167" s="2">
        <v>0.33275462962962965</v>
      </c>
      <c r="F167" s="21">
        <v>85</v>
      </c>
      <c r="G167" s="2">
        <v>2.8794458823529414</v>
      </c>
      <c r="H167" s="2">
        <v>0.9581489481209152</v>
      </c>
      <c r="I167" s="2">
        <v>1.0208333333333333</v>
      </c>
      <c r="J167" s="2">
        <v>0.8625</v>
      </c>
      <c r="K167" s="19">
        <v>0.06666666666666667</v>
      </c>
      <c r="L167" s="19">
        <v>0.09166666666666667</v>
      </c>
      <c r="M167" s="2">
        <v>0.15833333333333333</v>
      </c>
      <c r="N167" s="2">
        <v>1.0208333333333333</v>
      </c>
      <c r="O167" s="3">
        <f>K167/N167</f>
        <v>0.0653061224489796</v>
      </c>
      <c r="P167" s="3">
        <f>L167/N167</f>
        <v>0.08979591836734695</v>
      </c>
      <c r="Q167" s="3">
        <f>J167/N167</f>
        <v>0.8448979591836736</v>
      </c>
    </row>
    <row r="169" spans="2:17" ht="12.75">
      <c r="B169" s="1" t="s">
        <v>57</v>
      </c>
      <c r="C169" s="6">
        <v>0.5</v>
      </c>
      <c r="D169" s="3">
        <v>0.3472222222222222</v>
      </c>
      <c r="E169" s="2">
        <v>0.33275462962962965</v>
      </c>
      <c r="F169" s="21">
        <v>170</v>
      </c>
      <c r="G169" s="2">
        <v>1.4397229411764707</v>
      </c>
      <c r="H169" s="2">
        <v>0.4790744740604576</v>
      </c>
      <c r="I169" s="2">
        <v>1.0208333333333333</v>
      </c>
      <c r="J169" s="2">
        <v>0.8625</v>
      </c>
      <c r="K169" s="19">
        <v>0.06666666666666667</v>
      </c>
      <c r="L169" s="19">
        <v>0.09166666666666667</v>
      </c>
      <c r="M169" s="2">
        <v>0.15833333333333333</v>
      </c>
      <c r="N169" s="2">
        <v>1.0208333333333333</v>
      </c>
      <c r="O169" s="3">
        <f>K169/N169</f>
        <v>0.0653061224489796</v>
      </c>
      <c r="P169" s="3">
        <f>L169/N169</f>
        <v>0.08979591836734695</v>
      </c>
      <c r="Q169" s="3">
        <f>J169/N169</f>
        <v>0.8448979591836736</v>
      </c>
    </row>
    <row r="171" spans="2:17" ht="12.75">
      <c r="B171" s="1" t="s">
        <v>103</v>
      </c>
      <c r="C171" s="6">
        <v>0.25</v>
      </c>
      <c r="D171" s="3">
        <v>0.375</v>
      </c>
      <c r="E171" s="2">
        <v>0.359375</v>
      </c>
      <c r="F171" s="21">
        <v>378</v>
      </c>
      <c r="G171" s="2">
        <v>0.6474944444444445</v>
      </c>
      <c r="H171" s="2">
        <v>0.23269331597222223</v>
      </c>
      <c r="I171" s="2">
        <v>1.05</v>
      </c>
      <c r="J171" s="2">
        <v>0.8625</v>
      </c>
      <c r="K171" s="19">
        <v>0.06666666666666667</v>
      </c>
      <c r="L171" s="19">
        <v>0.12083333333333333</v>
      </c>
      <c r="M171" s="2">
        <v>0.1875</v>
      </c>
      <c r="N171" s="2">
        <v>1.0499999999999998</v>
      </c>
      <c r="O171" s="3">
        <f>K171/N171</f>
        <v>0.0634920634920635</v>
      </c>
      <c r="P171" s="3">
        <f>L171/N171</f>
        <v>0.1150793650793651</v>
      </c>
      <c r="Q171" s="3">
        <f>J171/N171</f>
        <v>0.8214285714285716</v>
      </c>
    </row>
    <row r="173" spans="2:17" ht="12.75">
      <c r="B173" s="1" t="s">
        <v>58</v>
      </c>
      <c r="C173" s="6">
        <v>0.125</v>
      </c>
      <c r="D173" s="3">
        <v>0.25</v>
      </c>
      <c r="E173" s="2">
        <v>0.23958333333333334</v>
      </c>
      <c r="F173" s="21">
        <v>528</v>
      </c>
      <c r="G173" s="2">
        <v>0.4635471590909091</v>
      </c>
      <c r="H173" s="2">
        <v>0.11105817353219698</v>
      </c>
      <c r="I173" s="2">
        <v>1.1</v>
      </c>
      <c r="J173" s="2">
        <v>0.8625</v>
      </c>
      <c r="K173" s="19">
        <v>0.06666666666666667</v>
      </c>
      <c r="L173" s="19">
        <v>0.17083333333333334</v>
      </c>
      <c r="M173" s="2">
        <v>0.2375</v>
      </c>
      <c r="N173" s="2">
        <v>1.0999999999999999</v>
      </c>
      <c r="O173" s="3">
        <f>K173/N173</f>
        <v>0.060606060606060615</v>
      </c>
      <c r="P173" s="3">
        <f>L173/N173</f>
        <v>0.15530303030303033</v>
      </c>
      <c r="Q173" s="3">
        <f>J173/N173</f>
        <v>0.7840909090909092</v>
      </c>
    </row>
    <row r="175" spans="2:3" ht="12.75">
      <c r="B175" s="1" t="s">
        <v>66</v>
      </c>
      <c r="C175" s="6">
        <v>0.08333333333333333</v>
      </c>
    </row>
    <row r="177" spans="2:3" ht="12.75">
      <c r="B177" s="1" t="s">
        <v>81</v>
      </c>
      <c r="C177" s="6">
        <v>0.041666666666666664</v>
      </c>
    </row>
    <row r="180" spans="1:2" ht="12.75">
      <c r="A180" s="7">
        <v>14</v>
      </c>
      <c r="B180" s="1" t="s">
        <v>20</v>
      </c>
    </row>
    <row r="182" spans="2:17" ht="12.75">
      <c r="B182" s="1" t="s">
        <v>63</v>
      </c>
      <c r="C182" s="6">
        <v>2</v>
      </c>
      <c r="D182" s="3">
        <v>0.5</v>
      </c>
      <c r="E182" s="2">
        <v>0.4791666666666667</v>
      </c>
      <c r="F182" s="21">
        <v>68</v>
      </c>
      <c r="G182" s="2">
        <v>3.5993073529411768</v>
      </c>
      <c r="H182" s="2">
        <v>1.7246681066176472</v>
      </c>
      <c r="I182" s="2">
        <v>1.1333333333333335</v>
      </c>
      <c r="J182" s="2">
        <v>1.0583333333333333</v>
      </c>
      <c r="K182" s="19">
        <v>0.016666666666666666</v>
      </c>
      <c r="L182" s="19">
        <v>0.058333333333333334</v>
      </c>
      <c r="M182" s="2">
        <v>0.075</v>
      </c>
      <c r="N182" s="2">
        <v>1.1333333333333333</v>
      </c>
      <c r="O182" s="3">
        <f>K182/N182</f>
        <v>0.014705882352941176</v>
      </c>
      <c r="P182" s="3">
        <f>L182/N182</f>
        <v>0.05147058823529412</v>
      </c>
      <c r="Q182" s="3">
        <f>J182/N182</f>
        <v>0.9338235294117647</v>
      </c>
    </row>
    <row r="184" spans="2:17" ht="12.75">
      <c r="B184" s="1" t="s">
        <v>76</v>
      </c>
      <c r="C184" s="6">
        <v>1</v>
      </c>
      <c r="D184" s="3">
        <v>0.4166666666666667</v>
      </c>
      <c r="E184" s="2">
        <v>0.3993055555555556</v>
      </c>
      <c r="F184" s="21">
        <v>115</v>
      </c>
      <c r="G184" s="2">
        <v>2.1282860869565217</v>
      </c>
      <c r="H184" s="2">
        <v>0.8498364583333333</v>
      </c>
      <c r="I184" s="2">
        <v>1.15</v>
      </c>
      <c r="J184" s="2">
        <v>1.0583333333333333</v>
      </c>
      <c r="K184" s="19">
        <v>0.016666666666666666</v>
      </c>
      <c r="L184" s="19">
        <v>0.07500000000000001</v>
      </c>
      <c r="M184" s="2">
        <v>0.09166666666666667</v>
      </c>
      <c r="N184" s="2">
        <v>1.15</v>
      </c>
      <c r="O184" s="3">
        <f>K184/N184</f>
        <v>0.014492753623188406</v>
      </c>
      <c r="P184" s="3">
        <f>L184/N184</f>
        <v>0.06521739130434784</v>
      </c>
      <c r="Q184" s="3">
        <f>J184/N184</f>
        <v>0.9202898550724639</v>
      </c>
    </row>
    <row r="186" spans="2:17" ht="12.75">
      <c r="B186" s="1" t="s">
        <v>57</v>
      </c>
      <c r="C186" s="6">
        <v>0.5</v>
      </c>
      <c r="D186" s="3">
        <v>0.4166666666666667</v>
      </c>
      <c r="E186" s="2">
        <v>0.3993055555555556</v>
      </c>
      <c r="F186" s="21">
        <v>230</v>
      </c>
      <c r="G186" s="2">
        <v>1.0641430434782608</v>
      </c>
      <c r="H186" s="2">
        <v>0.42491822916666666</v>
      </c>
      <c r="I186" s="2">
        <v>1.15</v>
      </c>
      <c r="J186" s="2">
        <v>1.0583333333333333</v>
      </c>
      <c r="K186" s="19">
        <v>0.016666666666666666</v>
      </c>
      <c r="L186" s="19">
        <v>0.07500000000000001</v>
      </c>
      <c r="M186" s="2">
        <v>0.09166666666666667</v>
      </c>
      <c r="N186" s="2">
        <v>1.15</v>
      </c>
      <c r="O186" s="3">
        <f>K186/N186</f>
        <v>0.014492753623188406</v>
      </c>
      <c r="P186" s="3">
        <f>L186/N186</f>
        <v>0.06521739130434784</v>
      </c>
      <c r="Q186" s="3">
        <f>J186/N186</f>
        <v>0.9202898550724639</v>
      </c>
    </row>
    <row r="188" spans="2:17" ht="12.75">
      <c r="B188" s="1" t="s">
        <v>103</v>
      </c>
      <c r="C188" s="6">
        <v>0.25</v>
      </c>
      <c r="D188" s="3">
        <v>0.25</v>
      </c>
      <c r="E188" s="2">
        <v>0.23958333333333334</v>
      </c>
      <c r="F188" s="21">
        <v>300</v>
      </c>
      <c r="G188" s="2">
        <v>0.815843</v>
      </c>
      <c r="H188" s="2">
        <v>0.19546238541666666</v>
      </c>
      <c r="I188" s="2">
        <v>1.25</v>
      </c>
      <c r="J188" s="2">
        <v>1.0583333333333333</v>
      </c>
      <c r="K188" s="19">
        <v>0.016666666666666666</v>
      </c>
      <c r="L188" s="19">
        <v>0.175</v>
      </c>
      <c r="M188" s="2">
        <v>0.19166666666666665</v>
      </c>
      <c r="N188" s="2">
        <v>1.25</v>
      </c>
      <c r="O188" s="3">
        <f>K188/N188</f>
        <v>0.013333333333333332</v>
      </c>
      <c r="P188" s="3">
        <f>L188/N188</f>
        <v>0.13999999999999999</v>
      </c>
      <c r="Q188" s="3">
        <f>J188/N188</f>
        <v>0.8466666666666667</v>
      </c>
    </row>
    <row r="190" spans="2:3" ht="12.75">
      <c r="B190" s="1" t="s">
        <v>58</v>
      </c>
      <c r="C190" s="6">
        <v>0.125</v>
      </c>
    </row>
    <row r="192" spans="2:17" ht="12.75">
      <c r="B192" s="1" t="s">
        <v>66</v>
      </c>
      <c r="C192" s="6">
        <v>0.08333333333333333</v>
      </c>
      <c r="D192" s="3">
        <v>0.03125</v>
      </c>
      <c r="E192" s="2">
        <v>0.029947916666666668</v>
      </c>
      <c r="F192" s="21">
        <v>180</v>
      </c>
      <c r="G192" s="2">
        <v>1.3597383333333335</v>
      </c>
      <c r="H192" s="2">
        <v>0.04072133029513889</v>
      </c>
      <c r="I192" s="2">
        <v>2</v>
      </c>
      <c r="J192" s="2">
        <v>1.0583333333333333</v>
      </c>
      <c r="K192" s="19">
        <v>0.016666666666666666</v>
      </c>
      <c r="L192" s="19">
        <v>0.925</v>
      </c>
      <c r="M192" s="2">
        <v>0.9416666666666668</v>
      </c>
      <c r="N192" s="2">
        <v>2</v>
      </c>
      <c r="O192" s="3">
        <f>K192/N192</f>
        <v>0.008333333333333333</v>
      </c>
      <c r="P192" s="3">
        <f>L192/N192</f>
        <v>0.4625</v>
      </c>
      <c r="Q192" s="3">
        <f>J192/N192</f>
        <v>0.5291666666666667</v>
      </c>
    </row>
    <row r="194" spans="2:17" ht="12.75">
      <c r="B194" s="1" t="s">
        <v>81</v>
      </c>
      <c r="C194" s="6">
        <v>0.041666666666666664</v>
      </c>
      <c r="D194" s="3">
        <v>0.020833333333333332</v>
      </c>
      <c r="E194" s="2">
        <v>0.019965277777777776</v>
      </c>
      <c r="F194" s="21">
        <v>270</v>
      </c>
      <c r="G194" s="2">
        <v>0.9064922222222223</v>
      </c>
      <c r="H194" s="2">
        <v>0.018098369020061726</v>
      </c>
      <c r="I194" s="2">
        <v>2.25</v>
      </c>
      <c r="J194" s="2">
        <v>1.0583333333333333</v>
      </c>
      <c r="K194" s="19">
        <v>0.016666666666666666</v>
      </c>
      <c r="L194" s="19">
        <v>1.1749999999999998</v>
      </c>
      <c r="M194" s="2">
        <v>1.1916666666666664</v>
      </c>
      <c r="N194" s="2">
        <v>2.25</v>
      </c>
      <c r="O194" s="3">
        <f>K194/N194</f>
        <v>0.007407407407407408</v>
      </c>
      <c r="P194" s="3">
        <f>L194/N194</f>
        <v>0.5222222222222221</v>
      </c>
      <c r="Q194" s="3">
        <f>J194/N194</f>
        <v>0.4703703703703704</v>
      </c>
    </row>
    <row r="197" spans="1:2" ht="12.75">
      <c r="A197" s="7">
        <v>15</v>
      </c>
      <c r="B197" s="1" t="s">
        <v>21</v>
      </c>
    </row>
    <row r="199" spans="2:17" ht="12.75">
      <c r="B199" s="1" t="s">
        <v>63</v>
      </c>
      <c r="C199" s="6">
        <v>2</v>
      </c>
      <c r="D199" s="3">
        <v>0.5</v>
      </c>
      <c r="E199" s="2">
        <v>0.4791666666666667</v>
      </c>
      <c r="F199" s="21">
        <v>68</v>
      </c>
      <c r="G199" s="2">
        <v>3.5993073529411768</v>
      </c>
      <c r="H199" s="2">
        <v>1.7246681066176472</v>
      </c>
      <c r="I199" s="2">
        <v>1.1333333333333335</v>
      </c>
      <c r="J199" s="2">
        <v>1.0583333333333333</v>
      </c>
      <c r="K199" s="19">
        <v>0.016666666666666666</v>
      </c>
      <c r="L199" s="19">
        <v>0.058333333333333334</v>
      </c>
      <c r="M199" s="2">
        <v>0.075</v>
      </c>
      <c r="N199" s="2">
        <v>1.1333333333333333</v>
      </c>
      <c r="O199" s="3">
        <f>K199/N199</f>
        <v>0.014705882352941176</v>
      </c>
      <c r="P199" s="3">
        <f>L199/N199</f>
        <v>0.05147058823529412</v>
      </c>
      <c r="Q199" s="3">
        <f>J199/N199</f>
        <v>0.9338235294117647</v>
      </c>
    </row>
    <row r="201" spans="2:17" ht="12.75">
      <c r="B201" s="1" t="s">
        <v>76</v>
      </c>
      <c r="C201" s="6">
        <v>1</v>
      </c>
      <c r="D201" s="3">
        <v>0.4166666666666667</v>
      </c>
      <c r="E201" s="2">
        <v>0.3993055555555556</v>
      </c>
      <c r="F201" s="21">
        <v>115</v>
      </c>
      <c r="G201" s="2">
        <v>2.1282860869565217</v>
      </c>
      <c r="H201" s="2">
        <v>0.8498364583333333</v>
      </c>
      <c r="I201" s="2">
        <v>1.15</v>
      </c>
      <c r="J201" s="2">
        <v>1.0583333333333333</v>
      </c>
      <c r="K201" s="19">
        <v>0.016666666666666666</v>
      </c>
      <c r="L201" s="19">
        <v>0.07500000000000001</v>
      </c>
      <c r="M201" s="2">
        <v>0.09166666666666667</v>
      </c>
      <c r="N201" s="2">
        <v>1.15</v>
      </c>
      <c r="O201" s="3">
        <f>K201/N201</f>
        <v>0.014492753623188406</v>
      </c>
      <c r="P201" s="3">
        <f>L201/N201</f>
        <v>0.06521739130434784</v>
      </c>
      <c r="Q201" s="3">
        <f>J201/N201</f>
        <v>0.9202898550724639</v>
      </c>
    </row>
    <row r="203" spans="2:17" ht="12.75">
      <c r="B203" s="1" t="s">
        <v>56</v>
      </c>
      <c r="C203" s="6">
        <v>0.5</v>
      </c>
      <c r="D203" s="3">
        <v>0.4166666666666667</v>
      </c>
      <c r="E203" s="2">
        <v>0.3993055555555556</v>
      </c>
      <c r="F203" s="21">
        <v>230</v>
      </c>
      <c r="G203" s="2">
        <v>1.0641430434782608</v>
      </c>
      <c r="H203" s="2">
        <v>0.42491822916666666</v>
      </c>
      <c r="I203" s="2">
        <v>1.15</v>
      </c>
      <c r="J203" s="2">
        <v>1.0583333333333333</v>
      </c>
      <c r="K203" s="19">
        <v>0.016666666666666666</v>
      </c>
      <c r="L203" s="19">
        <v>0.07500000000000001</v>
      </c>
      <c r="M203" s="2">
        <v>0.09166666666666667</v>
      </c>
      <c r="N203" s="2">
        <v>1.15</v>
      </c>
      <c r="O203" s="3">
        <f>K203/N203</f>
        <v>0.014492753623188406</v>
      </c>
      <c r="P203" s="3">
        <f>L203/N203</f>
        <v>0.06521739130434784</v>
      </c>
      <c r="Q203" s="3">
        <f>J203/N203</f>
        <v>0.9202898550724639</v>
      </c>
    </row>
    <row r="205" spans="2:17" ht="12.75">
      <c r="B205" s="1" t="s">
        <v>57</v>
      </c>
      <c r="C205" s="6">
        <v>0.25</v>
      </c>
      <c r="D205" s="3">
        <v>0.25</v>
      </c>
      <c r="E205" s="2">
        <v>0.23958333333333334</v>
      </c>
      <c r="F205" s="21">
        <v>300</v>
      </c>
      <c r="G205" s="2">
        <v>0.815843</v>
      </c>
      <c r="H205" s="2">
        <v>0.19546238541666666</v>
      </c>
      <c r="I205" s="2">
        <v>1.25</v>
      </c>
      <c r="J205" s="2">
        <v>1.0583333333333333</v>
      </c>
      <c r="K205" s="19">
        <v>0.016666666666666666</v>
      </c>
      <c r="L205" s="19">
        <v>0.175</v>
      </c>
      <c r="M205" s="2">
        <v>0.19166666666666665</v>
      </c>
      <c r="N205" s="2">
        <v>1.25</v>
      </c>
      <c r="O205" s="3">
        <f>K205/N205</f>
        <v>0.013333333333333332</v>
      </c>
      <c r="P205" s="3">
        <f>L205/N205</f>
        <v>0.13999999999999999</v>
      </c>
      <c r="Q205" s="3">
        <f>J205/N205</f>
        <v>0.8466666666666667</v>
      </c>
    </row>
    <row r="207" spans="2:3" ht="12.75">
      <c r="B207" s="1" t="s">
        <v>103</v>
      </c>
      <c r="C207" s="6">
        <v>0.125</v>
      </c>
    </row>
    <row r="209" spans="2:17" ht="12.75">
      <c r="B209" s="1" t="s">
        <v>58</v>
      </c>
      <c r="C209" s="6">
        <v>0.08333333333333333</v>
      </c>
      <c r="D209" s="3">
        <v>0.03125</v>
      </c>
      <c r="E209" s="2">
        <v>0.029947916666666668</v>
      </c>
      <c r="F209" s="21">
        <v>180</v>
      </c>
      <c r="G209" s="2">
        <v>1.3597383333333335</v>
      </c>
      <c r="H209" s="2">
        <v>0.04072133029513889</v>
      </c>
      <c r="I209" s="2">
        <v>2</v>
      </c>
      <c r="J209" s="2">
        <v>1.0583333333333333</v>
      </c>
      <c r="K209" s="19">
        <v>0.016666666666666666</v>
      </c>
      <c r="L209" s="19">
        <v>0.925</v>
      </c>
      <c r="M209" s="2">
        <v>0.9416666666666668</v>
      </c>
      <c r="N209" s="2">
        <v>2</v>
      </c>
      <c r="O209" s="3">
        <f>K209/N209</f>
        <v>0.008333333333333333</v>
      </c>
      <c r="P209" s="3">
        <f>L209/N209</f>
        <v>0.4625</v>
      </c>
      <c r="Q209" s="3">
        <f>J209/N209</f>
        <v>0.5291666666666667</v>
      </c>
    </row>
    <row r="211" spans="2:17" ht="12.75">
      <c r="B211" s="1" t="s">
        <v>81</v>
      </c>
      <c r="C211" s="6">
        <v>0.041666666666666664</v>
      </c>
      <c r="D211" s="3">
        <v>0.020833333333333332</v>
      </c>
      <c r="E211" s="2">
        <v>0.019965277777777776</v>
      </c>
      <c r="F211" s="21">
        <v>270</v>
      </c>
      <c r="G211" s="2">
        <v>0.9064922222222223</v>
      </c>
      <c r="H211" s="2">
        <v>0.018098369020061726</v>
      </c>
      <c r="I211" s="2">
        <v>2.25</v>
      </c>
      <c r="J211" s="2">
        <v>1.0583333333333333</v>
      </c>
      <c r="K211" s="19">
        <v>0.016666666666666666</v>
      </c>
      <c r="L211" s="19">
        <v>1.1749999999999998</v>
      </c>
      <c r="M211" s="2">
        <v>1.1916666666666664</v>
      </c>
      <c r="N211" s="2">
        <v>2.25</v>
      </c>
      <c r="O211" s="3">
        <f>K211/N211</f>
        <v>0.007407407407407408</v>
      </c>
      <c r="P211" s="3">
        <f>L211/N211</f>
        <v>0.5222222222222221</v>
      </c>
      <c r="Q211" s="3">
        <f>J211/N211</f>
        <v>0.4703703703703704</v>
      </c>
    </row>
    <row r="214" spans="1:2" ht="12.75">
      <c r="A214" s="7">
        <v>16</v>
      </c>
      <c r="B214" s="1" t="s">
        <v>22</v>
      </c>
    </row>
    <row r="216" spans="2:17" ht="12.75">
      <c r="B216" s="1" t="s">
        <v>63</v>
      </c>
      <c r="C216" s="6">
        <v>2</v>
      </c>
      <c r="D216" s="3">
        <v>0.4444444444444445</v>
      </c>
      <c r="E216" s="2">
        <v>0.425925925925926</v>
      </c>
      <c r="F216" s="21">
        <v>68.5</v>
      </c>
      <c r="G216" s="2">
        <v>3.5730350364963503</v>
      </c>
      <c r="I216" s="2">
        <v>1.284027777777778</v>
      </c>
      <c r="J216" s="2">
        <v>1.2</v>
      </c>
      <c r="K216" s="19">
        <v>0.025</v>
      </c>
      <c r="L216" s="19">
        <v>0.059027777777777776</v>
      </c>
      <c r="M216" s="2">
        <v>0.08402777777777778</v>
      </c>
      <c r="N216" s="2">
        <v>1.2840277777777778</v>
      </c>
      <c r="O216" s="3">
        <f>K216/N216</f>
        <v>0.019469983775013522</v>
      </c>
      <c r="P216" s="3">
        <f>L216/N216</f>
        <v>0.04597079502433748</v>
      </c>
      <c r="Q216" s="3">
        <f>J216/N216</f>
        <v>0.9345592212006489</v>
      </c>
    </row>
    <row r="218" spans="2:17" ht="12.75">
      <c r="B218" s="1" t="s">
        <v>76</v>
      </c>
      <c r="C218" s="6">
        <v>1</v>
      </c>
      <c r="D218" s="3">
        <v>0.375</v>
      </c>
      <c r="E218" s="2">
        <v>0.359375</v>
      </c>
      <c r="F218" s="21">
        <v>117.5</v>
      </c>
      <c r="G218" s="2">
        <v>2.083003404255319</v>
      </c>
      <c r="H218" s="2">
        <v>0.7485793484042553</v>
      </c>
      <c r="I218" s="2">
        <v>1.3055555555555556</v>
      </c>
      <c r="J218" s="2">
        <v>1.2</v>
      </c>
      <c r="K218" s="19">
        <v>0.029166666666666667</v>
      </c>
      <c r="L218" s="19">
        <v>0.0763888888888889</v>
      </c>
      <c r="M218" s="2">
        <v>0.10555555555555557</v>
      </c>
      <c r="N218" s="2">
        <v>1.3055555555555556</v>
      </c>
      <c r="O218" s="3">
        <f>K218/N218</f>
        <v>0.022340425531914895</v>
      </c>
      <c r="P218" s="3">
        <f>L218/N218</f>
        <v>0.05851063829787234</v>
      </c>
      <c r="Q218" s="3">
        <f>J218/N218</f>
        <v>0.9191489361702128</v>
      </c>
    </row>
    <row r="220" spans="2:3" ht="12.75">
      <c r="B220" s="1" t="s">
        <v>57</v>
      </c>
      <c r="C220" s="6">
        <v>0.5</v>
      </c>
    </row>
    <row r="222" spans="2:17" ht="12.75">
      <c r="B222" s="1" t="s">
        <v>103</v>
      </c>
      <c r="C222" s="6">
        <v>0.25</v>
      </c>
      <c r="D222" s="3">
        <v>0.2222222222222222</v>
      </c>
      <c r="E222" s="2">
        <v>0.21296296296296297</v>
      </c>
      <c r="F222" s="21">
        <v>288</v>
      </c>
      <c r="G222" s="2">
        <v>0.8498364583333333</v>
      </c>
      <c r="H222" s="2">
        <v>0.18098369020061728</v>
      </c>
      <c r="I222" s="2">
        <v>1.35</v>
      </c>
      <c r="J222" s="2">
        <v>1.2</v>
      </c>
      <c r="K222" s="19">
        <v>0.029166666666666667</v>
      </c>
      <c r="L222" s="19">
        <v>0.12083333333333333</v>
      </c>
      <c r="M222" s="2">
        <v>0.15</v>
      </c>
      <c r="N222" s="2">
        <v>1.35</v>
      </c>
      <c r="O222" s="3">
        <f>K222/N222</f>
        <v>0.021604938271604937</v>
      </c>
      <c r="P222" s="3">
        <f>L222/N222</f>
        <v>0.08950617283950617</v>
      </c>
      <c r="Q222" s="3">
        <f>J222/N222</f>
        <v>0.8888888888888888</v>
      </c>
    </row>
    <row r="224" spans="2:3" ht="12.75">
      <c r="B224" s="1" t="s">
        <v>58</v>
      </c>
      <c r="C224" s="6">
        <v>0.125</v>
      </c>
    </row>
    <row r="226" spans="2:17" ht="12.75">
      <c r="B226" s="1" t="s">
        <v>66</v>
      </c>
      <c r="C226" s="6">
        <v>0.08333333333333333</v>
      </c>
      <c r="D226" s="3">
        <v>0.027777777777777776</v>
      </c>
      <c r="E226" s="2">
        <v>0.02662037037037037</v>
      </c>
      <c r="F226" s="21">
        <v>180</v>
      </c>
      <c r="G226" s="2">
        <v>1.3597383333333335</v>
      </c>
      <c r="H226" s="2">
        <v>0.03619673804012346</v>
      </c>
      <c r="I226" s="2">
        <v>2.25</v>
      </c>
      <c r="J226" s="2">
        <v>1.2</v>
      </c>
      <c r="K226" s="19">
        <v>0.029166666666666667</v>
      </c>
      <c r="L226" s="19">
        <v>1.0208333333333333</v>
      </c>
      <c r="M226" s="2">
        <v>1.0499999999999998</v>
      </c>
      <c r="N226" s="2">
        <v>2.25</v>
      </c>
      <c r="O226" s="3">
        <f>K226/N226</f>
        <v>0.012962962962962963</v>
      </c>
      <c r="P226" s="3">
        <f>L226/N226</f>
        <v>0.45370370370370366</v>
      </c>
      <c r="Q226" s="3">
        <f>J226/N226</f>
        <v>0.5333333333333333</v>
      </c>
    </row>
    <row r="228" spans="2:3" ht="12.75">
      <c r="B228" s="1" t="s">
        <v>81</v>
      </c>
      <c r="C228" s="6">
        <v>0.041666666666666664</v>
      </c>
    </row>
    <row r="231" spans="1:2" ht="12.75">
      <c r="A231" s="7">
        <v>17</v>
      </c>
      <c r="B231" s="1" t="s">
        <v>23</v>
      </c>
    </row>
    <row r="233" spans="2:17" ht="12.75">
      <c r="B233" s="1" t="s">
        <v>63</v>
      </c>
      <c r="C233" s="6">
        <v>2</v>
      </c>
      <c r="D233" s="3">
        <v>0.5</v>
      </c>
      <c r="E233" s="2">
        <v>0.4791666666666667</v>
      </c>
      <c r="F233" s="21">
        <v>72</v>
      </c>
      <c r="G233" s="2">
        <v>3.3993458333333333</v>
      </c>
      <c r="H233" s="2">
        <v>1.6288532118055556</v>
      </c>
      <c r="I233" s="2">
        <v>1.2</v>
      </c>
      <c r="J233" s="2">
        <v>1.1375000000000002</v>
      </c>
      <c r="K233" s="19">
        <v>0.008333333333333333</v>
      </c>
      <c r="L233" s="19">
        <v>0.05416666666666667</v>
      </c>
      <c r="M233" s="2">
        <v>0.0625</v>
      </c>
      <c r="N233" s="2">
        <v>1.2000000000000002</v>
      </c>
      <c r="O233" s="3">
        <f>K233/N233</f>
        <v>0.006944444444444443</v>
      </c>
      <c r="P233" s="3">
        <f>L233/N233</f>
        <v>0.04513888888888888</v>
      </c>
      <c r="Q233" s="3">
        <f>J233/N233</f>
        <v>0.9479166666666666</v>
      </c>
    </row>
    <row r="235" spans="2:17" ht="12.75">
      <c r="B235" s="1" t="s">
        <v>76</v>
      </c>
      <c r="C235" s="6">
        <v>1</v>
      </c>
      <c r="D235" s="3">
        <v>0.5</v>
      </c>
      <c r="E235" s="2">
        <v>0.4791666666666667</v>
      </c>
      <c r="F235" s="21">
        <v>144</v>
      </c>
      <c r="G235" s="2">
        <v>1.6996729166666666</v>
      </c>
      <c r="H235" s="2">
        <v>0.8144266059027778</v>
      </c>
      <c r="I235" s="2">
        <v>1.2</v>
      </c>
      <c r="J235" s="2">
        <v>1.1375000000000002</v>
      </c>
      <c r="K235" s="19">
        <v>0.008333333333333333</v>
      </c>
      <c r="L235" s="19">
        <v>0.05416666666666667</v>
      </c>
      <c r="M235" s="2">
        <v>0.0625</v>
      </c>
      <c r="N235" s="2">
        <v>1.2000000000000002</v>
      </c>
      <c r="O235" s="3">
        <f>K235/N235</f>
        <v>0.006944444444444443</v>
      </c>
      <c r="P235" s="3">
        <f>L235/N235</f>
        <v>0.04513888888888888</v>
      </c>
      <c r="Q235" s="3">
        <f>J235/N235</f>
        <v>0.9479166666666666</v>
      </c>
    </row>
    <row r="237" spans="2:17" ht="12.75">
      <c r="B237" s="1" t="s">
        <v>57</v>
      </c>
      <c r="C237" s="6">
        <v>0.5</v>
      </c>
      <c r="D237" s="3">
        <v>0.4166666666666667</v>
      </c>
      <c r="E237" s="2">
        <v>0.3993055555555556</v>
      </c>
      <c r="F237" s="21">
        <v>252</v>
      </c>
      <c r="G237" s="2">
        <v>0.9712416666666667</v>
      </c>
      <c r="H237" s="2">
        <v>0.38782219328703704</v>
      </c>
      <c r="I237" s="2">
        <v>1.2599826388888888</v>
      </c>
      <c r="J237" s="2">
        <v>1.1375000000000002</v>
      </c>
      <c r="K237" s="19">
        <v>0.008333333333333333</v>
      </c>
      <c r="L237" s="19">
        <v>0.11414930555555555</v>
      </c>
      <c r="M237" s="2">
        <v>0.12248263888888888</v>
      </c>
      <c r="N237" s="2">
        <v>1.259982638888889</v>
      </c>
      <c r="O237" s="3">
        <f>K237/N237</f>
        <v>0.006613847743713399</v>
      </c>
      <c r="P237" s="3">
        <f>L237/N237</f>
        <v>0.0905959352394075</v>
      </c>
      <c r="Q237" s="3">
        <f>J237/N237</f>
        <v>0.9027902170168791</v>
      </c>
    </row>
    <row r="239" spans="2:17" ht="12.75">
      <c r="B239" s="1" t="s">
        <v>103</v>
      </c>
      <c r="C239" s="6">
        <v>0.25</v>
      </c>
      <c r="D239" s="3">
        <v>0.2777777777777778</v>
      </c>
      <c r="E239" s="2">
        <v>0.2662037037037037</v>
      </c>
      <c r="F239" s="21">
        <v>348</v>
      </c>
      <c r="G239" s="2">
        <v>0.7033129310344828</v>
      </c>
      <c r="H239" s="2">
        <v>0.18722450710408686</v>
      </c>
      <c r="I239" s="2">
        <v>1.3049913194444445</v>
      </c>
      <c r="J239" s="2">
        <v>1.1375000000000002</v>
      </c>
      <c r="K239" s="19">
        <v>0.008333333333333333</v>
      </c>
      <c r="L239" s="19">
        <v>0.1591579861111111</v>
      </c>
      <c r="M239" s="2">
        <v>0.16749131944444443</v>
      </c>
      <c r="N239" s="2">
        <v>1.3049913194444447</v>
      </c>
      <c r="O239" s="3">
        <f>K239/N239</f>
        <v>0.006385738517311336</v>
      </c>
      <c r="P239" s="3">
        <f>L239/N239</f>
        <v>0.12196095386969098</v>
      </c>
      <c r="Q239" s="3">
        <f>J239/N239</f>
        <v>0.8716533076129976</v>
      </c>
    </row>
    <row r="241" spans="2:3" ht="12.75">
      <c r="B241" s="1" t="s">
        <v>58</v>
      </c>
      <c r="C241" s="6">
        <v>0.125</v>
      </c>
    </row>
    <row r="243" spans="2:17" ht="12.75">
      <c r="B243" s="1" t="s">
        <v>66</v>
      </c>
      <c r="C243" s="6">
        <v>0.08333333333333333</v>
      </c>
      <c r="D243" s="3">
        <v>0.041666666666666664</v>
      </c>
      <c r="E243" s="2">
        <v>0.03993055555555555</v>
      </c>
      <c r="F243" s="21">
        <v>216</v>
      </c>
      <c r="G243" s="2">
        <v>1.1331152777777778</v>
      </c>
      <c r="H243" s="2">
        <v>0.04524592255015432</v>
      </c>
      <c r="I243" s="2">
        <v>1.8</v>
      </c>
      <c r="J243" s="2">
        <v>1.1375000000000002</v>
      </c>
      <c r="K243" s="19">
        <v>0.008333333333333333</v>
      </c>
      <c r="L243" s="19">
        <v>0.6541666666666667</v>
      </c>
      <c r="M243" s="2">
        <v>0.6625</v>
      </c>
      <c r="N243" s="2">
        <v>1.8000000000000003</v>
      </c>
      <c r="O243" s="3">
        <f>K243/N243</f>
        <v>0.0046296296296296285</v>
      </c>
      <c r="P243" s="3">
        <v>0.08</v>
      </c>
      <c r="Q243" s="3">
        <f>J243/N243</f>
        <v>0.6319444444444444</v>
      </c>
    </row>
    <row r="245" spans="2:17" ht="12.75">
      <c r="B245" s="1" t="s">
        <v>81</v>
      </c>
      <c r="C245" s="6">
        <v>0.041666666666666664</v>
      </c>
      <c r="D245" s="3">
        <v>0.027777777777777776</v>
      </c>
      <c r="E245" s="2">
        <v>0.02662037037037037</v>
      </c>
      <c r="F245" s="21">
        <v>300</v>
      </c>
      <c r="G245" s="2">
        <v>0.815843</v>
      </c>
      <c r="H245" s="2">
        <v>0.021718042824074073</v>
      </c>
      <c r="I245" s="2">
        <v>1.875</v>
      </c>
      <c r="J245" s="2">
        <v>1.1375000000000002</v>
      </c>
      <c r="K245" s="19">
        <v>0.008333333333333333</v>
      </c>
      <c r="L245" s="19">
        <v>0.7291666666666666</v>
      </c>
      <c r="M245" s="2">
        <v>0.7375</v>
      </c>
      <c r="N245" s="2">
        <v>1.875</v>
      </c>
      <c r="O245" s="3">
        <f>K245/N245</f>
        <v>0.0044444444444444444</v>
      </c>
      <c r="P245" s="3">
        <f>L245/N245</f>
        <v>0.3888888888888889</v>
      </c>
      <c r="Q245" s="3">
        <f>J245/N245</f>
        <v>0.6066666666666668</v>
      </c>
    </row>
    <row r="249" spans="1:2" ht="12.75">
      <c r="A249" s="7">
        <v>18</v>
      </c>
      <c r="B249" s="1" t="s">
        <v>24</v>
      </c>
    </row>
    <row r="251" spans="1:17" ht="12.75">
      <c r="A251" s="7" t="s">
        <v>84</v>
      </c>
      <c r="B251" s="1" t="s">
        <v>63</v>
      </c>
      <c r="C251" s="6">
        <v>2</v>
      </c>
      <c r="D251" s="3">
        <v>0.5</v>
      </c>
      <c r="E251" s="2">
        <v>0.4791666666666667</v>
      </c>
      <c r="F251" s="21">
        <v>72</v>
      </c>
      <c r="G251" s="2">
        <v>3.3993458333333333</v>
      </c>
      <c r="H251" s="2">
        <v>1.6288532118055556</v>
      </c>
      <c r="I251" s="2">
        <v>1.2</v>
      </c>
      <c r="J251" s="2">
        <v>1.1375000000000002</v>
      </c>
      <c r="K251" s="19">
        <v>0.008333333333333333</v>
      </c>
      <c r="L251" s="19">
        <v>0.05416666666666667</v>
      </c>
      <c r="M251" s="2">
        <v>0.0625</v>
      </c>
      <c r="N251" s="2">
        <v>1.2000000000000002</v>
      </c>
      <c r="O251" s="3">
        <f>K251/N251</f>
        <v>0.006944444444444443</v>
      </c>
      <c r="P251" s="3">
        <f>L251/N251</f>
        <v>0.04513888888888888</v>
      </c>
      <c r="Q251" s="3">
        <f>J251/N251</f>
        <v>0.9479166666666666</v>
      </c>
    </row>
    <row r="253" spans="1:17" ht="12.75">
      <c r="A253" s="7" t="s">
        <v>84</v>
      </c>
      <c r="B253" s="1" t="s">
        <v>76</v>
      </c>
      <c r="C253" s="6">
        <v>1</v>
      </c>
      <c r="D253" s="3">
        <v>0.5</v>
      </c>
      <c r="E253" s="2">
        <v>0.4791666666666667</v>
      </c>
      <c r="F253" s="21">
        <v>144</v>
      </c>
      <c r="G253" s="2">
        <v>1.6996729166666666</v>
      </c>
      <c r="H253" s="2">
        <v>0.8144266059027778</v>
      </c>
      <c r="I253" s="2">
        <v>1.2</v>
      </c>
      <c r="J253" s="2">
        <v>1.1375000000000002</v>
      </c>
      <c r="K253" s="19">
        <v>0.008333333333333333</v>
      </c>
      <c r="L253" s="19">
        <v>0.05416666666666667</v>
      </c>
      <c r="M253" s="2">
        <v>0.0625</v>
      </c>
      <c r="N253" s="2">
        <v>1.2000000000000002</v>
      </c>
      <c r="O253" s="3">
        <f>K253/N253</f>
        <v>0.006944444444444443</v>
      </c>
      <c r="P253" s="3">
        <f>L253/N253</f>
        <v>0.04513888888888888</v>
      </c>
      <c r="Q253" s="3">
        <f>J253/N253</f>
        <v>0.9479166666666666</v>
      </c>
    </row>
    <row r="255" spans="1:17" ht="12.75">
      <c r="A255" s="7" t="s">
        <v>84</v>
      </c>
      <c r="B255" s="1" t="s">
        <v>57</v>
      </c>
      <c r="C255" s="6">
        <v>0.5</v>
      </c>
      <c r="D255" s="3">
        <v>0.4166666666666667</v>
      </c>
      <c r="E255" s="2">
        <v>0.3993055555555556</v>
      </c>
      <c r="F255" s="21">
        <v>252</v>
      </c>
      <c r="G255" s="2">
        <v>0.9712416666666667</v>
      </c>
      <c r="H255" s="2">
        <v>0.38782219328703704</v>
      </c>
      <c r="I255" s="2">
        <v>1.2599826388888888</v>
      </c>
      <c r="J255" s="2">
        <v>1.1375000000000002</v>
      </c>
      <c r="K255" s="19">
        <v>0.008333333333333333</v>
      </c>
      <c r="L255" s="19">
        <v>0.11414930555555555</v>
      </c>
      <c r="M255" s="2">
        <v>0.12248263888888888</v>
      </c>
      <c r="N255" s="2">
        <v>1.259982638888889</v>
      </c>
      <c r="O255" s="3">
        <f>K255/N255</f>
        <v>0.006613847743713399</v>
      </c>
      <c r="P255" s="3">
        <f>L255/N255</f>
        <v>0.0905959352394075</v>
      </c>
      <c r="Q255" s="3">
        <f>J255/N255</f>
        <v>0.9027902170168791</v>
      </c>
    </row>
    <row r="257" spans="1:17" ht="12.75">
      <c r="A257" s="7" t="s">
        <v>84</v>
      </c>
      <c r="B257" s="1" t="s">
        <v>103</v>
      </c>
      <c r="C257" s="6">
        <v>0.25</v>
      </c>
      <c r="D257" s="3">
        <v>0.2777777777777778</v>
      </c>
      <c r="E257" s="2">
        <v>0.2662037037037037</v>
      </c>
      <c r="F257" s="21">
        <v>348</v>
      </c>
      <c r="G257" s="2">
        <v>0.7033129310344828</v>
      </c>
      <c r="H257" s="2">
        <v>0.18722450710408686</v>
      </c>
      <c r="I257" s="2">
        <v>1.3049913194444445</v>
      </c>
      <c r="J257" s="2">
        <v>1.1375000000000002</v>
      </c>
      <c r="K257" s="19">
        <v>0.008333333333333333</v>
      </c>
      <c r="L257" s="19">
        <v>0.1591579861111111</v>
      </c>
      <c r="M257" s="2">
        <v>0.16749131944444443</v>
      </c>
      <c r="N257" s="2">
        <v>1.3049913194444447</v>
      </c>
      <c r="O257" s="3">
        <f>K257/N257</f>
        <v>0.006385738517311336</v>
      </c>
      <c r="P257" s="3">
        <f>L257/N257</f>
        <v>0.12196095386969098</v>
      </c>
      <c r="Q257" s="3">
        <f>J257/N257</f>
        <v>0.8716533076129976</v>
      </c>
    </row>
    <row r="259" spans="1:3" ht="12.75">
      <c r="A259" s="7" t="s">
        <v>88</v>
      </c>
      <c r="B259" s="1" t="s">
        <v>58</v>
      </c>
      <c r="C259" s="6">
        <v>0.125</v>
      </c>
    </row>
    <row r="261" spans="1:17" ht="12.75">
      <c r="A261" s="7" t="s">
        <v>85</v>
      </c>
      <c r="B261" s="1" t="s">
        <v>66</v>
      </c>
      <c r="C261" s="6">
        <v>0.08333333333333333</v>
      </c>
      <c r="D261" s="3">
        <v>0.041666666666666664</v>
      </c>
      <c r="E261" s="2">
        <v>0.03993055555555555</v>
      </c>
      <c r="F261" s="21">
        <v>240</v>
      </c>
      <c r="G261" s="2">
        <v>1.0198037500000001</v>
      </c>
      <c r="H261" s="2">
        <v>0.04072133029513889</v>
      </c>
      <c r="I261" s="2">
        <v>2</v>
      </c>
      <c r="J261" s="2">
        <v>1.3375</v>
      </c>
      <c r="K261" s="19">
        <v>0.008333333333333333</v>
      </c>
      <c r="L261" s="19">
        <v>0.6541666666666667</v>
      </c>
      <c r="M261" s="2">
        <v>0.6625</v>
      </c>
      <c r="N261" s="2">
        <v>2</v>
      </c>
      <c r="O261" s="3">
        <f>K261/N261</f>
        <v>0.004166666666666667</v>
      </c>
      <c r="P261" s="3">
        <f>L261/N261</f>
        <v>0.32708333333333334</v>
      </c>
      <c r="Q261" s="3">
        <f>J261/N261</f>
        <v>0.66875</v>
      </c>
    </row>
    <row r="263" spans="1:17" ht="12.75">
      <c r="A263" s="7" t="s">
        <v>85</v>
      </c>
      <c r="B263" s="1" t="s">
        <v>81</v>
      </c>
      <c r="C263" s="6">
        <v>0.041666666666666664</v>
      </c>
      <c r="D263" s="3">
        <v>0.027777777777777776</v>
      </c>
      <c r="E263" s="2">
        <v>0.02662037037037037</v>
      </c>
      <c r="F263" s="21">
        <v>348</v>
      </c>
      <c r="G263" s="2">
        <v>0.7033129310344828</v>
      </c>
      <c r="H263" s="2">
        <v>0.018722450710408685</v>
      </c>
      <c r="I263" s="2">
        <v>2.175</v>
      </c>
      <c r="J263" s="2">
        <v>1.4375</v>
      </c>
      <c r="K263" s="19">
        <v>0.008333333333333333</v>
      </c>
      <c r="L263" s="19">
        <v>0.7291666666666666</v>
      </c>
      <c r="M263" s="2">
        <v>0.7375</v>
      </c>
      <c r="N263" s="2">
        <v>2.175</v>
      </c>
      <c r="O263" s="3">
        <f>K263/N263</f>
        <v>0.003831417624521073</v>
      </c>
      <c r="P263" s="3">
        <f>L263/N263</f>
        <v>0.33524904214559387</v>
      </c>
      <c r="Q263" s="3">
        <f>J263/N263</f>
        <v>0.6609195402298851</v>
      </c>
    </row>
    <row r="266" spans="1:2" ht="12.75">
      <c r="A266" s="7">
        <v>19</v>
      </c>
      <c r="B266" s="1" t="s">
        <v>25</v>
      </c>
    </row>
    <row r="268" spans="2:17" ht="12.75">
      <c r="B268" s="1" t="s">
        <v>67</v>
      </c>
      <c r="C268" s="6">
        <v>4</v>
      </c>
      <c r="D268" s="3">
        <v>0.9583333333333333</v>
      </c>
      <c r="E268" s="2">
        <v>0.9184027777777778</v>
      </c>
      <c r="F268" s="21">
        <v>79.5</v>
      </c>
      <c r="G268" s="2">
        <v>3.0786528301886795</v>
      </c>
      <c r="H268" s="2">
        <v>2.8274433110587003</v>
      </c>
      <c r="I268" s="2">
        <v>1.3825954861111112</v>
      </c>
      <c r="J268" s="2">
        <v>1.3375</v>
      </c>
      <c r="K268" s="19">
        <v>0.00625</v>
      </c>
      <c r="L268" s="19">
        <v>0.03884548611111111</v>
      </c>
      <c r="M268" s="2">
        <v>0.04509548611111111</v>
      </c>
      <c r="N268" s="2">
        <v>1.3825954861111112</v>
      </c>
      <c r="O268" s="3">
        <f>K268/N268</f>
        <v>0.004520483440590174</v>
      </c>
      <c r="P268" s="3">
        <f>L268/N268</f>
        <v>0.028096060273112542</v>
      </c>
      <c r="Q268" s="3">
        <f>J268/N268</f>
        <v>0.9673834562862972</v>
      </c>
    </row>
    <row r="270" spans="2:17" ht="12.75">
      <c r="B270" s="1" t="s">
        <v>64</v>
      </c>
      <c r="C270" s="6">
        <v>2</v>
      </c>
      <c r="D270" s="3">
        <v>0.5</v>
      </c>
      <c r="E270" s="2">
        <v>0.4791666666666667</v>
      </c>
      <c r="F270" s="21">
        <v>82.5</v>
      </c>
      <c r="G270" s="2">
        <v>2.9667018181818183</v>
      </c>
      <c r="H270" s="2">
        <v>1.4215446212121214</v>
      </c>
      <c r="I270" s="2">
        <v>1.375</v>
      </c>
      <c r="J270" s="2">
        <v>1.3166666666666667</v>
      </c>
      <c r="K270" s="19">
        <v>0.00625</v>
      </c>
      <c r="L270" s="19">
        <v>0.052083333333333336</v>
      </c>
      <c r="M270" s="2">
        <v>0.058333333333333334</v>
      </c>
      <c r="N270" s="2">
        <v>1.375</v>
      </c>
      <c r="O270" s="3">
        <f>K270/N270</f>
        <v>0.004545454545454546</v>
      </c>
      <c r="P270" s="3">
        <f>L270/N270</f>
        <v>0.03787878787878788</v>
      </c>
      <c r="Q270" s="3">
        <f>J270/N270</f>
        <v>0.9575757575757575</v>
      </c>
    </row>
    <row r="272" spans="2:17" ht="12.75">
      <c r="B272" s="1" t="s">
        <v>76</v>
      </c>
      <c r="C272" s="6">
        <v>1</v>
      </c>
      <c r="D272" s="3">
        <v>0.4166666666666667</v>
      </c>
      <c r="E272" s="2">
        <v>0.3993055555555556</v>
      </c>
      <c r="F272" s="21">
        <v>139</v>
      </c>
      <c r="G272" s="2">
        <v>1.7608122302158273</v>
      </c>
      <c r="H272" s="2">
        <v>0.7031021058153477</v>
      </c>
      <c r="I272" s="2">
        <v>1.3893229166666667</v>
      </c>
      <c r="J272" s="2">
        <v>1.3166666666666667</v>
      </c>
      <c r="K272" s="19">
        <v>0.00625</v>
      </c>
      <c r="L272" s="19">
        <v>0.06640625</v>
      </c>
      <c r="M272" s="2">
        <v>0.07265625</v>
      </c>
      <c r="N272" s="2">
        <v>1.3893229166666667</v>
      </c>
      <c r="O272" s="3">
        <f>K272/N272</f>
        <v>0.004498594189315839</v>
      </c>
      <c r="P272" s="3">
        <f>L272/N272</f>
        <v>0.04779756326148078</v>
      </c>
      <c r="Q272" s="3">
        <f>J272/N272</f>
        <v>0.9477038425492034</v>
      </c>
    </row>
    <row r="274" spans="2:17" ht="12.75">
      <c r="B274" s="1" t="s">
        <v>57</v>
      </c>
      <c r="C274" s="6">
        <v>0.5</v>
      </c>
      <c r="D274" s="3">
        <v>0.375</v>
      </c>
      <c r="E274" s="2">
        <v>0.359375</v>
      </c>
      <c r="F274" s="21">
        <v>256</v>
      </c>
      <c r="G274" s="2">
        <v>0.956066015625</v>
      </c>
      <c r="H274" s="2">
        <v>0.3435862243652344</v>
      </c>
      <c r="I274" s="2">
        <v>1.422222222222222</v>
      </c>
      <c r="J274" s="2">
        <v>1.3166666666666667</v>
      </c>
      <c r="K274" s="19">
        <v>0.00625</v>
      </c>
      <c r="L274" s="19">
        <v>0.09930555555555555</v>
      </c>
      <c r="M274" s="2">
        <v>0.10555555555555556</v>
      </c>
      <c r="N274" s="2">
        <v>1.4222222222222223</v>
      </c>
      <c r="O274" s="3">
        <f>K274/N274</f>
        <v>0.00439453125</v>
      </c>
      <c r="P274" s="3">
        <f>L274/N274</f>
        <v>0.06982421875</v>
      </c>
      <c r="Q274" s="3">
        <f>J274/N274</f>
        <v>0.92578125</v>
      </c>
    </row>
    <row r="276" spans="2:17" ht="12.75">
      <c r="B276" s="1" t="s">
        <v>103</v>
      </c>
      <c r="C276" s="6">
        <v>0.25</v>
      </c>
      <c r="D276" s="3">
        <v>0.25</v>
      </c>
      <c r="E276" s="2">
        <v>0.23958333333333334</v>
      </c>
      <c r="F276" s="21">
        <v>348</v>
      </c>
      <c r="G276" s="2">
        <v>0.7033129310344828</v>
      </c>
      <c r="H276" s="2">
        <v>0.16850205639367818</v>
      </c>
      <c r="I276" s="2">
        <v>1.45</v>
      </c>
      <c r="J276" s="2">
        <v>1.3166666666666667</v>
      </c>
      <c r="K276" s="19">
        <v>0.00625</v>
      </c>
      <c r="L276" s="19">
        <v>0.12708333333333333</v>
      </c>
      <c r="M276" s="2">
        <v>0.13333333333333333</v>
      </c>
      <c r="N276" s="2">
        <v>1.45</v>
      </c>
      <c r="O276" s="3">
        <f>K276/N276</f>
        <v>0.004310344827586207</v>
      </c>
      <c r="P276" s="3">
        <f>L276/N276</f>
        <v>0.08764367816091954</v>
      </c>
      <c r="Q276" s="3">
        <f>J276/N276</f>
        <v>0.9080459770114943</v>
      </c>
    </row>
    <row r="278" spans="2:3" ht="12.75">
      <c r="B278" s="1" t="s">
        <v>58</v>
      </c>
      <c r="C278" s="6">
        <v>0.125</v>
      </c>
    </row>
    <row r="280" spans="2:17" ht="12.75">
      <c r="B280" s="1" t="s">
        <v>66</v>
      </c>
      <c r="C280" s="6">
        <v>0.08333333333333333</v>
      </c>
      <c r="D280" s="3">
        <v>0.034722222222222224</v>
      </c>
      <c r="E280" s="2">
        <v>0.033275462962962965</v>
      </c>
      <c r="F280" s="21">
        <v>198</v>
      </c>
      <c r="G280" s="2">
        <v>1.2361257575757576</v>
      </c>
      <c r="H280" s="2">
        <v>0.04113265686377666</v>
      </c>
      <c r="I280" s="2">
        <v>1.980034722222222</v>
      </c>
      <c r="J280" s="2">
        <v>1.3166666666666667</v>
      </c>
      <c r="K280" s="19">
        <v>0.00625</v>
      </c>
      <c r="L280" s="19">
        <v>0.6571180555555556</v>
      </c>
      <c r="M280" s="2">
        <v>0.6633680555555556</v>
      </c>
      <c r="N280" s="2">
        <v>1.9800347222222223</v>
      </c>
      <c r="O280" s="3">
        <f>K280/N280</f>
        <v>0.003156510302498904</v>
      </c>
      <c r="P280" s="3">
        <f>L280/N280</f>
        <v>0.3318719859710653</v>
      </c>
      <c r="Q280" s="3">
        <f>J280/N280</f>
        <v>0.6649715037264358</v>
      </c>
    </row>
    <row r="282" spans="2:17" ht="12.75">
      <c r="B282" s="1" t="s">
        <v>81</v>
      </c>
      <c r="C282" s="6">
        <v>0.041666666666666664</v>
      </c>
      <c r="D282" s="3">
        <v>0.020833333333333332</v>
      </c>
      <c r="E282" s="2">
        <v>0.019965277777777776</v>
      </c>
      <c r="F282" s="21">
        <v>252</v>
      </c>
      <c r="G282" s="2">
        <v>0.9712416666666667</v>
      </c>
      <c r="H282" s="2">
        <v>0.01939110966435185</v>
      </c>
      <c r="I282" s="2">
        <v>2.1</v>
      </c>
      <c r="J282" s="2">
        <v>1.3166666666666667</v>
      </c>
      <c r="K282" s="19">
        <v>0.00625</v>
      </c>
      <c r="L282" s="19">
        <v>0.7770833333333333</v>
      </c>
      <c r="M282" s="2">
        <v>0.7833333333333333</v>
      </c>
      <c r="N282" s="2">
        <v>2.1</v>
      </c>
      <c r="O282" s="3">
        <f>K282/N282</f>
        <v>0.002976190476190476</v>
      </c>
      <c r="P282" s="3">
        <f>L282/N282</f>
        <v>0.37003968253968256</v>
      </c>
      <c r="Q282" s="3">
        <f>J282/N282</f>
        <v>0.626984126984127</v>
      </c>
    </row>
    <row r="285" spans="1:2" ht="12.75">
      <c r="A285" s="7">
        <v>20</v>
      </c>
      <c r="B285" s="1" t="s">
        <v>26</v>
      </c>
    </row>
    <row r="287" spans="2:17" ht="12.75">
      <c r="B287" s="1" t="s">
        <v>67</v>
      </c>
      <c r="C287" s="6">
        <v>4</v>
      </c>
      <c r="D287" s="3">
        <v>0.9166666666666666</v>
      </c>
      <c r="E287" s="2">
        <v>0.8784722222222222</v>
      </c>
      <c r="F287" s="21">
        <v>77.5</v>
      </c>
      <c r="G287" s="2">
        <v>3.158101935483871</v>
      </c>
      <c r="H287" s="2">
        <v>2.774304825268817</v>
      </c>
      <c r="I287" s="2">
        <v>1.409085642361111</v>
      </c>
      <c r="J287" s="2">
        <v>1.3666666666666667</v>
      </c>
      <c r="K287" s="19">
        <v>0.00625</v>
      </c>
      <c r="L287" s="19">
        <v>0.036168975694444445</v>
      </c>
      <c r="M287" s="2">
        <v>0.042418975694444444</v>
      </c>
      <c r="N287" s="2">
        <v>1.4090856423611111</v>
      </c>
      <c r="O287" s="3">
        <f>K287/N287</f>
        <v>0.004435500449445564</v>
      </c>
      <c r="P287" s="3">
        <f>L287/N287</f>
        <v>0.025668401271791045</v>
      </c>
      <c r="Q287" s="3">
        <f>J287/N287</f>
        <v>0.9698960982787634</v>
      </c>
    </row>
    <row r="289" spans="2:17" ht="12.75">
      <c r="B289" s="1" t="s">
        <v>64</v>
      </c>
      <c r="C289" s="6">
        <v>2</v>
      </c>
      <c r="D289" s="3">
        <v>0.5</v>
      </c>
      <c r="E289" s="2">
        <v>0.4791666666666667</v>
      </c>
      <c r="F289" s="21">
        <v>84.5</v>
      </c>
      <c r="G289" s="2">
        <v>2.896484023668639</v>
      </c>
      <c r="H289" s="2">
        <v>1.3878985946745563</v>
      </c>
      <c r="I289" s="2">
        <v>1.4083333333333332</v>
      </c>
      <c r="J289" s="2">
        <v>1.35</v>
      </c>
      <c r="K289" s="19">
        <v>0.00625</v>
      </c>
      <c r="L289" s="19">
        <v>0.052083333333333336</v>
      </c>
      <c r="M289" s="2">
        <v>0.058333333333333334</v>
      </c>
      <c r="N289" s="2">
        <v>1.4083333333333334</v>
      </c>
      <c r="O289" s="3">
        <f>K289/N289</f>
        <v>0.004437869822485207</v>
      </c>
      <c r="P289" s="3">
        <f>L289/N289</f>
        <v>0.03698224852071006</v>
      </c>
      <c r="Q289" s="3">
        <f>J289/N289</f>
        <v>0.9585798816568047</v>
      </c>
    </row>
    <row r="291" spans="2:17" ht="12.75">
      <c r="B291" s="1" t="s">
        <v>76</v>
      </c>
      <c r="C291" s="6">
        <v>1</v>
      </c>
      <c r="D291" s="3">
        <v>0.375</v>
      </c>
      <c r="E291" s="2">
        <v>0.359375</v>
      </c>
      <c r="F291" s="21">
        <v>130</v>
      </c>
      <c r="G291" s="2">
        <v>1.8827146153846155</v>
      </c>
      <c r="H291" s="2">
        <v>0.6766005649038462</v>
      </c>
      <c r="I291" s="2">
        <v>1.4444444444444444</v>
      </c>
      <c r="J291" s="2">
        <v>1.3458333333333334</v>
      </c>
      <c r="K291" s="19">
        <v>0.00625</v>
      </c>
      <c r="L291" s="19">
        <v>0.09236111111111112</v>
      </c>
      <c r="M291" s="2">
        <v>0.09861111111111112</v>
      </c>
      <c r="N291" s="2">
        <v>1.4444444444444446</v>
      </c>
      <c r="O291" s="3">
        <f>K291/N291</f>
        <v>0.004326923076923076</v>
      </c>
      <c r="P291" s="3">
        <f>L291/N291</f>
        <v>0.06394230769230769</v>
      </c>
      <c r="Q291" s="3">
        <f>J291/N291</f>
        <v>0.9317307692307691</v>
      </c>
    </row>
    <row r="293" spans="2:17" ht="12.75">
      <c r="B293" s="1" t="s">
        <v>56</v>
      </c>
      <c r="C293" s="6">
        <v>0.5</v>
      </c>
      <c r="D293" s="3">
        <v>0.3333333333333333</v>
      </c>
      <c r="E293" s="2">
        <v>0.3194444444444444</v>
      </c>
      <c r="F293" s="21">
        <v>234</v>
      </c>
      <c r="G293" s="2">
        <v>1.0459525641025642</v>
      </c>
      <c r="H293" s="2">
        <v>0.3341237357549858</v>
      </c>
      <c r="I293" s="2">
        <v>1.4625</v>
      </c>
      <c r="J293" s="2">
        <v>1.3458333333333334</v>
      </c>
      <c r="K293" s="19">
        <v>0.00625</v>
      </c>
      <c r="L293" s="19">
        <v>0.11041666666666668</v>
      </c>
      <c r="M293" s="2">
        <v>0.11666666666666668</v>
      </c>
      <c r="N293" s="2">
        <v>1.4625</v>
      </c>
      <c r="O293" s="3">
        <f>K293/N293</f>
        <v>0.004273504273504274</v>
      </c>
      <c r="P293" s="3">
        <f>L293/N293</f>
        <v>0.07549857549857551</v>
      </c>
      <c r="Q293" s="3">
        <f>J293/N293</f>
        <v>0.9202279202279203</v>
      </c>
    </row>
    <row r="295" spans="2:17" ht="12.75">
      <c r="B295" s="1" t="s">
        <v>102</v>
      </c>
      <c r="C295" s="6">
        <v>0.25</v>
      </c>
      <c r="D295" s="3">
        <v>0.2222222222222222</v>
      </c>
      <c r="E295" s="2">
        <v>0.21296296296296297</v>
      </c>
      <c r="F295" s="21">
        <v>324</v>
      </c>
      <c r="G295" s="2">
        <v>0.7554101851851852</v>
      </c>
      <c r="H295" s="2">
        <v>0.1608743912894376</v>
      </c>
      <c r="I295" s="2">
        <v>1.51875</v>
      </c>
      <c r="J295" s="2">
        <v>1.3458333333333334</v>
      </c>
      <c r="K295" s="19">
        <v>0.00625</v>
      </c>
      <c r="L295" s="19">
        <v>0.16666666666666666</v>
      </c>
      <c r="M295" s="2">
        <v>0.17291666666666666</v>
      </c>
      <c r="N295" s="2">
        <v>1.51875</v>
      </c>
      <c r="O295" s="3">
        <f>K295/N295</f>
        <v>0.00411522633744856</v>
      </c>
      <c r="P295" s="3">
        <f>L295/N295</f>
        <v>0.10973936899862825</v>
      </c>
      <c r="Q295" s="3">
        <f>J295/N295</f>
        <v>0.8861454046639232</v>
      </c>
    </row>
    <row r="297" spans="2:3" ht="12.75">
      <c r="B297" s="1" t="s">
        <v>59</v>
      </c>
      <c r="C297" s="6">
        <v>0.125</v>
      </c>
    </row>
    <row r="299" spans="2:17" ht="12.75">
      <c r="B299" s="1" t="s">
        <v>66</v>
      </c>
      <c r="C299" s="6">
        <v>0.08333333333333333</v>
      </c>
      <c r="D299" s="3">
        <v>0.034722222222222224</v>
      </c>
      <c r="E299" s="2">
        <v>0.033275462962962965</v>
      </c>
      <c r="F299" s="21">
        <v>204</v>
      </c>
      <c r="G299" s="2">
        <v>1.1997691176470588</v>
      </c>
      <c r="H299" s="2">
        <v>0.03992287283837146</v>
      </c>
      <c r="I299" s="2">
        <v>2.039930555555556</v>
      </c>
      <c r="J299" s="2">
        <v>1.3458333333333334</v>
      </c>
      <c r="K299" s="19">
        <v>0.00625</v>
      </c>
      <c r="L299" s="19">
        <v>0.6878472222222223</v>
      </c>
      <c r="M299" s="2">
        <v>0.6940972222222223</v>
      </c>
      <c r="N299" s="2">
        <v>2.039930555555556</v>
      </c>
      <c r="O299" s="3">
        <f>K299/N299</f>
        <v>0.0030638297872340424</v>
      </c>
      <c r="P299" s="3">
        <f>L299/N299</f>
        <v>0.3371914893617021</v>
      </c>
      <c r="Q299" s="3">
        <f>J299/N299</f>
        <v>0.6597446808510637</v>
      </c>
    </row>
    <row r="301" spans="2:17" ht="12.75">
      <c r="B301" s="1" t="s">
        <v>81</v>
      </c>
      <c r="C301" s="6">
        <v>0.041666666666666664</v>
      </c>
      <c r="D301" s="3">
        <v>0.020833333333333332</v>
      </c>
      <c r="E301" s="2">
        <v>0.019965277777777776</v>
      </c>
      <c r="F301" s="21">
        <v>264</v>
      </c>
      <c r="G301" s="2">
        <v>0.9270943181818182</v>
      </c>
      <c r="H301" s="2">
        <v>0.018509695588699495</v>
      </c>
      <c r="I301" s="2">
        <v>2.2</v>
      </c>
      <c r="J301" s="2">
        <v>1.3458333333333334</v>
      </c>
      <c r="K301" s="19">
        <v>0.00625</v>
      </c>
      <c r="L301" s="19">
        <v>0.8479166666666667</v>
      </c>
      <c r="M301" s="2">
        <v>0.8541666666666666</v>
      </c>
      <c r="N301" s="2">
        <v>2.2</v>
      </c>
      <c r="O301" s="3">
        <f>K301/N301</f>
        <v>0.002840909090909091</v>
      </c>
      <c r="P301" s="3">
        <f>L301/N301</f>
        <v>0.38541666666666663</v>
      </c>
      <c r="Q301" s="3">
        <f>J301/N301</f>
        <v>0.6117424242424242</v>
      </c>
    </row>
    <row r="304" spans="1:2" ht="12.75">
      <c r="A304" s="7">
        <v>21</v>
      </c>
      <c r="B304" s="1" t="s">
        <v>27</v>
      </c>
    </row>
    <row r="306" spans="2:17" ht="12.75">
      <c r="B306" s="1" t="s">
        <v>67</v>
      </c>
      <c r="C306" s="6">
        <v>4</v>
      </c>
      <c r="D306" s="3">
        <v>0.8333333333333334</v>
      </c>
      <c r="E306" s="2">
        <v>0.7986111111111112</v>
      </c>
      <c r="F306" s="21">
        <v>80</v>
      </c>
      <c r="G306" s="2">
        <v>3.05941125</v>
      </c>
      <c r="H306" s="2">
        <v>2.4432798177083335</v>
      </c>
      <c r="I306" s="2">
        <v>1.6</v>
      </c>
      <c r="J306" s="2">
        <v>1.5333333333333334</v>
      </c>
      <c r="K306" s="19">
        <v>0.025</v>
      </c>
      <c r="L306" s="19">
        <v>0.041666666666666664</v>
      </c>
      <c r="M306" s="2">
        <v>0.06666666666666667</v>
      </c>
      <c r="N306" s="2">
        <v>1.6</v>
      </c>
      <c r="O306" s="3">
        <f>K306/N306</f>
        <v>0.015625</v>
      </c>
      <c r="P306" s="3">
        <f>L306/N306</f>
        <v>0.026041666666666664</v>
      </c>
      <c r="Q306" s="3">
        <f>J306/N306</f>
        <v>0.9583333333333334</v>
      </c>
    </row>
    <row r="308" spans="2:17" ht="12.75">
      <c r="B308" s="1" t="s">
        <v>64</v>
      </c>
      <c r="C308" s="6">
        <v>2</v>
      </c>
      <c r="D308" s="3">
        <v>0.4166666666666667</v>
      </c>
      <c r="E308" s="2">
        <v>0.3993055555555556</v>
      </c>
      <c r="F308" s="21">
        <v>80</v>
      </c>
      <c r="G308" s="2">
        <v>3.05941125</v>
      </c>
      <c r="H308" s="2">
        <v>1.2216399088541667</v>
      </c>
      <c r="I308" s="2">
        <v>1.6</v>
      </c>
      <c r="J308" s="2">
        <v>1.5166666666666666</v>
      </c>
      <c r="K308" s="19">
        <v>0.025</v>
      </c>
      <c r="L308" s="19">
        <v>0.058333333333333334</v>
      </c>
      <c r="M308" s="2">
        <v>0.08333333333333334</v>
      </c>
      <c r="N308" s="2">
        <v>1.6</v>
      </c>
      <c r="O308" s="3">
        <f>K308/N308</f>
        <v>0.015625</v>
      </c>
      <c r="P308" s="3">
        <f>L308/N308</f>
        <v>0.03645833333333333</v>
      </c>
      <c r="Q308" s="3">
        <f>J308/N308</f>
        <v>0.9479166666666666</v>
      </c>
    </row>
    <row r="310" spans="2:17" ht="12.75">
      <c r="B310" s="1" t="s">
        <v>76</v>
      </c>
      <c r="C310" s="6">
        <v>1</v>
      </c>
      <c r="D310" s="3">
        <v>0.3333333333333333</v>
      </c>
      <c r="E310" s="2">
        <v>0.3194444444444444</v>
      </c>
      <c r="F310" s="21">
        <v>131</v>
      </c>
      <c r="G310" s="2">
        <v>1.868342748091603</v>
      </c>
      <c r="H310" s="2">
        <v>0.5968317111959287</v>
      </c>
      <c r="I310" s="2">
        <v>1.6375000000000002</v>
      </c>
      <c r="J310" s="2">
        <v>1.5166666666666666</v>
      </c>
      <c r="K310" s="19">
        <v>0.025</v>
      </c>
      <c r="L310" s="19">
        <v>0.09583333333333333</v>
      </c>
      <c r="M310" s="2">
        <v>0.12083333333333332</v>
      </c>
      <c r="N310" s="2">
        <v>1.6375</v>
      </c>
      <c r="O310" s="3">
        <f>K310/N310</f>
        <v>0.015267175572519085</v>
      </c>
      <c r="P310" s="3">
        <f>L310/N310</f>
        <v>0.05852417302798982</v>
      </c>
      <c r="Q310" s="3">
        <f>J310/N310</f>
        <v>0.926208651399491</v>
      </c>
    </row>
    <row r="312" spans="2:3" ht="12.75">
      <c r="B312" s="1" t="s">
        <v>57</v>
      </c>
      <c r="C312" s="6">
        <v>0.5</v>
      </c>
    </row>
    <row r="314" spans="2:3" ht="12.75">
      <c r="B314" s="1" t="s">
        <v>103</v>
      </c>
      <c r="C314" s="6">
        <v>0.25</v>
      </c>
    </row>
    <row r="316" spans="2:3" ht="12.75">
      <c r="B316" s="1" t="s">
        <v>58</v>
      </c>
      <c r="C316" s="6">
        <v>0.125</v>
      </c>
    </row>
    <row r="318" spans="2:3" ht="12.75">
      <c r="B318" s="1" t="s">
        <v>66</v>
      </c>
      <c r="C318" s="6">
        <v>0.08333333333333333</v>
      </c>
    </row>
    <row r="320" spans="2:3" ht="12.75">
      <c r="B320" s="1" t="s">
        <v>81</v>
      </c>
      <c r="C320" s="6">
        <v>0.041666666666666664</v>
      </c>
    </row>
    <row r="322" spans="1:9" ht="12.75">
      <c r="A322" s="7" t="s">
        <v>104</v>
      </c>
      <c r="B322" s="1" t="s">
        <v>69</v>
      </c>
      <c r="C322" s="6">
        <v>4.5</v>
      </c>
      <c r="D322" s="3">
        <v>0.8333333333333334</v>
      </c>
      <c r="E322" s="2">
        <v>0.7986111111111112</v>
      </c>
      <c r="F322" s="21">
        <v>80</v>
      </c>
      <c r="G322" s="2">
        <v>3.05941125</v>
      </c>
      <c r="H322" s="2">
        <v>2.4432798177083335</v>
      </c>
      <c r="I322" s="2">
        <v>1.8</v>
      </c>
    </row>
    <row r="324" spans="1:9" ht="12.75">
      <c r="A324" s="7" t="s">
        <v>104</v>
      </c>
      <c r="B324" s="1" t="s">
        <v>65</v>
      </c>
      <c r="C324" s="6">
        <v>2.25</v>
      </c>
      <c r="D324" s="3">
        <v>0.4166666666666667</v>
      </c>
      <c r="E324" s="2">
        <v>0.3993055555555556</v>
      </c>
      <c r="F324" s="21">
        <v>80</v>
      </c>
      <c r="G324" s="2">
        <v>3.05941125</v>
      </c>
      <c r="H324" s="2">
        <v>1.2216399088541667</v>
      </c>
      <c r="I324" s="2">
        <v>1.8</v>
      </c>
    </row>
    <row r="327" spans="1:2" ht="12.75">
      <c r="A327" s="7">
        <v>22</v>
      </c>
      <c r="B327" s="1" t="s">
        <v>28</v>
      </c>
    </row>
    <row r="329" spans="2:17" ht="12.75">
      <c r="B329" s="1" t="s">
        <v>67</v>
      </c>
      <c r="C329" s="6">
        <v>4</v>
      </c>
      <c r="D329" s="3">
        <v>0.8333333333333334</v>
      </c>
      <c r="E329" s="2">
        <v>0.7986111111111112</v>
      </c>
      <c r="F329" s="21">
        <v>80</v>
      </c>
      <c r="G329" s="2">
        <v>3.05941125</v>
      </c>
      <c r="H329" s="2">
        <v>2.4432798177083335</v>
      </c>
      <c r="I329" s="2">
        <v>1.6</v>
      </c>
      <c r="J329" s="2">
        <v>1.5333333333333334</v>
      </c>
      <c r="K329" s="19">
        <v>0.025</v>
      </c>
      <c r="L329" s="19">
        <v>0.041666666666666664</v>
      </c>
      <c r="M329" s="2">
        <v>0.06666666666666667</v>
      </c>
      <c r="N329" s="2">
        <v>1.6</v>
      </c>
      <c r="O329" s="3">
        <f>K329/N329</f>
        <v>0.015625</v>
      </c>
      <c r="P329" s="3">
        <f>L329/N329</f>
        <v>0.026041666666666664</v>
      </c>
      <c r="Q329" s="3">
        <f>J329/N329</f>
        <v>0.9583333333333334</v>
      </c>
    </row>
    <row r="331" spans="2:17" ht="12.75">
      <c r="B331" s="1" t="s">
        <v>64</v>
      </c>
      <c r="C331" s="6">
        <v>2</v>
      </c>
      <c r="D331" s="3">
        <v>0.4166666666666667</v>
      </c>
      <c r="E331" s="2">
        <v>0.3993055555555556</v>
      </c>
      <c r="F331" s="21">
        <v>80</v>
      </c>
      <c r="G331" s="2">
        <v>3.05941125</v>
      </c>
      <c r="H331" s="2">
        <v>1.2216399088541667</v>
      </c>
      <c r="I331" s="2">
        <v>1.6</v>
      </c>
      <c r="J331" s="2">
        <v>1.5166666666666666</v>
      </c>
      <c r="K331" s="19">
        <v>0.025</v>
      </c>
      <c r="L331" s="19">
        <v>0.058333333333333334</v>
      </c>
      <c r="M331" s="2">
        <v>0.08333333333333334</v>
      </c>
      <c r="N331" s="2">
        <v>1.6</v>
      </c>
      <c r="O331" s="3">
        <f>K331/N331</f>
        <v>0.015625</v>
      </c>
      <c r="P331" s="3">
        <f>L331/N331</f>
        <v>0.03645833333333333</v>
      </c>
      <c r="Q331" s="3">
        <f>J331/N331</f>
        <v>0.9479166666666666</v>
      </c>
    </row>
    <row r="333" spans="2:17" ht="12.75">
      <c r="B333" s="1" t="s">
        <v>76</v>
      </c>
      <c r="C333" s="6">
        <v>1</v>
      </c>
      <c r="D333" s="3">
        <v>0.3333333333333333</v>
      </c>
      <c r="E333" s="2">
        <v>0.3194444444444444</v>
      </c>
      <c r="F333" s="21">
        <v>131</v>
      </c>
      <c r="G333" s="2">
        <v>1.868342748091603</v>
      </c>
      <c r="H333" s="2">
        <v>0.5968317111959287</v>
      </c>
      <c r="I333" s="2">
        <v>1.6375000000000002</v>
      </c>
      <c r="J333" s="2">
        <v>1.5166666666666666</v>
      </c>
      <c r="K333" s="19">
        <v>0.025</v>
      </c>
      <c r="L333" s="19">
        <v>0.09583333333333333</v>
      </c>
      <c r="M333" s="2">
        <v>0.12083333333333332</v>
      </c>
      <c r="N333" s="2">
        <v>1.6375</v>
      </c>
      <c r="O333" s="3">
        <f>K333/N333</f>
        <v>0.015267175572519085</v>
      </c>
      <c r="P333" s="3">
        <f>L333/N333</f>
        <v>0.05852417302798982</v>
      </c>
      <c r="Q333" s="3">
        <f>J333/N333</f>
        <v>0.926208651399491</v>
      </c>
    </row>
    <row r="336" spans="1:2" ht="12.75">
      <c r="A336" s="7">
        <v>23</v>
      </c>
      <c r="B336" s="1" t="s">
        <v>29</v>
      </c>
    </row>
    <row r="338" spans="2:17" ht="12.75">
      <c r="B338" s="1" t="s">
        <v>67</v>
      </c>
      <c r="C338" s="6">
        <v>4.5</v>
      </c>
      <c r="D338" s="3">
        <v>0.8333333333333334</v>
      </c>
      <c r="E338" s="2">
        <v>0.7986111111111112</v>
      </c>
      <c r="F338" s="21">
        <v>80</v>
      </c>
      <c r="G338" s="2">
        <v>3.05941125</v>
      </c>
      <c r="H338" s="2">
        <v>2.4432798177083335</v>
      </c>
      <c r="I338" s="2">
        <v>1.8</v>
      </c>
      <c r="J338" s="2">
        <v>1.7333333333333334</v>
      </c>
      <c r="K338" s="19">
        <v>0.025</v>
      </c>
      <c r="L338" s="19">
        <v>0.041666666666666664</v>
      </c>
      <c r="M338" s="2">
        <v>0.06666666666666667</v>
      </c>
      <c r="N338" s="2">
        <v>1.8</v>
      </c>
      <c r="O338" s="3">
        <f>K338/N338</f>
        <v>0.01388888888888889</v>
      </c>
      <c r="P338" s="3">
        <f>L338/N338</f>
        <v>0.023148148148148147</v>
      </c>
      <c r="Q338" s="3">
        <f>J338/N338</f>
        <v>0.962962962962963</v>
      </c>
    </row>
    <row r="340" spans="2:17" ht="12.75">
      <c r="B340" s="1" t="s">
        <v>64</v>
      </c>
      <c r="C340" s="6">
        <v>2.25</v>
      </c>
      <c r="D340" s="3">
        <v>0.4166666666666667</v>
      </c>
      <c r="E340" s="2">
        <v>0.3993055555555556</v>
      </c>
      <c r="F340" s="21">
        <v>80</v>
      </c>
      <c r="G340" s="2">
        <v>3.05941125</v>
      </c>
      <c r="H340" s="2">
        <v>1.2216399088541667</v>
      </c>
      <c r="I340" s="2">
        <v>1.8</v>
      </c>
      <c r="J340" s="2">
        <v>1.7166666666666666</v>
      </c>
      <c r="K340" s="19">
        <v>0.025</v>
      </c>
      <c r="L340" s="19">
        <v>0.058333333333333334</v>
      </c>
      <c r="M340" s="2">
        <v>0.08333333333333334</v>
      </c>
      <c r="N340" s="2">
        <v>1.7999999999999998</v>
      </c>
      <c r="O340" s="3">
        <f>K340/N340</f>
        <v>0.013888888888888892</v>
      </c>
      <c r="P340" s="3">
        <f>L340/N340</f>
        <v>0.03240740740740741</v>
      </c>
      <c r="Q340" s="3">
        <f>J340/N340</f>
        <v>0.9537037037037037</v>
      </c>
    </row>
    <row r="342" spans="2:17" ht="12.75">
      <c r="B342" s="1" t="s">
        <v>76</v>
      </c>
      <c r="C342" s="6">
        <v>1</v>
      </c>
      <c r="D342" s="3">
        <v>0.2916666666666667</v>
      </c>
      <c r="E342" s="2">
        <v>0.2795138888888889</v>
      </c>
      <c r="F342" s="21">
        <v>131</v>
      </c>
      <c r="G342" s="2">
        <v>1.868342748091603</v>
      </c>
      <c r="H342" s="2">
        <v>0.5222277472964376</v>
      </c>
      <c r="I342" s="2">
        <v>1.8714409722222223</v>
      </c>
      <c r="J342" s="2">
        <v>1.7166666666666666</v>
      </c>
      <c r="K342" s="19">
        <v>0.025</v>
      </c>
      <c r="L342" s="19">
        <v>0.1296875</v>
      </c>
      <c r="M342" s="2">
        <v>0.1546875</v>
      </c>
      <c r="N342" s="2">
        <v>1.8713541666666667</v>
      </c>
      <c r="O342" s="3">
        <f>K342/N342</f>
        <v>0.01335930976899527</v>
      </c>
      <c r="P342" s="3">
        <f>L342/N342</f>
        <v>0.06930141942666296</v>
      </c>
      <c r="Q342" s="3">
        <f>J342/N342</f>
        <v>0.9173392708043417</v>
      </c>
    </row>
    <row r="344" spans="2:17" ht="12.75">
      <c r="B344" s="1" t="s">
        <v>57</v>
      </c>
      <c r="C344" s="6">
        <v>0.5</v>
      </c>
      <c r="D344" s="3">
        <v>0.25</v>
      </c>
      <c r="E344" s="2">
        <v>0.23958333333333334</v>
      </c>
      <c r="F344" s="21">
        <v>227</v>
      </c>
      <c r="G344" s="2">
        <v>1.0782066079295154</v>
      </c>
      <c r="H344" s="2">
        <v>0.25832033314977976</v>
      </c>
      <c r="I344" s="2">
        <v>1.8916666666666668</v>
      </c>
      <c r="J344" s="2">
        <v>1.7166666666666666</v>
      </c>
      <c r="K344" s="19">
        <v>0.025</v>
      </c>
      <c r="L344" s="19">
        <v>0.15</v>
      </c>
      <c r="M344" s="2">
        <v>0.175</v>
      </c>
      <c r="N344" s="2">
        <v>1.8916666666666666</v>
      </c>
      <c r="O344" s="3">
        <f>K344/N344</f>
        <v>0.013215859030837005</v>
      </c>
      <c r="P344" s="3">
        <f>L344/N344</f>
        <v>0.07929515418502203</v>
      </c>
      <c r="Q344" s="3">
        <f>J344/N344</f>
        <v>0.9074889867841409</v>
      </c>
    </row>
    <row r="346" spans="2:17" ht="12.75">
      <c r="B346" s="1" t="s">
        <v>103</v>
      </c>
      <c r="C346" s="6">
        <v>0.25</v>
      </c>
      <c r="D346" s="3">
        <v>0.16666666666666666</v>
      </c>
      <c r="E346" s="2">
        <v>0.1597222222222222</v>
      </c>
      <c r="F346" s="21">
        <v>310</v>
      </c>
      <c r="G346" s="2">
        <v>0.7895254838709678</v>
      </c>
      <c r="H346" s="2">
        <v>0.12610476478494623</v>
      </c>
      <c r="I346" s="2">
        <v>1.9375</v>
      </c>
      <c r="J346" s="2">
        <v>1.7166666666666666</v>
      </c>
      <c r="K346" s="19">
        <v>0.025</v>
      </c>
      <c r="L346" s="19">
        <v>0.19583333333333333</v>
      </c>
      <c r="M346" s="2">
        <v>0.22083333333333333</v>
      </c>
      <c r="N346" s="2">
        <v>1.9375</v>
      </c>
      <c r="O346" s="3">
        <f>K346/N346</f>
        <v>0.012903225806451613</v>
      </c>
      <c r="P346" s="3">
        <f>L346/N346</f>
        <v>0.1010752688172043</v>
      </c>
      <c r="Q346" s="3">
        <f>J346/N346</f>
        <v>0.886021505376344</v>
      </c>
    </row>
    <row r="348" spans="2:3" ht="12.75">
      <c r="B348" s="1" t="s">
        <v>58</v>
      </c>
      <c r="C348" s="6">
        <v>0.125</v>
      </c>
    </row>
    <row r="350" spans="2:17" ht="12.75">
      <c r="B350" s="1" t="s">
        <v>66</v>
      </c>
      <c r="C350" s="6">
        <v>0.08333333333333333</v>
      </c>
      <c r="D350" s="3">
        <v>0.027777777777777776</v>
      </c>
      <c r="E350" s="2">
        <v>0.02662037037037037</v>
      </c>
      <c r="F350" s="21">
        <v>216</v>
      </c>
      <c r="G350" s="2">
        <v>1.1331152777777778</v>
      </c>
      <c r="H350" s="2">
        <v>0.030163948366769548</v>
      </c>
      <c r="I350" s="2">
        <v>2.7</v>
      </c>
      <c r="J350" s="2">
        <v>1.7166666666666666</v>
      </c>
      <c r="K350" s="19">
        <v>0.025</v>
      </c>
      <c r="L350" s="19">
        <v>0.9583333333333333</v>
      </c>
      <c r="M350" s="2">
        <v>0.9833333333333333</v>
      </c>
      <c r="N350" s="2">
        <v>2.7</v>
      </c>
      <c r="O350" s="3">
        <f>K350/N350</f>
        <v>0.009259259259259259</v>
      </c>
      <c r="P350" s="3">
        <f>L350/N350</f>
        <v>0.35493827160493824</v>
      </c>
      <c r="Q350" s="3">
        <f>J350/N350</f>
        <v>0.6358024691358024</v>
      </c>
    </row>
    <row r="352" spans="2:3" ht="12.75">
      <c r="B352" s="1" t="s">
        <v>81</v>
      </c>
      <c r="C352" s="6">
        <v>0.041666666666666664</v>
      </c>
    </row>
    <row r="355" spans="1:2" ht="12.75">
      <c r="A355" s="7">
        <v>24</v>
      </c>
      <c r="B355" s="1" t="s">
        <v>30</v>
      </c>
    </row>
    <row r="357" spans="2:17" ht="12.75">
      <c r="B357" s="1" t="s">
        <v>67</v>
      </c>
      <c r="C357" s="6">
        <v>4</v>
      </c>
      <c r="D357" s="3">
        <v>0.8333333333333334</v>
      </c>
      <c r="E357" s="2">
        <v>0.7986111111111112</v>
      </c>
      <c r="F357" s="21">
        <v>80</v>
      </c>
      <c r="G357" s="2">
        <v>3.05941125</v>
      </c>
      <c r="H357" s="2">
        <v>2.4432798177083335</v>
      </c>
      <c r="I357" s="2">
        <v>1.6</v>
      </c>
      <c r="J357" s="2">
        <v>1.5333333333333334</v>
      </c>
      <c r="K357" s="19">
        <v>0.030208333333333334</v>
      </c>
      <c r="L357" s="19">
        <v>0.036458333333333336</v>
      </c>
      <c r="M357" s="2">
        <v>0.06666666666666667</v>
      </c>
      <c r="N357" s="2">
        <v>1.6</v>
      </c>
      <c r="O357" s="3">
        <f>K357/N357</f>
        <v>0.018880208333333332</v>
      </c>
      <c r="P357" s="3">
        <f>L357/N357</f>
        <v>0.022786458333333332</v>
      </c>
      <c r="Q357" s="3">
        <f>J357/N357</f>
        <v>0.9583333333333334</v>
      </c>
    </row>
    <row r="359" spans="2:17" ht="12.75">
      <c r="B359" s="1" t="s">
        <v>64</v>
      </c>
      <c r="C359" s="6">
        <v>2</v>
      </c>
      <c r="D359" s="3">
        <v>0.4166666666666667</v>
      </c>
      <c r="E359" s="2">
        <v>0.3993055555555556</v>
      </c>
      <c r="F359" s="21">
        <v>80</v>
      </c>
      <c r="G359" s="2">
        <v>3.05941125</v>
      </c>
      <c r="H359" s="2">
        <v>1.2216399088541667</v>
      </c>
      <c r="I359" s="2">
        <v>1.6</v>
      </c>
      <c r="J359" s="2">
        <v>1.5166666666666666</v>
      </c>
      <c r="K359" s="19">
        <v>0.030208333333333334</v>
      </c>
      <c r="L359" s="19">
        <v>0.053125000000000006</v>
      </c>
      <c r="M359" s="2">
        <v>0.08333333333333334</v>
      </c>
      <c r="N359" s="2">
        <v>1.6</v>
      </c>
      <c r="O359" s="3">
        <f>K359/N359</f>
        <v>0.018880208333333332</v>
      </c>
      <c r="P359" s="3">
        <f>L359/N359</f>
        <v>0.033203125</v>
      </c>
      <c r="Q359" s="3">
        <f>J359/N359</f>
        <v>0.9479166666666666</v>
      </c>
    </row>
    <row r="361" spans="2:17" ht="12.75">
      <c r="B361" s="1" t="s">
        <v>76</v>
      </c>
      <c r="C361" s="6">
        <v>1</v>
      </c>
      <c r="D361" s="3">
        <v>0.2916666666666667</v>
      </c>
      <c r="E361" s="2">
        <v>0.2795138888888889</v>
      </c>
      <c r="F361" s="21">
        <v>131</v>
      </c>
      <c r="G361" s="2">
        <v>1.868342748091603</v>
      </c>
      <c r="H361" s="2">
        <v>0.5222277472964376</v>
      </c>
      <c r="I361" s="2">
        <v>1.8713541666666667</v>
      </c>
      <c r="J361" s="2">
        <v>1.70625</v>
      </c>
      <c r="K361" s="19">
        <v>0.030208333333333334</v>
      </c>
      <c r="L361" s="19">
        <v>0.13489583333333333</v>
      </c>
      <c r="M361" s="2">
        <v>0.16510416666666666</v>
      </c>
      <c r="N361" s="2">
        <v>1.8713541666666667</v>
      </c>
      <c r="O361" s="3">
        <f>K361/N361</f>
        <v>0.016142499304202616</v>
      </c>
      <c r="P361" s="3">
        <f>L361/N361</f>
        <v>0.0720846089618703</v>
      </c>
      <c r="Q361" s="3">
        <f>J361/N361</f>
        <v>0.9117728917339271</v>
      </c>
    </row>
    <row r="363" spans="2:17" ht="12.75">
      <c r="B363" s="1" t="s">
        <v>57</v>
      </c>
      <c r="C363" s="6">
        <v>0.5</v>
      </c>
      <c r="D363" s="3">
        <v>0.25</v>
      </c>
      <c r="E363" s="2">
        <v>0.23958333333333334</v>
      </c>
      <c r="F363" s="21">
        <v>227</v>
      </c>
      <c r="G363" s="2">
        <v>1.0782066079295154</v>
      </c>
      <c r="H363" s="2">
        <v>0.25832033314977976</v>
      </c>
      <c r="I363" s="2">
        <v>1.8916666666666668</v>
      </c>
      <c r="J363" s="2">
        <v>1.70625</v>
      </c>
      <c r="K363" s="19">
        <v>0.030208333333333334</v>
      </c>
      <c r="L363" s="19">
        <v>0.15520833333333334</v>
      </c>
      <c r="M363" s="2">
        <v>0.18541666666666667</v>
      </c>
      <c r="N363" s="2">
        <v>1.8916666666666666</v>
      </c>
      <c r="O363" s="3">
        <f>K363/N363</f>
        <v>0.015969162995594713</v>
      </c>
      <c r="P363" s="3">
        <f>L363/N363</f>
        <v>0.08204845814977973</v>
      </c>
      <c r="Q363" s="3">
        <f>J363/N363</f>
        <v>0.9019823788546256</v>
      </c>
    </row>
    <row r="365" spans="2:9" ht="12.75">
      <c r="B365" s="1" t="s">
        <v>103</v>
      </c>
      <c r="C365" s="6">
        <v>0.25</v>
      </c>
      <c r="D365" s="3">
        <v>0.16666666666666666</v>
      </c>
      <c r="E365" s="2">
        <v>0.1597222222222222</v>
      </c>
      <c r="F365" s="21">
        <v>310</v>
      </c>
      <c r="G365" s="2">
        <v>0.7895254838709678</v>
      </c>
      <c r="H365" s="2">
        <v>0.12610476478494623</v>
      </c>
      <c r="I365" s="2">
        <v>1.9375</v>
      </c>
    </row>
    <row r="367" spans="2:3" ht="12.75">
      <c r="B367" s="1" t="s">
        <v>58</v>
      </c>
      <c r="C367" s="6">
        <v>0.125</v>
      </c>
    </row>
    <row r="369" spans="2:17" ht="12.75">
      <c r="B369" s="1" t="s">
        <v>66</v>
      </c>
      <c r="C369" s="6">
        <v>0.08333333333333333</v>
      </c>
      <c r="D369" s="3">
        <v>0.027777777777777776</v>
      </c>
      <c r="E369" s="2">
        <v>0.02662037037037037</v>
      </c>
      <c r="F369" s="21">
        <v>216</v>
      </c>
      <c r="G369" s="2">
        <v>1.1331152777777778</v>
      </c>
      <c r="H369" s="2">
        <v>0.030163948366769548</v>
      </c>
      <c r="I369" s="2">
        <v>2.7</v>
      </c>
      <c r="J369" s="2">
        <v>1.70625</v>
      </c>
      <c r="K369" s="19">
        <v>0.030208333333333334</v>
      </c>
      <c r="L369" s="19">
        <v>0.9635416666666666</v>
      </c>
      <c r="M369" s="2">
        <v>0.9937499999999999</v>
      </c>
      <c r="N369" s="2">
        <v>2.7</v>
      </c>
      <c r="O369" s="3">
        <f>K369/N369</f>
        <v>0.011188271604938271</v>
      </c>
      <c r="P369" s="3">
        <f>L369/N369</f>
        <v>0.35686728395061723</v>
      </c>
      <c r="Q369" s="3">
        <f>J369/N369</f>
        <v>0.6319444444444444</v>
      </c>
    </row>
    <row r="371" spans="2:3" ht="12.75">
      <c r="B371" s="1" t="s">
        <v>81</v>
      </c>
      <c r="C371" s="6">
        <v>0.041666666666666664</v>
      </c>
    </row>
    <row r="373" spans="2:9" ht="12.75">
      <c r="B373" s="1" t="s">
        <v>69</v>
      </c>
      <c r="C373" s="6">
        <v>5</v>
      </c>
      <c r="D373" s="3">
        <v>0.8333333333333334</v>
      </c>
      <c r="E373" s="2">
        <v>0.7986111111111112</v>
      </c>
      <c r="F373" s="21">
        <v>80</v>
      </c>
      <c r="G373" s="2">
        <v>3.05941125</v>
      </c>
      <c r="H373" s="2">
        <v>2.4432798177083335</v>
      </c>
      <c r="I373" s="2">
        <v>2</v>
      </c>
    </row>
    <row r="375" spans="2:9" ht="12.75">
      <c r="B375" s="1" t="s">
        <v>65</v>
      </c>
      <c r="C375" s="6">
        <v>2.5</v>
      </c>
      <c r="D375" s="3">
        <v>0.4166666666666667</v>
      </c>
      <c r="E375" s="2">
        <v>0.3993055555555556</v>
      </c>
      <c r="F375" s="21">
        <v>80</v>
      </c>
      <c r="G375" s="2">
        <v>3.05941125</v>
      </c>
      <c r="H375" s="2">
        <v>1.2216399088541667</v>
      </c>
      <c r="I375" s="2">
        <v>2</v>
      </c>
    </row>
    <row r="377" spans="2:17" ht="12.75">
      <c r="B377" s="1" t="s">
        <v>76</v>
      </c>
      <c r="C377" s="6">
        <v>1</v>
      </c>
      <c r="D377" s="3">
        <v>0.2916666666666667</v>
      </c>
      <c r="E377" s="2">
        <v>0.2795138888888889</v>
      </c>
      <c r="F377" s="21">
        <v>131</v>
      </c>
      <c r="G377" s="2">
        <v>1.868342748091603</v>
      </c>
      <c r="H377" s="2">
        <v>0.5222277472964376</v>
      </c>
      <c r="I377" s="2">
        <v>1.8713541666666667</v>
      </c>
      <c r="J377" s="2">
        <v>1.70625</v>
      </c>
      <c r="K377" s="19">
        <v>0.030208333333333334</v>
      </c>
      <c r="L377" s="19">
        <v>0.13489583333333333</v>
      </c>
      <c r="M377" s="2">
        <v>0.16510416666666666</v>
      </c>
      <c r="N377" s="2">
        <v>1.8713541666666667</v>
      </c>
      <c r="O377" s="3">
        <f>K377/N377</f>
        <v>0.016142499304202616</v>
      </c>
      <c r="P377" s="3">
        <f>L377/N377</f>
        <v>0.0720846089618703</v>
      </c>
      <c r="Q377" s="3">
        <f>J377/N377</f>
        <v>0.9117728917339271</v>
      </c>
    </row>
    <row r="380" spans="1:2" ht="12.75">
      <c r="A380" s="7">
        <v>25</v>
      </c>
      <c r="B380" s="1" t="s">
        <v>31</v>
      </c>
    </row>
    <row r="382" spans="2:17" ht="12.75">
      <c r="B382" s="1" t="s">
        <v>67</v>
      </c>
      <c r="C382" s="6">
        <v>5</v>
      </c>
      <c r="D382" s="3">
        <v>0.8333333333333334</v>
      </c>
      <c r="E382" s="2">
        <v>0.7986111111111112</v>
      </c>
      <c r="F382" s="21">
        <v>80</v>
      </c>
      <c r="G382" s="2">
        <v>3.05941125</v>
      </c>
      <c r="H382" s="2">
        <v>2.4432798177083335</v>
      </c>
      <c r="I382" s="2">
        <v>2</v>
      </c>
      <c r="J382" s="2">
        <v>1.940625</v>
      </c>
      <c r="K382" s="19">
        <v>0.013541666666666667</v>
      </c>
      <c r="L382" s="19">
        <v>0.04583333333333333</v>
      </c>
      <c r="M382" s="2">
        <v>0.059375</v>
      </c>
      <c r="N382" s="2">
        <v>2</v>
      </c>
      <c r="O382" s="3">
        <f>K382/N382</f>
        <v>0.0067708333333333336</v>
      </c>
      <c r="P382" s="3">
        <f>L382/N382</f>
        <v>0.022916666666666665</v>
      </c>
      <c r="Q382" s="3">
        <f>J382/N382</f>
        <v>0.9703125</v>
      </c>
    </row>
    <row r="384" spans="2:17" ht="12.75">
      <c r="B384" s="1" t="s">
        <v>64</v>
      </c>
      <c r="C384" s="6">
        <v>2.5</v>
      </c>
      <c r="D384" s="3">
        <v>0.4166666666666667</v>
      </c>
      <c r="E384" s="2">
        <v>0.3993055555555556</v>
      </c>
      <c r="F384" s="21">
        <v>80</v>
      </c>
      <c r="G384" s="2">
        <v>3.05941125</v>
      </c>
      <c r="H384" s="2">
        <v>1.2216399088541667</v>
      </c>
      <c r="I384" s="2">
        <v>2</v>
      </c>
      <c r="J384" s="2">
        <v>1.9197916666666666</v>
      </c>
      <c r="K384" s="19">
        <v>0.013541666666666667</v>
      </c>
      <c r="L384" s="19">
        <v>0.06666666666666667</v>
      </c>
      <c r="M384" s="2">
        <v>0.08020833333333333</v>
      </c>
      <c r="N384" s="2">
        <v>2</v>
      </c>
      <c r="O384" s="3">
        <f>K384/N384</f>
        <v>0.0067708333333333336</v>
      </c>
      <c r="P384" s="3">
        <f>L384/N384</f>
        <v>0.03333333333333333</v>
      </c>
      <c r="Q384" s="3">
        <f>J384/N384</f>
        <v>0.9598958333333333</v>
      </c>
    </row>
    <row r="386" spans="2:17" ht="12.75">
      <c r="B386" s="1" t="s">
        <v>76</v>
      </c>
      <c r="C386" s="6">
        <v>1</v>
      </c>
      <c r="D386" s="3">
        <v>0.2604166666666667</v>
      </c>
      <c r="E386" s="2">
        <v>0.24956597222222224</v>
      </c>
      <c r="F386" s="21">
        <v>131</v>
      </c>
      <c r="G386" s="2">
        <v>1.868342748091603</v>
      </c>
      <c r="H386" s="2">
        <v>0.46627477437181936</v>
      </c>
      <c r="I386" s="2">
        <v>2.095833333333333</v>
      </c>
      <c r="J386" s="2">
        <v>1.9197916666666666</v>
      </c>
      <c r="K386" s="19">
        <v>0.013541666666666667</v>
      </c>
      <c r="L386" s="19">
        <v>0.1625</v>
      </c>
      <c r="M386" s="2">
        <v>0.17604166666666668</v>
      </c>
      <c r="N386" s="2">
        <v>2.095833333333333</v>
      </c>
      <c r="O386" s="3">
        <f>K386/N386</f>
        <v>0.006461232604373758</v>
      </c>
      <c r="P386" s="3">
        <f>L386/N386</f>
        <v>0.0775347912524851</v>
      </c>
      <c r="Q386" s="3">
        <f>J386/N386</f>
        <v>0.9160039761431411</v>
      </c>
    </row>
    <row r="388" spans="2:17" ht="12.75">
      <c r="B388" s="1" t="s">
        <v>57</v>
      </c>
      <c r="C388" s="6">
        <v>0.5</v>
      </c>
      <c r="D388" s="3">
        <v>0.2222222222222222</v>
      </c>
      <c r="E388" s="2">
        <v>0.21296296296296297</v>
      </c>
      <c r="F388" s="21">
        <v>226</v>
      </c>
      <c r="G388" s="2">
        <v>1.0829774336283187</v>
      </c>
      <c r="H388" s="2">
        <v>0.23063408308751232</v>
      </c>
      <c r="I388" s="2">
        <v>2.11875</v>
      </c>
      <c r="J388" s="2">
        <v>1.9197916666666666</v>
      </c>
      <c r="K388" s="19">
        <v>0.013541666666666667</v>
      </c>
      <c r="L388" s="19">
        <v>0.18541666666666665</v>
      </c>
      <c r="M388" s="2">
        <v>0.19895833333333332</v>
      </c>
      <c r="N388" s="2">
        <v>2.11875</v>
      </c>
      <c r="O388" s="3">
        <f>K388/N388</f>
        <v>0.006391347099311702</v>
      </c>
      <c r="P388" s="3">
        <f>L388/N388</f>
        <v>0.08751229105211406</v>
      </c>
      <c r="Q388" s="3">
        <f>J388/N388</f>
        <v>0.9060963618485742</v>
      </c>
    </row>
    <row r="390" spans="2:17" ht="12.75">
      <c r="B390" s="1" t="s">
        <v>103</v>
      </c>
      <c r="C390" s="6">
        <v>0.25</v>
      </c>
      <c r="D390" s="3">
        <v>0.14583333333333331</v>
      </c>
      <c r="E390" s="2">
        <v>0.13975694444444442</v>
      </c>
      <c r="F390" s="21">
        <v>306</v>
      </c>
      <c r="G390" s="2">
        <v>0.7998460784313726</v>
      </c>
      <c r="H390" s="2">
        <v>0.11178404394744007</v>
      </c>
      <c r="I390" s="2">
        <v>2.1859374999999996</v>
      </c>
      <c r="J390" s="2">
        <v>1.9197916666666666</v>
      </c>
      <c r="K390" s="19">
        <v>0.013541666666666667</v>
      </c>
      <c r="L390" s="19">
        <v>0.2526041666666667</v>
      </c>
      <c r="M390" s="2">
        <v>0.26614583333333336</v>
      </c>
      <c r="N390" s="2">
        <v>2.1859375</v>
      </c>
      <c r="O390" s="3">
        <f>K390/N390</f>
        <v>0.0061949011198475104</v>
      </c>
      <c r="P390" s="3">
        <f>L390/N390</f>
        <v>0.1155587324279247</v>
      </c>
      <c r="Q390" s="3">
        <f>J390/N390</f>
        <v>0.8782463664522276</v>
      </c>
    </row>
    <row r="392" spans="2:17" ht="12.75">
      <c r="B392" s="1" t="s">
        <v>73</v>
      </c>
      <c r="C392" s="6">
        <v>0.16666666666666666</v>
      </c>
      <c r="D392" s="3">
        <v>0.034722222222222224</v>
      </c>
      <c r="E392" s="2">
        <v>0.033275462962962965</v>
      </c>
      <c r="F392" s="21">
        <v>138</v>
      </c>
      <c r="G392" s="2">
        <v>1.7735717391304349</v>
      </c>
      <c r="H392" s="2">
        <v>0.059016420717592596</v>
      </c>
      <c r="I392" s="2">
        <v>2.759895833333333</v>
      </c>
      <c r="J392" s="2">
        <v>1.9197916666666666</v>
      </c>
      <c r="K392" s="19">
        <v>0.013541666666666667</v>
      </c>
      <c r="L392" s="19">
        <v>0.8265625000000001</v>
      </c>
      <c r="M392" s="2">
        <v>0.8401041666666668</v>
      </c>
      <c r="N392" s="2">
        <v>2.759895833333333</v>
      </c>
      <c r="O392" s="3">
        <f>K392/N392</f>
        <v>0.004906586148329874</v>
      </c>
      <c r="P392" s="3">
        <f>L392/N392</f>
        <v>0.2994904698999812</v>
      </c>
      <c r="Q392" s="3">
        <f>J392/N392</f>
        <v>0.695602943951689</v>
      </c>
    </row>
    <row r="394" spans="2:17" ht="12.75">
      <c r="B394" s="1" t="s">
        <v>66</v>
      </c>
      <c r="C394" s="6">
        <v>0.08333333333333333</v>
      </c>
      <c r="D394" s="3">
        <v>0.020833333333333332</v>
      </c>
      <c r="E394" s="2">
        <v>0.019965277777777776</v>
      </c>
      <c r="F394" s="21">
        <v>196</v>
      </c>
      <c r="G394" s="2">
        <v>1.2487392857142858</v>
      </c>
      <c r="H394" s="2">
        <v>0.024931426711309525</v>
      </c>
      <c r="I394" s="2">
        <v>3.2666666666666666</v>
      </c>
      <c r="J394" s="2">
        <v>1.9197916666666666</v>
      </c>
      <c r="K394" s="19">
        <v>0.013541666666666667</v>
      </c>
      <c r="L394" s="19">
        <v>1.3333333333333335</v>
      </c>
      <c r="M394" s="2">
        <v>1.346875</v>
      </c>
      <c r="N394" s="2">
        <v>3.2666666666666666</v>
      </c>
      <c r="O394" s="3">
        <f>K394/N394</f>
        <v>0.004145408163265306</v>
      </c>
      <c r="P394" s="3">
        <f>L394/N394</f>
        <v>0.4081632653061225</v>
      </c>
      <c r="Q394" s="3">
        <f>J394/N394</f>
        <v>0.5876913265306122</v>
      </c>
    </row>
    <row r="396" spans="2:17" ht="12.75">
      <c r="B396" s="1" t="s">
        <v>81</v>
      </c>
      <c r="C396" s="6">
        <v>0.041666666666666664</v>
      </c>
      <c r="D396" s="3">
        <v>0.013888888888888888</v>
      </c>
      <c r="E396" s="2">
        <v>0.013310185185185185</v>
      </c>
      <c r="F396" s="21">
        <v>308</v>
      </c>
      <c r="G396" s="2">
        <v>0.7946522727272728</v>
      </c>
      <c r="H396" s="2">
        <v>0.010576968907828284</v>
      </c>
      <c r="I396" s="2">
        <v>3.85</v>
      </c>
      <c r="J396" s="2">
        <v>1.9197916666666666</v>
      </c>
      <c r="K396" s="19">
        <v>0.013541666666666667</v>
      </c>
      <c r="L396" s="19">
        <v>1.9166666666666665</v>
      </c>
      <c r="M396" s="2">
        <v>1.930208333333333</v>
      </c>
      <c r="N396" s="2">
        <v>3.8499999999999996</v>
      </c>
      <c r="O396" s="3">
        <f>K396/N396</f>
        <v>0.003517316017316018</v>
      </c>
      <c r="P396" s="3">
        <f>L396/N396</f>
        <v>0.49783549783549785</v>
      </c>
      <c r="Q396" s="3">
        <f>J396/N396</f>
        <v>0.49864718614718617</v>
      </c>
    </row>
    <row r="399" spans="1:2" ht="12.75">
      <c r="A399" s="7">
        <v>26</v>
      </c>
      <c r="B399" s="1" t="s">
        <v>32</v>
      </c>
    </row>
    <row r="401" spans="1:17" ht="12.75">
      <c r="A401" s="7" t="s">
        <v>78</v>
      </c>
      <c r="B401" s="1" t="s">
        <v>67</v>
      </c>
      <c r="C401" s="6">
        <v>5</v>
      </c>
      <c r="D401" s="3">
        <v>0.8333333333333334</v>
      </c>
      <c r="E401" s="2">
        <v>0.7986111111111112</v>
      </c>
      <c r="F401" s="21">
        <v>80</v>
      </c>
      <c r="G401" s="2">
        <v>3.05941125</v>
      </c>
      <c r="H401" s="2">
        <v>2.4432798177083335</v>
      </c>
      <c r="I401" s="2">
        <v>2</v>
      </c>
      <c r="J401" s="2">
        <v>1.9375</v>
      </c>
      <c r="K401" s="19">
        <v>0.016927083333333332</v>
      </c>
      <c r="L401" s="19">
        <v>0.045572916666666664</v>
      </c>
      <c r="M401" s="2">
        <v>0.0625</v>
      </c>
      <c r="N401" s="2">
        <v>2</v>
      </c>
      <c r="O401" s="3">
        <f>K401/N401</f>
        <v>0.008463541666666666</v>
      </c>
      <c r="P401" s="3">
        <f>L401/N401</f>
        <v>0.022786458333333332</v>
      </c>
      <c r="Q401" s="3">
        <f>J401/N401</f>
        <v>0.96875</v>
      </c>
    </row>
    <row r="402" ht="12.75">
      <c r="A402" s="7" t="s">
        <v>91</v>
      </c>
    </row>
    <row r="403" spans="2:17" ht="12.75">
      <c r="B403" s="1" t="s">
        <v>64</v>
      </c>
      <c r="C403" s="6">
        <v>2.5</v>
      </c>
      <c r="D403" s="3">
        <v>0.4166666666666667</v>
      </c>
      <c r="E403" s="2">
        <v>0.3993055555555556</v>
      </c>
      <c r="F403" s="21">
        <v>80</v>
      </c>
      <c r="G403" s="2">
        <v>3.05941125</v>
      </c>
      <c r="H403" s="2">
        <v>1.2216399088541667</v>
      </c>
      <c r="I403" s="2">
        <v>2</v>
      </c>
      <c r="J403" s="2">
        <v>1.9166666666666665</v>
      </c>
      <c r="K403" s="19">
        <v>0.016927083333333332</v>
      </c>
      <c r="L403" s="19">
        <v>0.06640625</v>
      </c>
      <c r="M403" s="2">
        <v>0.08333333333333333</v>
      </c>
      <c r="N403" s="2">
        <v>1.9999999999999998</v>
      </c>
      <c r="O403" s="3">
        <f>K403/N403</f>
        <v>0.008463541666666668</v>
      </c>
      <c r="P403" s="3">
        <f>L403/N403</f>
        <v>0.03320312500000001</v>
      </c>
      <c r="Q403" s="3">
        <f>J403/N403</f>
        <v>0.9583333333333334</v>
      </c>
    </row>
    <row r="405" spans="2:17" ht="12.75">
      <c r="B405" s="1" t="s">
        <v>76</v>
      </c>
      <c r="C405" s="6">
        <v>1</v>
      </c>
      <c r="D405" s="3">
        <v>0.2604166666666667</v>
      </c>
      <c r="E405" s="2">
        <v>0.24956597222222224</v>
      </c>
      <c r="F405" s="21">
        <v>131</v>
      </c>
      <c r="G405" s="2">
        <v>1.868342748091603</v>
      </c>
      <c r="H405" s="2">
        <v>0.46627477437181936</v>
      </c>
      <c r="I405" s="2">
        <v>2.095833333333333</v>
      </c>
      <c r="J405" s="2">
        <v>1.9166666666666665</v>
      </c>
      <c r="K405" s="19">
        <v>0.016927083333333332</v>
      </c>
      <c r="L405" s="19">
        <v>0.16223958333333333</v>
      </c>
      <c r="M405" s="2">
        <v>0.17916666666666667</v>
      </c>
      <c r="N405" s="2">
        <v>2.095833333333333</v>
      </c>
      <c r="O405" s="3">
        <f>K405/N405</f>
        <v>0.008076540755467198</v>
      </c>
      <c r="P405" s="3">
        <f>L405/N405</f>
        <v>0.07741053677932405</v>
      </c>
      <c r="Q405" s="3">
        <f>J405/N405</f>
        <v>0.9145129224652088</v>
      </c>
    </row>
    <row r="407" spans="2:17" ht="12.75">
      <c r="B407" s="1" t="s">
        <v>57</v>
      </c>
      <c r="C407" s="6">
        <v>0.5</v>
      </c>
      <c r="D407" s="3">
        <v>0.2222222222222222</v>
      </c>
      <c r="E407" s="2">
        <v>0.21296296296296297</v>
      </c>
      <c r="F407" s="21">
        <v>226</v>
      </c>
      <c r="G407" s="2">
        <v>1.0829774336283187</v>
      </c>
      <c r="H407" s="2">
        <v>0.23063408308751232</v>
      </c>
      <c r="I407" s="2">
        <v>2.11875</v>
      </c>
      <c r="J407" s="2">
        <v>1.9166666666666665</v>
      </c>
      <c r="K407" s="19">
        <v>0.016927083333333332</v>
      </c>
      <c r="L407" s="19">
        <v>0.18515625</v>
      </c>
      <c r="M407" s="2">
        <v>0.20208333333333334</v>
      </c>
      <c r="N407" s="2">
        <v>2.11875</v>
      </c>
      <c r="O407" s="3">
        <f>K407/N407</f>
        <v>0.007989183874139626</v>
      </c>
      <c r="P407" s="3">
        <f>L407/N407</f>
        <v>0.08738938053097345</v>
      </c>
      <c r="Q407" s="3">
        <f>J407/N407</f>
        <v>0.9046214355948868</v>
      </c>
    </row>
    <row r="409" spans="2:17" ht="12.75">
      <c r="B409" s="1" t="s">
        <v>103</v>
      </c>
      <c r="C409" s="6">
        <v>0.25</v>
      </c>
      <c r="D409" s="3">
        <v>0.14583333333333331</v>
      </c>
      <c r="E409" s="2">
        <v>0.13975694444444442</v>
      </c>
      <c r="F409" s="21">
        <v>306</v>
      </c>
      <c r="G409" s="2">
        <v>0.7998460784313726</v>
      </c>
      <c r="H409" s="2">
        <v>0.11178404394744007</v>
      </c>
      <c r="I409" s="2">
        <v>2.1859374999999996</v>
      </c>
      <c r="J409" s="2">
        <v>1.9166666666666665</v>
      </c>
      <c r="K409" s="19">
        <v>0.016927083333333332</v>
      </c>
      <c r="L409" s="19">
        <v>0.25234375</v>
      </c>
      <c r="M409" s="2">
        <v>0.2692708333333333</v>
      </c>
      <c r="N409" s="2">
        <v>2.1859374999999996</v>
      </c>
      <c r="O409" s="3">
        <f>K409/N409</f>
        <v>0.007743626399809389</v>
      </c>
      <c r="P409" s="3">
        <f>L409/N409</f>
        <v>0.11543959971408149</v>
      </c>
      <c r="Q409" s="3">
        <f>J409/N409</f>
        <v>0.8768167738861092</v>
      </c>
    </row>
    <row r="411" spans="2:17" ht="12.75">
      <c r="B411" s="1" t="s">
        <v>73</v>
      </c>
      <c r="C411" s="6">
        <v>0.16666666666666666</v>
      </c>
      <c r="D411" s="3">
        <v>0.034722222222222224</v>
      </c>
      <c r="E411" s="2">
        <v>0.033275462962962965</v>
      </c>
      <c r="F411" s="21">
        <v>138</v>
      </c>
      <c r="G411" s="2">
        <v>1.7735717391304349</v>
      </c>
      <c r="H411" s="2">
        <v>0.059016420717592596</v>
      </c>
      <c r="I411" s="2">
        <v>2.759895833333333</v>
      </c>
      <c r="J411" s="2">
        <v>1.9166666666666665</v>
      </c>
      <c r="K411" s="19">
        <v>0.016927083333333332</v>
      </c>
      <c r="L411" s="19">
        <v>0.8263020833333334</v>
      </c>
      <c r="M411" s="2">
        <v>0.8432291666666668</v>
      </c>
      <c r="N411" s="2">
        <v>2.759895833333333</v>
      </c>
      <c r="O411" s="3">
        <f>K411/N411</f>
        <v>0.006133232685412342</v>
      </c>
      <c r="P411" s="3">
        <f>L411/N411</f>
        <v>0.29939611247405173</v>
      </c>
      <c r="Q411" s="3">
        <f>J411/N411</f>
        <v>0.6944706548405359</v>
      </c>
    </row>
    <row r="413" spans="2:17" ht="12.75">
      <c r="B413" s="1" t="s">
        <v>66</v>
      </c>
      <c r="C413" s="6">
        <v>0.08333333333333333</v>
      </c>
      <c r="D413" s="3">
        <v>0.020833333333333332</v>
      </c>
      <c r="E413" s="2">
        <v>0.019965277777777776</v>
      </c>
      <c r="F413" s="21">
        <v>196</v>
      </c>
      <c r="G413" s="2">
        <v>1.2487392857142858</v>
      </c>
      <c r="H413" s="2">
        <v>0.024931426711309525</v>
      </c>
      <c r="I413" s="2">
        <v>3.2666666666666666</v>
      </c>
      <c r="J413" s="2">
        <v>1.9166666666666665</v>
      </c>
      <c r="K413" s="19">
        <v>0.016927083333333332</v>
      </c>
      <c r="L413" s="19">
        <v>1.3330729166666666</v>
      </c>
      <c r="M413" s="2">
        <v>1.35</v>
      </c>
      <c r="N413" s="2">
        <v>3.2666666666666666</v>
      </c>
      <c r="O413" s="3">
        <f>K413/N413</f>
        <v>0.005181760204081632</v>
      </c>
      <c r="P413" s="3">
        <f>L413/N413</f>
        <v>0.4080835459183673</v>
      </c>
      <c r="Q413" s="3">
        <f>J413/N413</f>
        <v>0.586734693877551</v>
      </c>
    </row>
    <row r="415" spans="2:17" ht="12.75">
      <c r="B415" s="1" t="s">
        <v>81</v>
      </c>
      <c r="C415" s="6">
        <v>0.041666666666666664</v>
      </c>
      <c r="D415" s="3">
        <v>0.013888888888888888</v>
      </c>
      <c r="E415" s="2">
        <v>0.013310185185185185</v>
      </c>
      <c r="F415" s="21">
        <v>308</v>
      </c>
      <c r="G415" s="2">
        <v>0.7946522727272728</v>
      </c>
      <c r="H415" s="2">
        <v>0.010576968907828284</v>
      </c>
      <c r="I415" s="2">
        <v>3.85</v>
      </c>
      <c r="J415" s="2">
        <v>1.9166666666666665</v>
      </c>
      <c r="K415" s="19">
        <v>0.016927083333333332</v>
      </c>
      <c r="L415" s="19">
        <v>1.91640625</v>
      </c>
      <c r="M415" s="2">
        <v>1.9333333333333331</v>
      </c>
      <c r="N415" s="2">
        <v>3.8499999999999996</v>
      </c>
      <c r="O415" s="3">
        <f>K415/N415</f>
        <v>0.004396645021645022</v>
      </c>
      <c r="P415" s="3">
        <f>L415/N415</f>
        <v>0.4977678571428572</v>
      </c>
      <c r="Q415" s="3">
        <f>J415/N415</f>
        <v>0.49783549783549785</v>
      </c>
    </row>
    <row r="418" spans="1:17" ht="12.75">
      <c r="A418" s="7" t="s">
        <v>78</v>
      </c>
      <c r="B418" s="1" t="s">
        <v>67</v>
      </c>
      <c r="C418" s="6">
        <v>5</v>
      </c>
      <c r="D418" s="3">
        <v>0.8333333333333334</v>
      </c>
      <c r="E418" s="2">
        <v>0.7986111111111112</v>
      </c>
      <c r="F418" s="21">
        <v>80</v>
      </c>
      <c r="G418" s="2">
        <v>3.05941125</v>
      </c>
      <c r="H418" s="2">
        <v>2.4432798177083335</v>
      </c>
      <c r="I418" s="2">
        <v>2</v>
      </c>
      <c r="J418" s="2">
        <v>1.940625</v>
      </c>
      <c r="K418" s="19">
        <v>0.013541666666666667</v>
      </c>
      <c r="L418" s="19">
        <v>0.04583333333333333</v>
      </c>
      <c r="M418" s="2">
        <v>0.059375</v>
      </c>
      <c r="N418" s="2">
        <v>2</v>
      </c>
      <c r="O418" s="3">
        <f>K418/N418</f>
        <v>0.0067708333333333336</v>
      </c>
      <c r="P418" s="3">
        <f>L418/N418</f>
        <v>0.022916666666666665</v>
      </c>
      <c r="Q418" s="3">
        <f>J418/N418</f>
        <v>0.9703125</v>
      </c>
    </row>
    <row r="419" ht="12.75">
      <c r="A419" s="7" t="s">
        <v>46</v>
      </c>
    </row>
    <row r="420" spans="2:17" ht="12.75">
      <c r="B420" s="1" t="s">
        <v>64</v>
      </c>
      <c r="C420" s="6">
        <v>2.5</v>
      </c>
      <c r="D420" s="3">
        <v>0.4166666666666667</v>
      </c>
      <c r="E420" s="2">
        <v>0.3993055555555556</v>
      </c>
      <c r="F420" s="21">
        <v>80</v>
      </c>
      <c r="G420" s="2">
        <v>3.05941125</v>
      </c>
      <c r="H420" s="2">
        <v>1.2216399088541667</v>
      </c>
      <c r="I420" s="2">
        <v>2</v>
      </c>
      <c r="J420" s="2">
        <v>1.9197916666666666</v>
      </c>
      <c r="K420" s="19">
        <v>0.013541666666666667</v>
      </c>
      <c r="L420" s="19">
        <v>0.06666666666666667</v>
      </c>
      <c r="M420" s="2">
        <v>0.08020833333333333</v>
      </c>
      <c r="N420" s="2">
        <v>2</v>
      </c>
      <c r="O420" s="3">
        <f>K420/N420</f>
        <v>0.0067708333333333336</v>
      </c>
      <c r="P420" s="3">
        <f>L420/N420</f>
        <v>0.03333333333333333</v>
      </c>
      <c r="Q420" s="3">
        <f>J420/N420</f>
        <v>0.9598958333333333</v>
      </c>
    </row>
    <row r="422" spans="2:17" ht="12.75">
      <c r="B422" s="1" t="s">
        <v>76</v>
      </c>
      <c r="C422" s="6">
        <v>1</v>
      </c>
      <c r="D422" s="3">
        <v>0.2604166666666667</v>
      </c>
      <c r="E422" s="2">
        <v>0.24956597222222224</v>
      </c>
      <c r="F422" s="21">
        <v>131</v>
      </c>
      <c r="G422" s="2">
        <v>1.868342748091603</v>
      </c>
      <c r="H422" s="2">
        <v>0.46627477437181936</v>
      </c>
      <c r="I422" s="2">
        <v>2.095833333333333</v>
      </c>
      <c r="J422" s="2">
        <v>1.9197916666666666</v>
      </c>
      <c r="K422" s="19">
        <v>0.013541666666666667</v>
      </c>
      <c r="L422" s="19">
        <v>0.1625</v>
      </c>
      <c r="M422" s="2">
        <v>0.17604166666666668</v>
      </c>
      <c r="N422" s="2">
        <v>2.095833333333333</v>
      </c>
      <c r="O422" s="3">
        <f>K422/N422</f>
        <v>0.006461232604373758</v>
      </c>
      <c r="P422" s="3">
        <f>L422/N422</f>
        <v>0.0775347912524851</v>
      </c>
      <c r="Q422" s="3">
        <f>J422/N422</f>
        <v>0.9160039761431411</v>
      </c>
    </row>
    <row r="424" spans="2:17" ht="12.75">
      <c r="B424" s="1" t="s">
        <v>57</v>
      </c>
      <c r="C424" s="6">
        <v>0.5</v>
      </c>
      <c r="D424" s="3">
        <v>0.2222222222222222</v>
      </c>
      <c r="E424" s="2">
        <v>0.21296296296296297</v>
      </c>
      <c r="F424" s="21">
        <v>226</v>
      </c>
      <c r="G424" s="2">
        <v>1.0829774336283187</v>
      </c>
      <c r="H424" s="2">
        <v>0.23063408308751232</v>
      </c>
      <c r="I424" s="2">
        <v>2.11875</v>
      </c>
      <c r="J424" s="2">
        <v>1.9197916666666666</v>
      </c>
      <c r="K424" s="19">
        <v>0.013541666666666667</v>
      </c>
      <c r="L424" s="19">
        <v>0.18541666666666665</v>
      </c>
      <c r="M424" s="2">
        <v>0.19895833333333332</v>
      </c>
      <c r="N424" s="2">
        <v>2.11875</v>
      </c>
      <c r="O424" s="3">
        <f>K424/N424</f>
        <v>0.006391347099311702</v>
      </c>
      <c r="P424" s="3">
        <f>L424/N424</f>
        <v>0.08751229105211406</v>
      </c>
      <c r="Q424" s="3">
        <f>J424/N424</f>
        <v>0.9060963618485742</v>
      </c>
    </row>
    <row r="426" spans="2:17" ht="12.75">
      <c r="B426" s="1" t="s">
        <v>103</v>
      </c>
      <c r="C426" s="6">
        <v>0.25</v>
      </c>
      <c r="D426" s="3">
        <v>0.14583333333333331</v>
      </c>
      <c r="E426" s="2">
        <v>0.13975694444444442</v>
      </c>
      <c r="F426" s="21">
        <v>306</v>
      </c>
      <c r="G426" s="2">
        <v>0.7998460784313726</v>
      </c>
      <c r="H426" s="2">
        <v>0.11178404394744007</v>
      </c>
      <c r="I426" s="2">
        <v>2.1859374999999996</v>
      </c>
      <c r="J426" s="2">
        <v>1.9197916666666666</v>
      </c>
      <c r="K426" s="19">
        <v>0.013541666666666667</v>
      </c>
      <c r="L426" s="19">
        <v>0.2526041666666667</v>
      </c>
      <c r="M426" s="2">
        <v>0.26614583333333336</v>
      </c>
      <c r="N426" s="2">
        <v>2.1859375</v>
      </c>
      <c r="O426" s="3">
        <f>K426/N426</f>
        <v>0.0061949011198475104</v>
      </c>
      <c r="P426" s="3">
        <f>L426/N426</f>
        <v>0.1155587324279247</v>
      </c>
      <c r="Q426" s="3">
        <f>J426/N426</f>
        <v>0.8782463664522276</v>
      </c>
    </row>
    <row r="428" spans="2:17" ht="12.75">
      <c r="B428" s="1" t="s">
        <v>73</v>
      </c>
      <c r="C428" s="6">
        <v>0.16666666666666666</v>
      </c>
      <c r="D428" s="3">
        <v>0.034722222222222224</v>
      </c>
      <c r="E428" s="2">
        <v>0.033275462962962965</v>
      </c>
      <c r="F428" s="21">
        <v>138</v>
      </c>
      <c r="G428" s="2">
        <v>1.7735717391304349</v>
      </c>
      <c r="H428" s="2">
        <v>0.059016420717592596</v>
      </c>
      <c r="I428" s="2">
        <v>2.759895833333333</v>
      </c>
      <c r="J428" s="2">
        <v>1.9197916666666666</v>
      </c>
      <c r="K428" s="19">
        <v>0.013541666666666667</v>
      </c>
      <c r="L428" s="19">
        <v>0.8265625000000001</v>
      </c>
      <c r="M428" s="2">
        <v>0.8401041666666668</v>
      </c>
      <c r="N428" s="2">
        <v>2.759895833333333</v>
      </c>
      <c r="O428" s="3">
        <f>K428/N428</f>
        <v>0.004906586148329874</v>
      </c>
      <c r="P428" s="3">
        <f>L428/N428</f>
        <v>0.2994904698999812</v>
      </c>
      <c r="Q428" s="3">
        <f>J428/N428</f>
        <v>0.695602943951689</v>
      </c>
    </row>
    <row r="430" spans="2:17" ht="12.75">
      <c r="B430" s="1" t="s">
        <v>66</v>
      </c>
      <c r="C430" s="6">
        <v>0.08333333333333333</v>
      </c>
      <c r="D430" s="3">
        <v>0.020833333333333332</v>
      </c>
      <c r="E430" s="2">
        <v>0.019965277777777776</v>
      </c>
      <c r="F430" s="21">
        <v>196</v>
      </c>
      <c r="G430" s="2">
        <v>1.2487392857142858</v>
      </c>
      <c r="H430" s="2">
        <v>0.024931426711309525</v>
      </c>
      <c r="I430" s="2">
        <v>3.2666666666666666</v>
      </c>
      <c r="J430" s="2">
        <v>1.9197916666666666</v>
      </c>
      <c r="K430" s="19">
        <v>0.013541666666666667</v>
      </c>
      <c r="L430" s="19">
        <v>1.3333333333333335</v>
      </c>
      <c r="M430" s="2">
        <v>1.346875</v>
      </c>
      <c r="N430" s="2">
        <v>3.2666666666666666</v>
      </c>
      <c r="O430" s="3">
        <f>K430/N430</f>
        <v>0.004145408163265306</v>
      </c>
      <c r="P430" s="3">
        <f>L430/N430</f>
        <v>0.4081632653061225</v>
      </c>
      <c r="Q430" s="3">
        <f>J430/N430</f>
        <v>0.5876913265306122</v>
      </c>
    </row>
    <row r="432" spans="2:17" ht="12.75">
      <c r="B432" s="1" t="s">
        <v>81</v>
      </c>
      <c r="C432" s="6">
        <v>0.041666666666666664</v>
      </c>
      <c r="D432" s="3">
        <v>0.013888888888888888</v>
      </c>
      <c r="E432" s="2">
        <v>0.013310185185185185</v>
      </c>
      <c r="F432" s="21">
        <v>308</v>
      </c>
      <c r="G432" s="2">
        <v>0.7946522727272728</v>
      </c>
      <c r="H432" s="2">
        <v>0.010576968907828284</v>
      </c>
      <c r="I432" s="2">
        <v>3.85</v>
      </c>
      <c r="J432" s="2">
        <v>1.9197916666666666</v>
      </c>
      <c r="K432" s="19">
        <v>0.013541666666666667</v>
      </c>
      <c r="L432" s="19">
        <v>1.9166666666666665</v>
      </c>
      <c r="M432" s="2">
        <v>1.930208333333333</v>
      </c>
      <c r="N432" s="2">
        <v>3.8499999999999996</v>
      </c>
      <c r="O432" s="3">
        <f>K432/N432</f>
        <v>0.003517316017316018</v>
      </c>
      <c r="P432" s="3">
        <f>L432/N432</f>
        <v>0.49783549783549785</v>
      </c>
      <c r="Q432" s="3">
        <f>J432/N432</f>
        <v>0.49864718614718617</v>
      </c>
    </row>
    <row r="435" spans="1:2" ht="12.75">
      <c r="A435" s="7">
        <v>27</v>
      </c>
      <c r="B435" s="1" t="s">
        <v>1</v>
      </c>
    </row>
    <row r="437" spans="1:9" ht="12.75">
      <c r="A437" s="7" t="s">
        <v>48</v>
      </c>
      <c r="B437" s="1" t="s">
        <v>67</v>
      </c>
      <c r="C437" s="6">
        <v>5.5</v>
      </c>
      <c r="D437" s="3">
        <v>0.8333333333333334</v>
      </c>
      <c r="E437" s="2">
        <v>0.7986111111111112</v>
      </c>
      <c r="F437" s="21">
        <v>80</v>
      </c>
      <c r="G437" s="2">
        <v>3.05941125</v>
      </c>
      <c r="H437" s="2">
        <v>2.4432798177083335</v>
      </c>
      <c r="I437" s="2">
        <v>2.2</v>
      </c>
    </row>
    <row r="438" ht="12.75">
      <c r="A438" s="7" t="s">
        <v>79</v>
      </c>
    </row>
    <row r="439" spans="2:9" ht="12.75">
      <c r="B439" s="1" t="s">
        <v>64</v>
      </c>
      <c r="C439" s="6">
        <v>2.75</v>
      </c>
      <c r="D439" s="3">
        <v>0.4166666666666667</v>
      </c>
      <c r="E439" s="2">
        <v>0.3993055555555556</v>
      </c>
      <c r="F439" s="21">
        <v>80</v>
      </c>
      <c r="G439" s="2">
        <v>3.05941125</v>
      </c>
      <c r="H439" s="2">
        <v>1.2216399088541667</v>
      </c>
      <c r="I439" s="2">
        <v>2.2</v>
      </c>
    </row>
    <row r="441" spans="2:9" ht="12.75">
      <c r="B441" s="1" t="s">
        <v>76</v>
      </c>
      <c r="C441" s="6">
        <v>1</v>
      </c>
      <c r="D441" s="3">
        <v>0.2604166666666667</v>
      </c>
      <c r="E441" s="2">
        <v>0.24956597222222224</v>
      </c>
      <c r="F441" s="21">
        <v>131</v>
      </c>
      <c r="G441" s="2">
        <v>1.868342748091603</v>
      </c>
      <c r="H441" s="2">
        <v>0.46627477437181936</v>
      </c>
      <c r="I441" s="2">
        <v>2.095833333333333</v>
      </c>
    </row>
    <row r="443" spans="2:3" ht="12.75">
      <c r="B443" s="1" t="s">
        <v>57</v>
      </c>
      <c r="C443" s="6">
        <v>0.5</v>
      </c>
    </row>
    <row r="445" spans="2:3" ht="12.75">
      <c r="B445" s="1" t="s">
        <v>103</v>
      </c>
      <c r="C445" s="6">
        <v>0.25</v>
      </c>
    </row>
    <row r="447" spans="2:3" ht="12.75">
      <c r="B447" s="1" t="s">
        <v>73</v>
      </c>
      <c r="C447" s="6">
        <v>0.16666666666666666</v>
      </c>
    </row>
    <row r="449" spans="2:3" ht="12.75">
      <c r="B449" s="1" t="s">
        <v>66</v>
      </c>
      <c r="C449" s="6">
        <v>0.08333333333333333</v>
      </c>
    </row>
    <row r="451" spans="2:3" ht="12.75">
      <c r="B451" s="1" t="s">
        <v>81</v>
      </c>
      <c r="C451" s="6">
        <v>0.041666666666666664</v>
      </c>
    </row>
    <row r="454" spans="1:2" ht="12.75">
      <c r="A454" s="7">
        <v>28</v>
      </c>
      <c r="B454" s="1" t="s">
        <v>33</v>
      </c>
    </row>
    <row r="456" spans="1:17" ht="12.75">
      <c r="A456" s="7" t="s">
        <v>48</v>
      </c>
      <c r="B456" s="1" t="s">
        <v>2</v>
      </c>
      <c r="C456" s="6">
        <v>18</v>
      </c>
      <c r="D456" s="3">
        <v>0.9305555555555555</v>
      </c>
      <c r="E456" s="2">
        <v>0.8917824074074073</v>
      </c>
      <c r="F456" s="21">
        <v>34</v>
      </c>
      <c r="G456" s="2">
        <v>7.1986147058823535</v>
      </c>
      <c r="H456" s="2">
        <v>6.419597952410131</v>
      </c>
      <c r="I456" s="2">
        <v>2.740277777777778</v>
      </c>
      <c r="J456" s="2">
        <v>2.6458333333333335</v>
      </c>
      <c r="M456" s="2">
        <v>0.09444444444444455</v>
      </c>
      <c r="N456" s="2">
        <v>2.740277777777778</v>
      </c>
      <c r="Q456" s="3">
        <f>J456/N456</f>
        <v>0.9655347187024835</v>
      </c>
    </row>
    <row r="457" ht="12.75">
      <c r="A457" s="7" t="s">
        <v>79</v>
      </c>
    </row>
    <row r="458" spans="2:17" ht="12.75">
      <c r="B458" s="1" t="s">
        <v>62</v>
      </c>
      <c r="C458" s="6">
        <v>9</v>
      </c>
      <c r="D458" s="3">
        <v>0.9305555555555555</v>
      </c>
      <c r="E458" s="2">
        <v>0.8917824074074073</v>
      </c>
      <c r="F458" s="21">
        <v>68</v>
      </c>
      <c r="G458" s="2">
        <v>3.5993073529411768</v>
      </c>
      <c r="H458" s="2">
        <v>3.2097989762050654</v>
      </c>
      <c r="I458" s="2">
        <v>2.740277777777778</v>
      </c>
      <c r="J458" s="2">
        <v>2.6458333333333335</v>
      </c>
      <c r="M458" s="2">
        <v>0.09444444444444455</v>
      </c>
      <c r="N458" s="2">
        <v>2.740277777777778</v>
      </c>
      <c r="Q458" s="3">
        <f>J458/N458</f>
        <v>0.9655347187024835</v>
      </c>
    </row>
    <row r="460" spans="2:17" ht="12.75">
      <c r="B460" s="1" t="s">
        <v>110</v>
      </c>
      <c r="C460" s="6">
        <v>4.5</v>
      </c>
      <c r="D460" s="3">
        <v>0.9305555555555555</v>
      </c>
      <c r="E460" s="2">
        <v>0.8917824074074073</v>
      </c>
      <c r="F460" s="21">
        <v>136</v>
      </c>
      <c r="G460" s="2">
        <v>1.7996536764705884</v>
      </c>
      <c r="H460" s="2">
        <v>1.6048994881025327</v>
      </c>
      <c r="I460" s="2">
        <v>2.740277777777778</v>
      </c>
      <c r="J460" s="2">
        <v>2.6458333333333335</v>
      </c>
      <c r="M460" s="2">
        <v>0.09444444444444455</v>
      </c>
      <c r="N460" s="2">
        <v>2.740277777777778</v>
      </c>
      <c r="Q460" s="3">
        <f>J460/N460</f>
        <v>0.9655347187024835</v>
      </c>
    </row>
    <row r="462" spans="2:17" ht="12.75">
      <c r="B462" s="1" t="s">
        <v>70</v>
      </c>
      <c r="C462" s="6">
        <v>4.5</v>
      </c>
      <c r="D462" s="3">
        <v>0.5</v>
      </c>
      <c r="E462" s="2">
        <v>0.4791666666666667</v>
      </c>
      <c r="F462" s="21">
        <v>73.5</v>
      </c>
      <c r="G462" s="2">
        <v>3.3299714285714286</v>
      </c>
      <c r="H462" s="2">
        <v>1.5956113095238096</v>
      </c>
      <c r="I462" s="2">
        <v>2.75625</v>
      </c>
      <c r="J462" s="2">
        <v>2.6458333333333335</v>
      </c>
      <c r="M462" s="2">
        <v>0.11041666666666661</v>
      </c>
      <c r="N462" s="2">
        <v>2.75625</v>
      </c>
      <c r="Q462" s="3">
        <f>J462/N462</f>
        <v>0.9599395313681028</v>
      </c>
    </row>
    <row r="464" spans="2:14" ht="12.75">
      <c r="B464" s="1" t="s">
        <v>76</v>
      </c>
      <c r="C464" s="6">
        <v>1</v>
      </c>
      <c r="D464" s="3">
        <v>0.2222222222222222</v>
      </c>
      <c r="E464" s="2">
        <v>0.21296296296296297</v>
      </c>
      <c r="F464" s="21">
        <v>135</v>
      </c>
      <c r="G464" s="2">
        <v>1.8129844444444445</v>
      </c>
      <c r="H464" s="2">
        <v>0.38609853909465025</v>
      </c>
      <c r="I464" s="2">
        <v>2.53125</v>
      </c>
      <c r="J464" s="2">
        <v>2.6458333333333335</v>
      </c>
      <c r="M464" s="2">
        <v>-0.11458333333333348</v>
      </c>
      <c r="N464" s="2">
        <v>2.53125</v>
      </c>
    </row>
    <row r="466" spans="2:14" ht="12.75">
      <c r="B466" s="1" t="s">
        <v>57</v>
      </c>
      <c r="C466" s="6">
        <v>0.5</v>
      </c>
      <c r="D466" s="3">
        <v>0.18055555555555555</v>
      </c>
      <c r="E466" s="2">
        <v>0.1730324074074074</v>
      </c>
      <c r="F466" s="21">
        <v>223</v>
      </c>
      <c r="G466" s="2">
        <v>1.0975466367713005</v>
      </c>
      <c r="H466" s="2">
        <v>0.18991113680244145</v>
      </c>
      <c r="I466" s="2">
        <v>2.5730902777777778</v>
      </c>
      <c r="J466" s="2">
        <v>2.6458333333333335</v>
      </c>
      <c r="M466" s="2">
        <v>-0.07274305555555571</v>
      </c>
      <c r="N466" s="2">
        <v>2.5730902777777778</v>
      </c>
    </row>
    <row r="468" spans="2:3" ht="12.75">
      <c r="B468" s="1" t="s">
        <v>103</v>
      </c>
      <c r="C468" s="6">
        <v>0.25</v>
      </c>
    </row>
    <row r="470" spans="2:3" ht="12.75">
      <c r="B470" s="1" t="s">
        <v>73</v>
      </c>
      <c r="C470" s="6">
        <v>0.16666666666666666</v>
      </c>
    </row>
    <row r="472" spans="2:3" ht="12.75">
      <c r="B472" s="1" t="s">
        <v>66</v>
      </c>
      <c r="C472" s="6">
        <v>0.08333333333333333</v>
      </c>
    </row>
    <row r="474" spans="2:3" ht="12.75">
      <c r="B474" s="1" t="s">
        <v>81</v>
      </c>
      <c r="C474" s="6">
        <v>0.041666666666666664</v>
      </c>
    </row>
    <row r="478" spans="1:2" ht="12.75">
      <c r="A478" s="7">
        <v>29</v>
      </c>
      <c r="B478" s="1" t="s">
        <v>34</v>
      </c>
    </row>
    <row r="480" spans="1:3" ht="12.75">
      <c r="A480" s="7" t="s">
        <v>77</v>
      </c>
      <c r="B480" s="1" t="s">
        <v>2</v>
      </c>
      <c r="C480" s="6">
        <v>20</v>
      </c>
    </row>
    <row r="481" ht="12.75">
      <c r="A481" s="7" t="s">
        <v>78</v>
      </c>
    </row>
    <row r="482" spans="2:8" ht="12.75">
      <c r="B482" s="1" t="s">
        <v>62</v>
      </c>
      <c r="C482" s="6">
        <v>10</v>
      </c>
      <c r="D482" s="3">
        <v>0.8611111111111112</v>
      </c>
      <c r="E482" s="2">
        <v>0.8252314814814815</v>
      </c>
      <c r="F482" s="21">
        <v>68</v>
      </c>
      <c r="G482" s="2">
        <v>3.5993073529411768</v>
      </c>
      <c r="H482" s="2">
        <v>2.970261739174837</v>
      </c>
    </row>
    <row r="484" spans="2:3" ht="12.75">
      <c r="B484" s="1" t="s">
        <v>110</v>
      </c>
      <c r="C484" s="6">
        <v>5</v>
      </c>
    </row>
    <row r="486" spans="2:8" ht="12.75">
      <c r="B486" s="1" t="s">
        <v>70</v>
      </c>
      <c r="C486" s="6">
        <v>5</v>
      </c>
      <c r="D486" s="3">
        <v>0.45833333333333337</v>
      </c>
      <c r="E486" s="2">
        <v>0.43923611111111116</v>
      </c>
      <c r="F486" s="21">
        <v>73.5</v>
      </c>
      <c r="G486" s="2">
        <v>3.3299714285714286</v>
      </c>
      <c r="H486" s="2">
        <v>1.4626437003968256</v>
      </c>
    </row>
    <row r="488" spans="2:8" ht="12.75">
      <c r="B488" s="1" t="s">
        <v>76</v>
      </c>
      <c r="C488" s="6">
        <v>1</v>
      </c>
      <c r="D488" s="3">
        <v>0.16666666666666666</v>
      </c>
      <c r="E488" s="2">
        <v>0.1597222222222222</v>
      </c>
      <c r="F488" s="21">
        <v>139</v>
      </c>
      <c r="G488" s="2">
        <v>1.7608122302158273</v>
      </c>
      <c r="H488" s="2">
        <v>0.28124084232613905</v>
      </c>
    </row>
    <row r="490" spans="2:8" ht="12.75">
      <c r="B490" s="1" t="s">
        <v>57</v>
      </c>
      <c r="C490" s="6">
        <v>0.5</v>
      </c>
      <c r="D490" s="3">
        <v>0.14583333333333331</v>
      </c>
      <c r="E490" s="2">
        <v>0.13975694444444442</v>
      </c>
      <c r="F490" s="21">
        <v>234</v>
      </c>
      <c r="G490" s="2">
        <v>1.0459525641025642</v>
      </c>
      <c r="H490" s="2">
        <v>0.14617913439280625</v>
      </c>
    </row>
    <row r="492" spans="2:3" ht="12.75">
      <c r="B492" s="1" t="s">
        <v>103</v>
      </c>
      <c r="C492" s="6">
        <v>0.25</v>
      </c>
    </row>
    <row r="494" spans="2:3" ht="12.75">
      <c r="B494" s="1" t="s">
        <v>73</v>
      </c>
      <c r="C494" s="6">
        <v>0.16666666666666666</v>
      </c>
    </row>
    <row r="496" spans="2:3" ht="12.75">
      <c r="B496" s="1" t="s">
        <v>66</v>
      </c>
      <c r="C496" s="6">
        <v>0.08333333333333333</v>
      </c>
    </row>
    <row r="498" spans="2:3" ht="12.75">
      <c r="B498" s="1" t="s">
        <v>81</v>
      </c>
      <c r="C498" s="6">
        <v>0.041666666666666664</v>
      </c>
    </row>
    <row r="501" spans="1:2" ht="12.75">
      <c r="A501" s="7">
        <v>30</v>
      </c>
      <c r="B501" s="1" t="s">
        <v>35</v>
      </c>
    </row>
    <row r="503" spans="1:8" ht="12.75">
      <c r="A503" s="7" t="s">
        <v>77</v>
      </c>
      <c r="B503" s="1" t="s">
        <v>115</v>
      </c>
      <c r="C503" s="6">
        <v>12</v>
      </c>
      <c r="D503" s="3">
        <v>0.8055555555555556</v>
      </c>
      <c r="E503" s="2">
        <v>0.7719907407407408</v>
      </c>
      <c r="F503" s="21">
        <v>66</v>
      </c>
      <c r="G503" s="2">
        <v>3.708377272727273</v>
      </c>
      <c r="H503" s="2">
        <v>2.8628329177188556</v>
      </c>
    </row>
    <row r="504" ht="12.75">
      <c r="A504" s="7" t="s">
        <v>78</v>
      </c>
    </row>
    <row r="505" spans="2:8" ht="12.75">
      <c r="B505" s="1" t="s">
        <v>117</v>
      </c>
      <c r="C505" s="6">
        <v>6</v>
      </c>
      <c r="D505" s="3">
        <v>0.5</v>
      </c>
      <c r="E505" s="2">
        <v>0.4791666666666667</v>
      </c>
      <c r="F505" s="21">
        <v>82</v>
      </c>
      <c r="G505" s="2">
        <v>2.984791463414634</v>
      </c>
      <c r="H505" s="2">
        <v>1.4302125762195124</v>
      </c>
    </row>
    <row r="509" spans="1:2" ht="12.75">
      <c r="A509" s="7">
        <v>31</v>
      </c>
      <c r="B509" s="1" t="s">
        <v>36</v>
      </c>
    </row>
    <row r="511" spans="2:8" ht="12.75">
      <c r="B511" s="1" t="s">
        <v>67</v>
      </c>
      <c r="C511" s="6">
        <v>8</v>
      </c>
      <c r="D511" s="3">
        <v>0.8333333333333334</v>
      </c>
      <c r="E511" s="2">
        <v>0.7986111111111112</v>
      </c>
      <c r="F511" s="21">
        <v>80</v>
      </c>
      <c r="G511" s="2">
        <v>3.05941125</v>
      </c>
      <c r="H511" s="2">
        <v>2.4432798177083335</v>
      </c>
    </row>
    <row r="513" spans="2:8" ht="12.75">
      <c r="B513" s="1" t="s">
        <v>76</v>
      </c>
      <c r="C513" s="6">
        <v>1</v>
      </c>
      <c r="D513" s="3">
        <v>0.17881944444444445</v>
      </c>
      <c r="E513" s="2">
        <v>0.17136863425925927</v>
      </c>
      <c r="F513" s="21">
        <v>151</v>
      </c>
      <c r="G513" s="2">
        <v>1.6208801324503312</v>
      </c>
      <c r="H513" s="2">
        <v>0.27776801459598055</v>
      </c>
    </row>
    <row r="515" spans="2:8" ht="12.75">
      <c r="B515" s="1" t="s">
        <v>66</v>
      </c>
      <c r="C515" s="6">
        <v>0.08333333333333333</v>
      </c>
      <c r="D515" s="3">
        <v>0.014756944444444446</v>
      </c>
      <c r="E515" s="2">
        <v>0.01414207175925926</v>
      </c>
      <c r="F515" s="21">
        <v>226</v>
      </c>
      <c r="G515" s="2">
        <v>1.0829774336283187</v>
      </c>
      <c r="H515" s="2">
        <v>0.015315544580030116</v>
      </c>
    </row>
    <row r="518" spans="1:2" ht="12.75">
      <c r="A518" s="7">
        <v>32</v>
      </c>
      <c r="B518" s="1" t="s">
        <v>37</v>
      </c>
    </row>
    <row r="520" spans="2:8" ht="12.75">
      <c r="B520" s="1" t="s">
        <v>67</v>
      </c>
      <c r="C520" s="6">
        <v>9</v>
      </c>
      <c r="D520" s="3">
        <v>0.8333333333333334</v>
      </c>
      <c r="E520" s="2">
        <v>0.7986111111111112</v>
      </c>
      <c r="F520" s="21">
        <v>80</v>
      </c>
      <c r="G520" s="2">
        <v>3.05941125</v>
      </c>
      <c r="H520" s="2">
        <v>2.4432798177083335</v>
      </c>
    </row>
    <row r="522" spans="2:8" ht="12.75">
      <c r="B522" s="1" t="s">
        <v>76</v>
      </c>
      <c r="C522" s="6">
        <v>1</v>
      </c>
      <c r="D522" s="3">
        <v>0.19444444444444442</v>
      </c>
      <c r="E522" s="2">
        <v>0.1863425925925926</v>
      </c>
      <c r="F522" s="21">
        <v>173</v>
      </c>
      <c r="G522" s="2">
        <v>1.414756647398844</v>
      </c>
      <c r="H522" s="2">
        <v>0.26362942156390495</v>
      </c>
    </row>
    <row r="524" spans="2:8" ht="12.75">
      <c r="B524" s="1" t="s">
        <v>66</v>
      </c>
      <c r="C524" s="6">
        <v>0.08333333333333333</v>
      </c>
      <c r="D524" s="3">
        <v>0.014756944444444446</v>
      </c>
      <c r="E524" s="2">
        <v>0.01414207175925926</v>
      </c>
      <c r="F524" s="21">
        <v>235</v>
      </c>
      <c r="G524" s="2">
        <v>1.0415017021276596</v>
      </c>
      <c r="H524" s="2">
        <v>0.014728991808880026</v>
      </c>
    </row>
    <row r="527" spans="1:2" ht="12.75">
      <c r="A527" s="7">
        <v>33</v>
      </c>
      <c r="B527" s="1" t="s">
        <v>38</v>
      </c>
    </row>
    <row r="529" spans="1:8" ht="12.75">
      <c r="A529" s="7" t="s">
        <v>48</v>
      </c>
      <c r="B529" s="1" t="s">
        <v>68</v>
      </c>
      <c r="C529" s="6">
        <v>8</v>
      </c>
      <c r="D529" s="3">
        <v>0.9791666666666666</v>
      </c>
      <c r="E529" s="2">
        <v>0.9383680555555556</v>
      </c>
      <c r="F529" s="21">
        <v>39</v>
      </c>
      <c r="G529" s="2">
        <v>6.275715384615385</v>
      </c>
      <c r="H529" s="2">
        <v>5.888930842681624</v>
      </c>
    </row>
    <row r="530" ht="12.75">
      <c r="A530" s="7" t="s">
        <v>78</v>
      </c>
    </row>
    <row r="531" spans="2:8" ht="12.75">
      <c r="B531" s="1" t="s">
        <v>67</v>
      </c>
      <c r="C531" s="6">
        <v>4</v>
      </c>
      <c r="D531" s="3">
        <v>0.8333333333333334</v>
      </c>
      <c r="E531" s="2">
        <v>0.7986111111111112</v>
      </c>
      <c r="F531" s="21">
        <v>66</v>
      </c>
      <c r="G531" s="2">
        <v>3.708377272727273</v>
      </c>
      <c r="H531" s="2">
        <v>2.9615512941919193</v>
      </c>
    </row>
    <row r="533" spans="2:8" ht="12.75">
      <c r="B533" s="1" t="s">
        <v>76</v>
      </c>
      <c r="C533" s="6">
        <v>1</v>
      </c>
      <c r="D533" s="3">
        <v>0.4166666666666667</v>
      </c>
      <c r="E533" s="2">
        <v>0.3993055555555556</v>
      </c>
      <c r="F533" s="21">
        <v>136</v>
      </c>
      <c r="G533" s="2">
        <v>1.7996536764705884</v>
      </c>
      <c r="H533" s="2">
        <v>0.7186117110906863</v>
      </c>
    </row>
    <row r="535" spans="2:3" ht="12.75">
      <c r="B535" s="1" t="s">
        <v>57</v>
      </c>
      <c r="C535" s="6">
        <v>0.5</v>
      </c>
    </row>
    <row r="537" spans="2:8" ht="12.75">
      <c r="B537" s="1" t="s">
        <v>103</v>
      </c>
      <c r="C537" s="6">
        <v>0.25</v>
      </c>
      <c r="D537" s="3">
        <v>0.25</v>
      </c>
      <c r="E537" s="2">
        <v>0.23958333333333334</v>
      </c>
      <c r="F537" s="21">
        <v>336</v>
      </c>
      <c r="G537" s="2">
        <v>0.7284312500000001</v>
      </c>
      <c r="H537" s="2">
        <v>0.17451998697916668</v>
      </c>
    </row>
    <row r="539" spans="2:8" ht="12.75">
      <c r="B539" s="1" t="s">
        <v>73</v>
      </c>
      <c r="C539" s="6">
        <v>0.16666666666666666</v>
      </c>
      <c r="D539" s="3">
        <v>0.16666666666666666</v>
      </c>
      <c r="E539" s="2">
        <v>0.1597222222222222</v>
      </c>
      <c r="F539" s="21">
        <v>354</v>
      </c>
      <c r="G539" s="2">
        <v>0.6913923728813559</v>
      </c>
      <c r="H539" s="2">
        <v>0.11043072622410545</v>
      </c>
    </row>
    <row r="541" spans="2:8" ht="12.75">
      <c r="B541" s="1" t="s">
        <v>66</v>
      </c>
      <c r="C541" s="6">
        <v>0.08333333333333333</v>
      </c>
      <c r="D541" s="3">
        <v>0.041666666666666664</v>
      </c>
      <c r="E541" s="2">
        <v>0.03993055555555555</v>
      </c>
      <c r="F541" s="21">
        <v>228</v>
      </c>
      <c r="G541" s="2">
        <v>1.0734776315789474</v>
      </c>
      <c r="H541" s="2">
        <v>0.04286455820540935</v>
      </c>
    </row>
    <row r="545" spans="1:2" ht="12.75">
      <c r="A545" s="7">
        <v>34</v>
      </c>
      <c r="B545" s="1" t="s">
        <v>39</v>
      </c>
    </row>
    <row r="547" spans="1:8" ht="12.75">
      <c r="A547" s="7" t="s">
        <v>52</v>
      </c>
      <c r="B547" s="1" t="s">
        <v>67</v>
      </c>
      <c r="C547" s="6">
        <v>4</v>
      </c>
      <c r="D547" s="3">
        <v>0.8333333333333334</v>
      </c>
      <c r="E547" s="2">
        <v>0.7986111111111112</v>
      </c>
      <c r="F547" s="21">
        <v>84</v>
      </c>
      <c r="G547" s="2">
        <v>2.9137250000000003</v>
      </c>
      <c r="H547" s="2">
        <v>2.3269331597222225</v>
      </c>
    </row>
    <row r="548" ht="12.75">
      <c r="A548" s="7" t="s">
        <v>78</v>
      </c>
    </row>
    <row r="549" spans="2:8" ht="12.75">
      <c r="B549" s="1" t="s">
        <v>93</v>
      </c>
      <c r="C549" s="6">
        <v>2</v>
      </c>
      <c r="D549" s="3">
        <v>0.4166666666666667</v>
      </c>
      <c r="E549" s="2">
        <v>0.3993055555555556</v>
      </c>
      <c r="F549" s="21">
        <v>85</v>
      </c>
      <c r="G549" s="2">
        <v>2.8794458823529414</v>
      </c>
      <c r="H549" s="2">
        <v>1.1497787377450983</v>
      </c>
    </row>
    <row r="551" spans="2:8" ht="12.75">
      <c r="B551" s="1" t="s">
        <v>76</v>
      </c>
      <c r="C551" s="6">
        <v>1</v>
      </c>
      <c r="D551" s="3">
        <v>0.3333333333333333</v>
      </c>
      <c r="E551" s="2">
        <v>0.3194444444444444</v>
      </c>
      <c r="F551" s="21">
        <v>137</v>
      </c>
      <c r="G551" s="2">
        <v>1.7865175182481752</v>
      </c>
      <c r="H551" s="2">
        <v>0.5706930961070559</v>
      </c>
    </row>
    <row r="553" spans="2:8" ht="12.75">
      <c r="B553" s="1" t="s">
        <v>57</v>
      </c>
      <c r="C553" s="6">
        <v>0.5</v>
      </c>
      <c r="D553" s="3">
        <v>0.25</v>
      </c>
      <c r="E553" s="2">
        <v>0.23958333333333334</v>
      </c>
      <c r="F553" s="21">
        <v>214</v>
      </c>
      <c r="G553" s="2">
        <v>1.143705140186916</v>
      </c>
      <c r="H553" s="2">
        <v>0.27401268983644866</v>
      </c>
    </row>
    <row r="555" spans="2:3" ht="12.75">
      <c r="B555" s="1" t="s">
        <v>73</v>
      </c>
      <c r="C555" s="6">
        <v>0.16666666666666666</v>
      </c>
    </row>
    <row r="557" spans="2:8" ht="12.75">
      <c r="B557" s="1" t="s">
        <v>66</v>
      </c>
      <c r="C557" s="6">
        <v>0.08333333333333333</v>
      </c>
      <c r="D557" s="3">
        <v>0.027777777777777776</v>
      </c>
      <c r="E557" s="2">
        <v>0.02662037037037037</v>
      </c>
      <c r="F557" s="21">
        <v>216</v>
      </c>
      <c r="G557" s="2">
        <v>1.1331152777777778</v>
      </c>
      <c r="H557" s="2">
        <v>0.030163948366769548</v>
      </c>
    </row>
    <row r="560" spans="1:2" ht="12.75">
      <c r="A560" s="7">
        <v>35</v>
      </c>
      <c r="B560" s="1" t="s">
        <v>40</v>
      </c>
    </row>
    <row r="562" spans="1:8" ht="12.75">
      <c r="A562" s="7" t="s">
        <v>48</v>
      </c>
      <c r="B562" s="1" t="s">
        <v>67</v>
      </c>
      <c r="C562" s="6">
        <v>4</v>
      </c>
      <c r="D562" s="3">
        <v>0.8333333333333334</v>
      </c>
      <c r="E562" s="2">
        <v>0.7986111111111112</v>
      </c>
      <c r="F562" s="21">
        <v>85</v>
      </c>
      <c r="G562" s="2">
        <v>2.8794458823529414</v>
      </c>
      <c r="H562" s="2">
        <v>2.2995574754901966</v>
      </c>
    </row>
    <row r="564" spans="2:8" ht="12.75">
      <c r="B564" s="1" t="s">
        <v>93</v>
      </c>
      <c r="C564" s="6">
        <v>2</v>
      </c>
      <c r="D564" s="3">
        <v>0.4166666666666667</v>
      </c>
      <c r="E564" s="2">
        <v>0.3993055555555556</v>
      </c>
      <c r="F564" s="21">
        <v>85</v>
      </c>
      <c r="G564" s="2">
        <v>2.8794458823529414</v>
      </c>
      <c r="H564" s="2">
        <v>1.1497787377450983</v>
      </c>
    </row>
    <row r="566" spans="2:8" ht="12.75">
      <c r="B566" s="1" t="s">
        <v>76</v>
      </c>
      <c r="C566" s="6">
        <v>1</v>
      </c>
      <c r="D566" s="3">
        <v>0.3333333333333333</v>
      </c>
      <c r="E566" s="2">
        <v>0.3194444444444444</v>
      </c>
      <c r="F566" s="21">
        <v>137</v>
      </c>
      <c r="G566" s="2">
        <v>1.7865175182481752</v>
      </c>
      <c r="H566" s="2">
        <v>0.5706930961070559</v>
      </c>
    </row>
    <row r="568" spans="2:3" ht="12.75">
      <c r="B568" s="1" t="s">
        <v>57</v>
      </c>
      <c r="C568" s="6">
        <v>0.5</v>
      </c>
    </row>
    <row r="570" spans="2:3" ht="12.75">
      <c r="B570" s="1" t="s">
        <v>73</v>
      </c>
      <c r="C570" s="6">
        <v>0.16666666666666666</v>
      </c>
    </row>
    <row r="572" spans="2:3" ht="12.75">
      <c r="B572" s="1" t="s">
        <v>66</v>
      </c>
      <c r="C572" s="6">
        <v>0.08333333333333333</v>
      </c>
    </row>
    <row r="575" spans="1:2" ht="12.75">
      <c r="A575" s="7">
        <v>36</v>
      </c>
      <c r="B575" s="1" t="s">
        <v>41</v>
      </c>
    </row>
    <row r="577" spans="2:3" ht="12.75">
      <c r="B577" s="1" t="s">
        <v>67</v>
      </c>
      <c r="C577" s="6">
        <v>4</v>
      </c>
    </row>
    <row r="579" spans="2:8" ht="12.75">
      <c r="B579" s="1" t="s">
        <v>94</v>
      </c>
      <c r="C579" s="6">
        <v>2</v>
      </c>
      <c r="D579" s="3">
        <v>0.4166666666666667</v>
      </c>
      <c r="E579" s="2">
        <v>0.3993055555555556</v>
      </c>
      <c r="F579" s="21">
        <v>85</v>
      </c>
      <c r="G579" s="2">
        <v>2.8794458823529414</v>
      </c>
      <c r="H579" s="2">
        <v>1.1497787377450983</v>
      </c>
    </row>
    <row r="581" spans="2:8" ht="12.75">
      <c r="B581" s="1" t="s">
        <v>76</v>
      </c>
      <c r="C581" s="6">
        <v>1</v>
      </c>
      <c r="D581" s="3">
        <v>0.2916666666666667</v>
      </c>
      <c r="E581" s="2">
        <v>0.2795138888888889</v>
      </c>
      <c r="F581" s="21">
        <v>137</v>
      </c>
      <c r="G581" s="2">
        <v>1.7865175182481752</v>
      </c>
      <c r="H581" s="2">
        <v>0.499356459093674</v>
      </c>
    </row>
    <row r="583" spans="2:8" ht="12.75">
      <c r="B583" s="1" t="s">
        <v>57</v>
      </c>
      <c r="C583" s="6">
        <v>0.5</v>
      </c>
      <c r="D583" s="3">
        <v>0.2222222222222222</v>
      </c>
      <c r="E583" s="2">
        <v>0.21296296296296297</v>
      </c>
      <c r="F583" s="21">
        <v>212</v>
      </c>
      <c r="G583" s="2">
        <v>1.1544948113207547</v>
      </c>
      <c r="H583" s="2">
        <v>0.2458646357442348</v>
      </c>
    </row>
    <row r="585" spans="2:8" ht="12.75">
      <c r="B585" s="1" t="s">
        <v>103</v>
      </c>
      <c r="C585" s="6">
        <v>0.25</v>
      </c>
      <c r="D585" s="3">
        <v>0.14583333333333331</v>
      </c>
      <c r="E585" s="2">
        <v>0.13975694444444442</v>
      </c>
      <c r="F585" s="21">
        <v>288</v>
      </c>
      <c r="G585" s="2">
        <v>0.8498364583333333</v>
      </c>
      <c r="H585" s="2">
        <v>0.11877054669415507</v>
      </c>
    </row>
    <row r="587" spans="2:3" ht="12.75">
      <c r="B587" s="1" t="s">
        <v>73</v>
      </c>
      <c r="C587" s="6">
        <v>0.16666666666666666</v>
      </c>
    </row>
    <row r="589" spans="2:8" ht="12.75">
      <c r="B589" s="1" t="s">
        <v>66</v>
      </c>
      <c r="C589" s="6">
        <v>0.08333333333333333</v>
      </c>
      <c r="D589" s="3">
        <v>0.027777777777777776</v>
      </c>
      <c r="E589" s="2">
        <v>0.02662037037037037</v>
      </c>
      <c r="F589" s="21">
        <v>228</v>
      </c>
      <c r="G589" s="2">
        <v>1.0734776315789474</v>
      </c>
      <c r="H589" s="2">
        <v>0.02857637213693957</v>
      </c>
    </row>
    <row r="593" spans="1:2" ht="12.75">
      <c r="A593" s="7">
        <v>37</v>
      </c>
      <c r="B593" s="1" t="s">
        <v>42</v>
      </c>
    </row>
    <row r="595" spans="1:8" ht="12.75">
      <c r="A595" s="7" t="s">
        <v>48</v>
      </c>
      <c r="B595" s="1" t="s">
        <v>67</v>
      </c>
      <c r="C595" s="6">
        <v>4.5</v>
      </c>
      <c r="D595" s="3">
        <v>0.8333333333333334</v>
      </c>
      <c r="E595" s="2">
        <v>0.7986111111111112</v>
      </c>
      <c r="F595" s="21">
        <v>84</v>
      </c>
      <c r="G595" s="2">
        <v>2.9137250000000003</v>
      </c>
      <c r="H595" s="2">
        <v>2.3269331597222225</v>
      </c>
    </row>
    <row r="596" ht="12.75">
      <c r="A596" s="7" t="s">
        <v>78</v>
      </c>
    </row>
    <row r="597" spans="2:8" ht="12.75">
      <c r="B597" s="1" t="s">
        <v>94</v>
      </c>
      <c r="C597" s="6">
        <v>2.25</v>
      </c>
      <c r="D597" s="3">
        <v>0.4166666666666667</v>
      </c>
      <c r="E597" s="2">
        <v>0.3993055555555556</v>
      </c>
      <c r="F597" s="21">
        <v>85</v>
      </c>
      <c r="G597" s="2">
        <v>2.8794458823529414</v>
      </c>
      <c r="H597" s="2">
        <v>1.1497787377450983</v>
      </c>
    </row>
    <row r="599" spans="2:8" ht="12.75">
      <c r="B599" s="1" t="s">
        <v>76</v>
      </c>
      <c r="C599" s="6">
        <v>1</v>
      </c>
      <c r="D599" s="3">
        <v>0.2916666666666667</v>
      </c>
      <c r="E599" s="2">
        <v>0.2795138888888889</v>
      </c>
      <c r="F599" s="21">
        <v>137</v>
      </c>
      <c r="G599" s="2">
        <v>1.7865175182481752</v>
      </c>
      <c r="H599" s="2">
        <v>0.499356459093674</v>
      </c>
    </row>
    <row r="601" spans="2:8" ht="12.75">
      <c r="B601" s="1" t="s">
        <v>57</v>
      </c>
      <c r="C601" s="6">
        <v>0.5</v>
      </c>
      <c r="D601" s="3">
        <v>0.2222222222222222</v>
      </c>
      <c r="E601" s="2">
        <v>0.21296296296296297</v>
      </c>
      <c r="F601" s="21">
        <v>212</v>
      </c>
      <c r="G601" s="2">
        <v>1.1544948113207547</v>
      </c>
      <c r="H601" s="2">
        <v>0.2458646357442348</v>
      </c>
    </row>
    <row r="603" spans="2:3" ht="12.75">
      <c r="B603" s="1" t="s">
        <v>103</v>
      </c>
      <c r="C603" s="6">
        <v>0.25</v>
      </c>
    </row>
    <row r="605" spans="2:3" ht="12.75">
      <c r="B605" s="1" t="s">
        <v>73</v>
      </c>
      <c r="C605" s="6">
        <v>0.16666666666666666</v>
      </c>
    </row>
    <row r="607" spans="2:3" ht="12.75">
      <c r="B607" s="1" t="s">
        <v>66</v>
      </c>
      <c r="C607" s="6">
        <v>0.08333333333333333</v>
      </c>
    </row>
    <row r="610" spans="1:2" ht="12.75">
      <c r="A610" s="7">
        <v>38</v>
      </c>
      <c r="B610" s="1" t="s">
        <v>43</v>
      </c>
    </row>
    <row r="612" spans="1:14" ht="12.75">
      <c r="A612" s="7" t="s">
        <v>52</v>
      </c>
      <c r="B612" s="1" t="s">
        <v>113</v>
      </c>
      <c r="C612" s="6">
        <v>6</v>
      </c>
      <c r="D612" s="3">
        <v>0.9166666666666666</v>
      </c>
      <c r="E612" s="2">
        <v>0.8784722222222222</v>
      </c>
      <c r="F612" s="21">
        <v>72</v>
      </c>
      <c r="G612" s="2">
        <v>3.3993458333333333</v>
      </c>
      <c r="H612" s="2">
        <v>2.986230888310185</v>
      </c>
      <c r="I612" s="2">
        <v>1.9635416666666665</v>
      </c>
      <c r="J612" s="2">
        <v>1.9</v>
      </c>
      <c r="K612" s="19">
        <v>0.025</v>
      </c>
      <c r="L612" s="19">
        <v>0.0375</v>
      </c>
      <c r="M612" s="2">
        <v>0.0625</v>
      </c>
      <c r="N612" s="2">
        <v>1.9625</v>
      </c>
    </row>
    <row r="613" ht="12.75">
      <c r="A613" s="7" t="s">
        <v>48</v>
      </c>
    </row>
    <row r="614" spans="1:14" ht="12.75">
      <c r="A614" s="7" t="s">
        <v>78</v>
      </c>
      <c r="B614" s="1" t="s">
        <v>67</v>
      </c>
      <c r="C614" s="6">
        <v>4</v>
      </c>
      <c r="D614" s="3">
        <v>0.6666666666666666</v>
      </c>
      <c r="E614" s="2">
        <v>0.6388888888888888</v>
      </c>
      <c r="F614" s="21">
        <v>79</v>
      </c>
      <c r="G614" s="2">
        <v>3.0981379746835445</v>
      </c>
      <c r="H614" s="2">
        <v>1.9793659282700422</v>
      </c>
      <c r="I614" s="2">
        <v>1.9651041666666667</v>
      </c>
      <c r="J614" s="2">
        <v>1.9</v>
      </c>
      <c r="K614" s="19">
        <v>0.025</v>
      </c>
      <c r="L614" s="19">
        <v>0.0375</v>
      </c>
      <c r="M614" s="2">
        <v>0.0625</v>
      </c>
      <c r="N614" s="2">
        <v>1.9625</v>
      </c>
    </row>
    <row r="616" spans="2:14" ht="12.75">
      <c r="B616" s="1" t="s">
        <v>94</v>
      </c>
      <c r="C616" s="6">
        <v>2</v>
      </c>
      <c r="D616" s="3">
        <v>0.3333333333333333</v>
      </c>
      <c r="E616" s="2">
        <v>0.3194444444444444</v>
      </c>
      <c r="F616" s="21">
        <v>79</v>
      </c>
      <c r="G616" s="2">
        <v>3.0981379746835445</v>
      </c>
      <c r="H616" s="2">
        <v>0.9896829641350211</v>
      </c>
      <c r="I616" s="2">
        <v>1.9651041666666667</v>
      </c>
      <c r="J616" s="2">
        <v>1.9</v>
      </c>
      <c r="K616" s="19">
        <v>0.025</v>
      </c>
      <c r="L616" s="19">
        <v>0.0375</v>
      </c>
      <c r="M616" s="2">
        <v>0.0625</v>
      </c>
      <c r="N616" s="2">
        <v>1.9625</v>
      </c>
    </row>
    <row r="618" spans="2:3" ht="12.75">
      <c r="B618" s="1" t="s">
        <v>76</v>
      </c>
      <c r="C618" s="6">
        <v>1</v>
      </c>
    </row>
    <row r="620" spans="2:3" ht="12.75">
      <c r="B620" s="1" t="s">
        <v>57</v>
      </c>
      <c r="C620" s="6">
        <v>0.5</v>
      </c>
    </row>
    <row r="622" spans="2:3" ht="12.75">
      <c r="B622" s="1" t="s">
        <v>103</v>
      </c>
      <c r="C622" s="6">
        <v>0.25</v>
      </c>
    </row>
    <row r="624" spans="2:3" ht="12.75">
      <c r="B624" s="1" t="s">
        <v>73</v>
      </c>
      <c r="C624" s="6">
        <v>0.16666666666666666</v>
      </c>
    </row>
    <row r="626" spans="2:3" ht="12.75">
      <c r="B626" s="1" t="s">
        <v>66</v>
      </c>
      <c r="C626" s="6">
        <v>0.08333333333333333</v>
      </c>
    </row>
    <row r="629" spans="1:2" ht="12.75">
      <c r="A629" s="7">
        <v>39</v>
      </c>
      <c r="B629" s="1" t="s">
        <v>44</v>
      </c>
    </row>
    <row r="631" spans="1:14" ht="12.75">
      <c r="A631" s="7" t="s">
        <v>52</v>
      </c>
      <c r="B631" s="1" t="s">
        <v>113</v>
      </c>
      <c r="C631" s="6">
        <v>6</v>
      </c>
      <c r="D631" s="3">
        <v>0.9166666666666666</v>
      </c>
      <c r="E631" s="2">
        <v>0.8784722222222222</v>
      </c>
      <c r="F631" s="21">
        <v>72</v>
      </c>
      <c r="G631" s="2">
        <v>3.3993458333333333</v>
      </c>
      <c r="H631" s="2">
        <v>2.986230888310185</v>
      </c>
      <c r="I631" s="2">
        <v>1.9635416666666665</v>
      </c>
      <c r="J631" s="2">
        <v>1.9</v>
      </c>
      <c r="K631" s="19">
        <v>0.05</v>
      </c>
      <c r="L631" s="19">
        <v>0.0375</v>
      </c>
      <c r="M631" s="2">
        <v>0.0875</v>
      </c>
      <c r="N631" s="2">
        <v>1.9874999999999998</v>
      </c>
    </row>
    <row r="632" ht="12.75">
      <c r="A632" s="7" t="s">
        <v>78</v>
      </c>
    </row>
    <row r="633" spans="2:14" ht="12.75">
      <c r="B633" s="1" t="s">
        <v>67</v>
      </c>
      <c r="C633" s="6">
        <v>4</v>
      </c>
      <c r="D633" s="3">
        <v>0.6666666666666666</v>
      </c>
      <c r="E633" s="2">
        <v>0.6388888888888888</v>
      </c>
      <c r="F633" s="21">
        <v>79</v>
      </c>
      <c r="G633" s="2">
        <v>3.0981379746835445</v>
      </c>
      <c r="H633" s="2">
        <v>1.9793659282700422</v>
      </c>
      <c r="I633" s="2">
        <v>1.9651041666666667</v>
      </c>
      <c r="J633" s="2">
        <v>1.9</v>
      </c>
      <c r="K633" s="19">
        <v>0.05</v>
      </c>
      <c r="L633" s="19">
        <v>0.0375</v>
      </c>
      <c r="M633" s="2">
        <v>0.0875</v>
      </c>
      <c r="N633" s="2">
        <v>1.9874999999999998</v>
      </c>
    </row>
    <row r="635" spans="2:14" ht="12.75">
      <c r="B635" s="1" t="s">
        <v>94</v>
      </c>
      <c r="C635" s="6">
        <v>2</v>
      </c>
      <c r="D635" s="3">
        <v>0.3333333333333333</v>
      </c>
      <c r="E635" s="2">
        <v>0.3194444444444444</v>
      </c>
      <c r="F635" s="21">
        <v>80</v>
      </c>
      <c r="G635" s="2">
        <v>3.05941125</v>
      </c>
      <c r="H635" s="2">
        <v>0.9773119270833333</v>
      </c>
      <c r="I635" s="2">
        <v>2</v>
      </c>
      <c r="J635" s="2">
        <v>1.9</v>
      </c>
      <c r="K635" s="19">
        <v>0.05</v>
      </c>
      <c r="L635" s="19">
        <v>0.05</v>
      </c>
      <c r="M635" s="2">
        <v>0.1</v>
      </c>
      <c r="N635" s="2">
        <v>2</v>
      </c>
    </row>
    <row r="637" spans="1:8" ht="12.75">
      <c r="A637" s="7" t="s">
        <v>89</v>
      </c>
      <c r="B637" s="1" t="s">
        <v>76</v>
      </c>
      <c r="C637" s="6">
        <v>1</v>
      </c>
      <c r="D637" s="3">
        <v>0.3333333333333333</v>
      </c>
      <c r="E637" s="2">
        <v>0.3194444444444444</v>
      </c>
      <c r="F637" s="21">
        <v>160</v>
      </c>
      <c r="G637" s="2">
        <v>1.529705625</v>
      </c>
      <c r="H637" s="2">
        <v>0.4886559635416666</v>
      </c>
    </row>
    <row r="639" spans="2:3" ht="12.75">
      <c r="B639" s="1" t="s">
        <v>57</v>
      </c>
      <c r="C639" s="6">
        <v>0.5</v>
      </c>
    </row>
    <row r="641" spans="2:3" ht="12.75">
      <c r="B641" s="1" t="s">
        <v>103</v>
      </c>
      <c r="C641" s="6">
        <v>0.25</v>
      </c>
    </row>
    <row r="643" spans="2:3" ht="12.75">
      <c r="B643" s="1" t="s">
        <v>73</v>
      </c>
      <c r="C643" s="6">
        <v>0.16666666666666666</v>
      </c>
    </row>
    <row r="645" spans="2:3" ht="12.75">
      <c r="B645" s="1" t="s">
        <v>66</v>
      </c>
      <c r="C645" s="6">
        <v>0.08333333333333333</v>
      </c>
    </row>
    <row r="649" spans="1:2" ht="12.75">
      <c r="A649" s="7">
        <v>40</v>
      </c>
      <c r="B649" s="1" t="s">
        <v>45</v>
      </c>
    </row>
    <row r="651" spans="1:14" ht="12.75">
      <c r="A651" s="7" t="s">
        <v>6</v>
      </c>
      <c r="B651" s="1" t="s">
        <v>3</v>
      </c>
      <c r="C651" s="6">
        <v>6</v>
      </c>
      <c r="D651" s="3">
        <v>0.9340277777777778</v>
      </c>
      <c r="E651" s="2">
        <v>0.9340277777777778</v>
      </c>
      <c r="F651" s="21">
        <v>80</v>
      </c>
      <c r="G651" s="2">
        <v>3.05941125</v>
      </c>
      <c r="H651" s="2">
        <v>2.8575750911458333</v>
      </c>
      <c r="I651" s="2">
        <v>2.141232638888889</v>
      </c>
      <c r="J651" s="2">
        <v>2.1</v>
      </c>
      <c r="K651" s="19">
        <v>0.0125</v>
      </c>
      <c r="L651" s="19">
        <v>0.02873263888888889</v>
      </c>
      <c r="M651" s="2">
        <v>0.041232638888888895</v>
      </c>
      <c r="N651" s="2">
        <v>2.141232638888889</v>
      </c>
    </row>
    <row r="653" spans="2:14" ht="12.75">
      <c r="B653" s="1" t="s">
        <v>60</v>
      </c>
      <c r="C653" s="6">
        <v>3</v>
      </c>
      <c r="D653" s="3">
        <v>0.45833333333333337</v>
      </c>
      <c r="E653" s="2">
        <v>0.45833333333333337</v>
      </c>
      <c r="F653" s="21">
        <v>78.5</v>
      </c>
      <c r="G653" s="2">
        <v>3.117871337579618</v>
      </c>
      <c r="H653" s="2">
        <v>1.4290243630573252</v>
      </c>
      <c r="I653" s="2">
        <v>2.140885416666667</v>
      </c>
      <c r="J653" s="2">
        <v>2.0749999999999997</v>
      </c>
      <c r="K653" s="19">
        <v>0.0125</v>
      </c>
      <c r="L653" s="19">
        <v>0.05338541666666667</v>
      </c>
      <c r="M653" s="2">
        <v>0.06588541666666667</v>
      </c>
      <c r="N653" s="2">
        <v>2.1408854166666664</v>
      </c>
    </row>
    <row r="655" spans="2:14" ht="12.75">
      <c r="B655" s="1" t="s">
        <v>94</v>
      </c>
      <c r="C655" s="6">
        <v>2</v>
      </c>
      <c r="D655" s="3">
        <v>0.3090277777777778</v>
      </c>
      <c r="E655" s="2">
        <v>0.3090277777777778</v>
      </c>
      <c r="F655" s="21">
        <v>80</v>
      </c>
      <c r="G655" s="2">
        <v>3.05941125</v>
      </c>
      <c r="H655" s="2">
        <v>0.9454430598958334</v>
      </c>
      <c r="I655" s="2">
        <v>2.1572916666666666</v>
      </c>
      <c r="J655" s="2">
        <v>2.0749999999999997</v>
      </c>
      <c r="K655" s="19">
        <v>0.0125</v>
      </c>
      <c r="L655" s="19">
        <v>0.06979166666666667</v>
      </c>
      <c r="M655" s="2">
        <v>0.08229166666666667</v>
      </c>
      <c r="N655" s="2">
        <v>2.1572916666666666</v>
      </c>
    </row>
    <row r="657" spans="1:14" ht="12.75">
      <c r="A657" s="7" t="s">
        <v>89</v>
      </c>
      <c r="B657" s="1" t="s">
        <v>76</v>
      </c>
      <c r="C657" s="6">
        <v>1</v>
      </c>
      <c r="D657" s="3">
        <v>0.3090277777777778</v>
      </c>
      <c r="E657" s="2">
        <v>0.3090277777777778</v>
      </c>
      <c r="F657" s="21">
        <v>160</v>
      </c>
      <c r="G657" s="2">
        <v>1.529705625</v>
      </c>
      <c r="H657" s="2">
        <v>0.4727215299479167</v>
      </c>
      <c r="I657" s="2">
        <v>2.1572916666666666</v>
      </c>
      <c r="J657" s="2">
        <v>2.0749999999999997</v>
      </c>
      <c r="K657" s="19">
        <v>0.0125</v>
      </c>
      <c r="L657" s="19">
        <v>0.06979166666666667</v>
      </c>
      <c r="M657" s="2">
        <v>0.08229166666666667</v>
      </c>
      <c r="N657" s="2">
        <v>2.1572916666666666</v>
      </c>
    </row>
    <row r="659" spans="2:3" ht="12.75">
      <c r="B659" s="1" t="s">
        <v>57</v>
      </c>
      <c r="C659" s="6">
        <v>0.5</v>
      </c>
    </row>
    <row r="661" spans="2:14" ht="12.75">
      <c r="B661" s="1" t="s">
        <v>103</v>
      </c>
      <c r="C661" s="6">
        <v>0.25</v>
      </c>
      <c r="D661" s="3">
        <v>0.1423611111111111</v>
      </c>
      <c r="E661" s="2">
        <v>0.1423611111111111</v>
      </c>
      <c r="F661" s="21">
        <v>316</v>
      </c>
      <c r="G661" s="2">
        <v>0.7745344936708861</v>
      </c>
      <c r="H661" s="2">
        <v>0.1102635911128692</v>
      </c>
      <c r="I661" s="2">
        <v>2.3121527777777775</v>
      </c>
      <c r="J661" s="2">
        <v>2.0749999999999997</v>
      </c>
      <c r="K661" s="19">
        <v>0.0125</v>
      </c>
      <c r="L661" s="19">
        <v>0.22465277777777778</v>
      </c>
      <c r="M661" s="2">
        <v>0.2371527777777778</v>
      </c>
      <c r="N661" s="2">
        <v>2.3121527777777775</v>
      </c>
    </row>
    <row r="663" spans="2:3" ht="12.75">
      <c r="B663" s="1" t="s">
        <v>73</v>
      </c>
      <c r="C663" s="6">
        <v>0.16666666666666666</v>
      </c>
    </row>
    <row r="665" spans="2:14" ht="12.75">
      <c r="B665" s="1" t="s">
        <v>66</v>
      </c>
      <c r="C665" s="6">
        <v>0.08333333333333333</v>
      </c>
      <c r="D665" s="3">
        <v>0.024305555555555556</v>
      </c>
      <c r="E665" s="2">
        <v>0.024305555555555556</v>
      </c>
      <c r="F665" s="21">
        <v>226</v>
      </c>
      <c r="G665" s="2">
        <v>1.0829774336283187</v>
      </c>
      <c r="H665" s="2">
        <v>0.026322368178466077</v>
      </c>
      <c r="I665" s="2">
        <v>3.2284722222222224</v>
      </c>
      <c r="J665" s="2">
        <v>2.0749999999999997</v>
      </c>
      <c r="K665" s="19">
        <v>0.0125</v>
      </c>
      <c r="L665" s="19">
        <v>1.1409722222222225</v>
      </c>
      <c r="M665" s="2">
        <v>1.1534722222222225</v>
      </c>
      <c r="N665" s="2">
        <v>3.228472222222222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Munro</cp:lastModifiedBy>
  <dcterms:modified xsi:type="dcterms:W3CDTF">2012-07-20T16:32:25Z</dcterms:modified>
  <cp:category/>
  <cp:version/>
  <cp:contentType/>
  <cp:contentStatus/>
</cp:coreProperties>
</file>