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13245" activeTab="0"/>
  </bookViews>
  <sheets>
    <sheet name="CambridgeClothA" sheetId="1" r:id="rId1"/>
    <sheet name="CambridgeClothB" sheetId="2" r:id="rId2"/>
    <sheet name="Cambridge CMeans" sheetId="3" r:id="rId3"/>
    <sheet name="CambridgeD" sheetId="4" r:id="rId4"/>
    <sheet name="CambridgeE" sheetId="5" r:id="rId5"/>
    <sheet name="CambridgeF" sheetId="6" r:id="rId6"/>
    <sheet name="AllPorts1" sheetId="7" r:id="rId7"/>
    <sheet name="AllPorts2" sheetId="8" r:id="rId8"/>
    <sheet name="AllPorts3" sheetId="9" r:id="rId9"/>
    <sheet name="AllPorts4MeansA" sheetId="10" r:id="rId10"/>
    <sheet name="AllPorts5MeansB" sheetId="11" r:id="rId11"/>
    <sheet name="AllPorts6M" sheetId="12" r:id="rId12"/>
    <sheet name="London1" sheetId="13" r:id="rId13"/>
    <sheet name="London2" sheetId="14" r:id="rId14"/>
    <sheet name="Southampton1" sheetId="15" r:id="rId15"/>
    <sheet name="Southampton2" sheetId="16" r:id="rId16"/>
    <sheet name="Bristol" sheetId="17" r:id="rId17"/>
    <sheet name="Boston" sheetId="18" r:id="rId18"/>
    <sheet name="Exeter" sheetId="19" r:id="rId19"/>
    <sheet name="Hull" sheetId="20" r:id="rId20"/>
    <sheet name="Ipswich" sheetId="21" r:id="rId21"/>
    <sheet name="King's Lynn" sheetId="22" r:id="rId22"/>
    <sheet name="Plymouth" sheetId="23" r:id="rId23"/>
    <sheet name="Sandwich" sheetId="24" r:id="rId24"/>
    <sheet name="Yarmouth" sheetId="25" r:id="rId25"/>
    <sheet name="FlorentineExp" sheetId="26" r:id="rId26"/>
  </sheets>
  <definedNames/>
  <calcPr fullCalcOnLoad="1"/>
</workbook>
</file>

<file path=xl/sharedStrings.xml><?xml version="1.0" encoding="utf-8"?>
<sst xmlns="http://schemas.openxmlformats.org/spreadsheetml/2006/main" count="1994" uniqueCount="538">
  <si>
    <t>Mean in £</t>
  </si>
  <si>
    <t>Value of £st.</t>
  </si>
  <si>
    <t>&amp; Southhampton</t>
  </si>
  <si>
    <t>(Florence)</t>
  </si>
  <si>
    <t>in £ groot</t>
  </si>
  <si>
    <t>in £ groot Fl.</t>
  </si>
  <si>
    <t>in £ st.</t>
  </si>
  <si>
    <t>in £ sterling</t>
  </si>
  <si>
    <t>values in £ groot</t>
  </si>
  <si>
    <t>£ groot Flem</t>
  </si>
  <si>
    <t>£ sterling</t>
  </si>
  <si>
    <t>=100</t>
  </si>
  <si>
    <t>in £ sterling</t>
  </si>
  <si>
    <t>£ groot</t>
  </si>
  <si>
    <t>£ groot Fl.</t>
  </si>
  <si>
    <t>£ groot Flem</t>
  </si>
  <si>
    <t>£ sterling</t>
  </si>
  <si>
    <t>1361-65</t>
  </si>
  <si>
    <t>in £ sterling</t>
  </si>
  <si>
    <t>£ groot Flem</t>
  </si>
  <si>
    <t>£ sterling</t>
  </si>
  <si>
    <t>=100</t>
  </si>
  <si>
    <t>1361-65</t>
  </si>
  <si>
    <t>1366-70</t>
  </si>
  <si>
    <t>1372-11-01</t>
  </si>
  <si>
    <t>in £ sterling</t>
  </si>
  <si>
    <t>£ sterling</t>
  </si>
  <si>
    <t>1361-65</t>
  </si>
  <si>
    <t>1366-70</t>
  </si>
  <si>
    <t>1371-11-01</t>
  </si>
  <si>
    <t>1371-75</t>
  </si>
  <si>
    <t>1372-11-01</t>
  </si>
  <si>
    <t>1376-80</t>
  </si>
  <si>
    <t>1378-11-16</t>
  </si>
  <si>
    <t>1379-05-27</t>
  </si>
  <si>
    <t>1383-09-29</t>
  </si>
  <si>
    <t>1451-75=100</t>
  </si>
  <si>
    <t>in £ sterling</t>
  </si>
  <si>
    <t>£ groot Fl.</t>
  </si>
  <si>
    <t>£ groot Flem</t>
  </si>
  <si>
    <t>1360 to 1560</t>
  </si>
  <si>
    <t>1361-65</t>
  </si>
  <si>
    <t>1366-70</t>
  </si>
  <si>
    <t>1371-11-01</t>
  </si>
  <si>
    <t>1371-75</t>
  </si>
  <si>
    <t>1376-80</t>
  </si>
  <si>
    <t>1381-85</t>
  </si>
  <si>
    <t>1383-06-01</t>
  </si>
  <si>
    <t>1383-07-01</t>
  </si>
  <si>
    <t>1383-09-29</t>
  </si>
  <si>
    <t>1384-06-01</t>
  </si>
  <si>
    <t>1384-09-29</t>
  </si>
  <si>
    <t>1386-11-28</t>
  </si>
  <si>
    <t>1386-90</t>
  </si>
  <si>
    <t>1387-01-10</t>
  </si>
  <si>
    <t>1387-01-13</t>
  </si>
  <si>
    <t>1388-03-20</t>
  </si>
  <si>
    <t>1388-05-17</t>
  </si>
  <si>
    <t>1388-09-29</t>
  </si>
  <si>
    <t>1389-03-01</t>
  </si>
  <si>
    <t>1390-03-01</t>
  </si>
  <si>
    <t>1390-06-17</t>
  </si>
  <si>
    <t>1390-11-30</t>
  </si>
  <si>
    <t>1391-08-10</t>
  </si>
  <si>
    <t>1391-09-29</t>
  </si>
  <si>
    <t>1391-12-08</t>
  </si>
  <si>
    <t>1391-12-10</t>
  </si>
  <si>
    <t>1391-95</t>
  </si>
  <si>
    <t>1392-02-22</t>
  </si>
  <si>
    <t>1392-06-24</t>
  </si>
  <si>
    <t>1392-09-29</t>
  </si>
  <si>
    <t>1393-01-29</t>
  </si>
  <si>
    <t>1393-02-05</t>
  </si>
  <si>
    <t>1393-04-01</t>
  </si>
  <si>
    <t>1393-07-17</t>
  </si>
  <si>
    <t>1395-09-29</t>
  </si>
  <si>
    <t>1396-01-26</t>
  </si>
  <si>
    <t>1396-09-29</t>
  </si>
  <si>
    <t>1396-1400</t>
  </si>
  <si>
    <t>1397-04-01</t>
  </si>
  <si>
    <t>1397-09-29</t>
  </si>
  <si>
    <t>1397-10-20</t>
  </si>
  <si>
    <t>1397-10-21</t>
  </si>
  <si>
    <t>1398-05-10</t>
  </si>
  <si>
    <t>1398-09-29</t>
  </si>
  <si>
    <t>1398-12-02</t>
  </si>
  <si>
    <t>1399-09-15</t>
  </si>
  <si>
    <t>1399-09-29</t>
  </si>
  <si>
    <t>1400-09-29</t>
  </si>
  <si>
    <t>1401-04-03</t>
  </si>
  <si>
    <t>1401-05</t>
  </si>
  <si>
    <t>1401-07-07</t>
  </si>
  <si>
    <t>1401-09-29</t>
  </si>
  <si>
    <t>1401-12-07</t>
  </si>
  <si>
    <t>1402-10-10</t>
  </si>
  <si>
    <t>1402-11-10</t>
  </si>
  <si>
    <t>1403-09-29</t>
  </si>
  <si>
    <t>1403-10-16</t>
  </si>
  <si>
    <t>1404-03-25</t>
  </si>
  <si>
    <t>1404-05-08</t>
  </si>
  <si>
    <t>1404-09-29</t>
  </si>
  <si>
    <t>1404-12-18</t>
  </si>
  <si>
    <t>1406-06-08</t>
  </si>
  <si>
    <t>1406-10</t>
  </si>
  <si>
    <t>1406-10-22</t>
  </si>
  <si>
    <t>1409-05-08</t>
  </si>
  <si>
    <t>1409-09-29</t>
  </si>
  <si>
    <t>1410-09-29</t>
  </si>
  <si>
    <t>1411-09-29</t>
  </si>
  <si>
    <t>1411-15</t>
  </si>
  <si>
    <t>1412-06-20</t>
  </si>
  <si>
    <t>1412-09-29</t>
  </si>
  <si>
    <t>1413-04-13</t>
  </si>
  <si>
    <t>1413-09-29</t>
  </si>
  <si>
    <t>1414-09-29</t>
  </si>
  <si>
    <t>1416-20</t>
  </si>
  <si>
    <t>1417-07-26</t>
  </si>
  <si>
    <t>1418-09-29</t>
  </si>
  <si>
    <t>1421-25</t>
  </si>
  <si>
    <t>1424-09-24</t>
  </si>
  <si>
    <t>1425-09-29</t>
  </si>
  <si>
    <t>1426-08-01</t>
  </si>
  <si>
    <t>1426-30</t>
  </si>
  <si>
    <t>1427-08-01</t>
  </si>
  <si>
    <t>1428-09-07</t>
  </si>
  <si>
    <t>1429-09-08</t>
  </si>
  <si>
    <t>1431-03-10</t>
  </si>
  <si>
    <t>1431-09-29</t>
  </si>
  <si>
    <t>1431-35</t>
  </si>
  <si>
    <t>1432-09-29</t>
  </si>
  <si>
    <t>1433-09-29</t>
  </si>
  <si>
    <t>1434-09-29</t>
  </si>
  <si>
    <t>1436-09-29</t>
  </si>
  <si>
    <t>1436-40</t>
  </si>
  <si>
    <t>1437-09-29</t>
  </si>
  <si>
    <t>1438-09-29</t>
  </si>
  <si>
    <t>1439-09-29</t>
  </si>
  <si>
    <t>1441-45</t>
  </si>
  <si>
    <t>1442-01-25</t>
  </si>
  <si>
    <t>1442-09-29</t>
  </si>
  <si>
    <t>1442-11-06</t>
  </si>
  <si>
    <t>1443-09-29</t>
  </si>
  <si>
    <t>1444-09-29</t>
  </si>
  <si>
    <t>1446-50</t>
  </si>
  <si>
    <t>1447-08-16</t>
  </si>
  <si>
    <t>1447-09-01</t>
  </si>
  <si>
    <t>1447-12-20</t>
  </si>
  <si>
    <t>1448-09-29</t>
  </si>
  <si>
    <t>1448-10-16</t>
  </si>
  <si>
    <t>1449-04-08</t>
  </si>
  <si>
    <t>1449-05-01</t>
  </si>
  <si>
    <t>1449-09-29</t>
  </si>
  <si>
    <t>1449-11-19</t>
  </si>
  <si>
    <t>1450-09-29</t>
  </si>
  <si>
    <t>1451-55</t>
  </si>
  <si>
    <t>1451-75</t>
  </si>
  <si>
    <t>1451-75=100</t>
  </si>
  <si>
    <t>1452-05-29</t>
  </si>
  <si>
    <t>1453-09-29</t>
  </si>
  <si>
    <t>1454-08-03</t>
  </si>
  <si>
    <t>1455-03-25</t>
  </si>
  <si>
    <t>1456-05-24</t>
  </si>
  <si>
    <t>1456-09-27</t>
  </si>
  <si>
    <t>1456-12-25</t>
  </si>
  <si>
    <t>1456-60</t>
  </si>
  <si>
    <t>1457-03-17</t>
  </si>
  <si>
    <t>1457-04-13</t>
  </si>
  <si>
    <t>1457-09-29</t>
  </si>
  <si>
    <t>1457-11-23</t>
  </si>
  <si>
    <t>1459-12-13</t>
  </si>
  <si>
    <t>1459-12-14</t>
  </si>
  <si>
    <t>1460-08-28</t>
  </si>
  <si>
    <t>1461-03-03</t>
  </si>
  <si>
    <t>1461-03-04</t>
  </si>
  <si>
    <t>1461-03-05</t>
  </si>
  <si>
    <t>1461-07-24</t>
  </si>
  <si>
    <t>1461-09-29</t>
  </si>
  <si>
    <t>1461-11-24</t>
  </si>
  <si>
    <t>1461-65</t>
  </si>
  <si>
    <t>1462-11-18</t>
  </si>
  <si>
    <t>1463-02-02</t>
  </si>
  <si>
    <t>1463-05-15</t>
  </si>
  <si>
    <t>1463-07-09</t>
  </si>
  <si>
    <t>1463-07-16</t>
  </si>
  <si>
    <t>1463-09-29</t>
  </si>
  <si>
    <t>1464-03-30</t>
  </si>
  <si>
    <t>1464-07-10</t>
  </si>
  <si>
    <t>1464-12-06</t>
  </si>
  <si>
    <t>1464-12-26</t>
  </si>
  <si>
    <t>1465-09-29</t>
  </si>
  <si>
    <t>1465-11-20</t>
  </si>
  <si>
    <t>1465-11-28</t>
  </si>
  <si>
    <t>1466-03-23</t>
  </si>
  <si>
    <t>1466-03-25</t>
  </si>
  <si>
    <t>1466-05-01</t>
  </si>
  <si>
    <t>1466-05-14</t>
  </si>
  <si>
    <t>1466-09-29</t>
  </si>
  <si>
    <t>1466-11-02</t>
  </si>
  <si>
    <t>1466-11-05</t>
  </si>
  <si>
    <t>1466-12-14</t>
  </si>
  <si>
    <t>1466-70</t>
  </si>
  <si>
    <t>1467-03-25</t>
  </si>
  <si>
    <t>1467-05-01</t>
  </si>
  <si>
    <t>1467-09-29</t>
  </si>
  <si>
    <t>1467-11-02</t>
  </si>
  <si>
    <t>1468-09-29</t>
  </si>
  <si>
    <t>1468-11-02</t>
  </si>
  <si>
    <t>1468-12-25</t>
  </si>
  <si>
    <t>1469-03-10</t>
  </si>
  <si>
    <t>1469-09-29</t>
  </si>
  <si>
    <t>1469-11-06</t>
  </si>
  <si>
    <t>1470-10-26</t>
  </si>
  <si>
    <t>1470-11-07</t>
  </si>
  <si>
    <t>1470-11-18</t>
  </si>
  <si>
    <t>1471-05-29</t>
  </si>
  <si>
    <t>1471-06-05</t>
  </si>
  <si>
    <t>1471-06-10</t>
  </si>
  <si>
    <t>1471-09-29</t>
  </si>
  <si>
    <t>1471-09-30</t>
  </si>
  <si>
    <t>1471-75</t>
  </si>
  <si>
    <t>1472-09-29</t>
  </si>
  <si>
    <t>1472-11-19</t>
  </si>
  <si>
    <t>1473-04-18</t>
  </si>
  <si>
    <t>1473-05-21</t>
  </si>
  <si>
    <t>1473-05-22</t>
  </si>
  <si>
    <t>1473-07-17</t>
  </si>
  <si>
    <t>1473-09-29</t>
  </si>
  <si>
    <t>1474-09-29</t>
  </si>
  <si>
    <t>1475-04-02</t>
  </si>
  <si>
    <t>1475-08-20</t>
  </si>
  <si>
    <t>1475-09-29</t>
  </si>
  <si>
    <t>1476-09-29</t>
  </si>
  <si>
    <t>1476-11-03</t>
  </si>
  <si>
    <t>1476-80</t>
  </si>
  <si>
    <t>1477-09-29</t>
  </si>
  <si>
    <t>1478-09-29</t>
  </si>
  <si>
    <t>1479-04-11</t>
  </si>
  <si>
    <t>1479-08-22</t>
  </si>
  <si>
    <t>1479-09-29</t>
  </si>
  <si>
    <t>1480-09-29</t>
  </si>
  <si>
    <t>1481-04-22</t>
  </si>
  <si>
    <t>1481-09-29</t>
  </si>
  <si>
    <t>1481-85</t>
  </si>
  <si>
    <t>1482-09-29</t>
  </si>
  <si>
    <t>1483-04-09</t>
  </si>
  <si>
    <t>1483-05-19</t>
  </si>
  <si>
    <t>1483-09-29</t>
  </si>
  <si>
    <t>1484-09-29</t>
  </si>
  <si>
    <t>1485-08-21</t>
  </si>
  <si>
    <t>1485-09-17</t>
  </si>
  <si>
    <t>1486-03-15</t>
  </si>
  <si>
    <t>1486-09-29</t>
  </si>
  <si>
    <t>1486-90</t>
  </si>
  <si>
    <t>1487-09-29</t>
  </si>
  <si>
    <t>1488-09-29</t>
  </si>
  <si>
    <t>1489-09-29</t>
  </si>
  <si>
    <t>1490-09-29</t>
  </si>
  <si>
    <t>1491-09-29</t>
  </si>
  <si>
    <t>1491-95</t>
  </si>
  <si>
    <t>1492-01-19</t>
  </si>
  <si>
    <t>1492-09-29</t>
  </si>
  <si>
    <t>1493-09-29</t>
  </si>
  <si>
    <t>1494-09-29</t>
  </si>
  <si>
    <t>1495-09-29</t>
  </si>
  <si>
    <t>1496-09-29</t>
  </si>
  <si>
    <t>1496-1500</t>
  </si>
  <si>
    <t>1497-09-29</t>
  </si>
  <si>
    <t>14d. Duty</t>
  </si>
  <si>
    <t>1500-02-28</t>
  </si>
  <si>
    <t>1500-09-29</t>
  </si>
  <si>
    <t>1501-05</t>
  </si>
  <si>
    <t>1501-09-29</t>
  </si>
  <si>
    <t>1506-10</t>
  </si>
  <si>
    <t>1509-04-21</t>
  </si>
  <si>
    <t>1509-06-24</t>
  </si>
  <si>
    <t>1511-15</t>
  </si>
  <si>
    <t>1513-09-29</t>
  </si>
  <si>
    <t>1514-09-29</t>
  </si>
  <si>
    <t>1516-20</t>
  </si>
  <si>
    <t>1521-25</t>
  </si>
  <si>
    <t>1526-30</t>
  </si>
  <si>
    <t>1531-35</t>
  </si>
  <si>
    <t>1536-40</t>
  </si>
  <si>
    <t>1541-45</t>
  </si>
  <si>
    <t>1546-50</t>
  </si>
  <si>
    <t>1551-55</t>
  </si>
  <si>
    <t>1556-60</t>
  </si>
  <si>
    <t>1st quality</t>
  </si>
  <si>
    <t>1st Quality:</t>
  </si>
  <si>
    <t>2nd quality</t>
  </si>
  <si>
    <t>Account</t>
  </si>
  <si>
    <t>ALL ENGLISH PORTS</t>
  </si>
  <si>
    <t>and Scholars at Winchester College and at Cambridge University</t>
  </si>
  <si>
    <t>and Those Exported from London &amp; Southampton and from All English Ports, 1360 - 1520</t>
  </si>
  <si>
    <t>April</t>
  </si>
  <si>
    <t>Archives of the British Library of Political and Economic Science (London), Phelps Brown Papers Collection, Box Ia.324</t>
  </si>
  <si>
    <t>as % of Value</t>
  </si>
  <si>
    <t>Basket</t>
  </si>
  <si>
    <t>BOSTON</t>
  </si>
  <si>
    <t>BOSTON CLOTH EXPORTS:</t>
  </si>
  <si>
    <t>BRISTOL</t>
  </si>
  <si>
    <t>BRISTOL CLOTH EXPORTS:</t>
  </si>
  <si>
    <t>Cambridge</t>
  </si>
  <si>
    <t>Cloth Exports</t>
  </si>
  <si>
    <t>E.122/10/11</t>
  </si>
  <si>
    <t>E.122/10/7; E.356/21</t>
  </si>
  <si>
    <t>E.122/126/16</t>
  </si>
  <si>
    <t>E.122/137/19</t>
  </si>
  <si>
    <t>E.122/138/11</t>
  </si>
  <si>
    <t>E.122/139/4,7</t>
  </si>
  <si>
    <t>E.122/139/8</t>
  </si>
  <si>
    <t>E.122/140/62</t>
  </si>
  <si>
    <t>E.122/141/21</t>
  </si>
  <si>
    <t>E.122/141/22</t>
  </si>
  <si>
    <t>E.122/141/23</t>
  </si>
  <si>
    <t>E.122/141/25</t>
  </si>
  <si>
    <t>E.122/141/25; E.356/19</t>
  </si>
  <si>
    <t>E.122/141/29</t>
  </si>
  <si>
    <t>E.122/141/31</t>
  </si>
  <si>
    <t>E.122/141/33</t>
  </si>
  <si>
    <t>E.122/141/35</t>
  </si>
  <si>
    <t>E.122/141/36</t>
  </si>
  <si>
    <t>E.122/141/38; E.356/21</t>
  </si>
  <si>
    <t>E.122/141/4</t>
  </si>
  <si>
    <t>E.122/142/10</t>
  </si>
  <si>
    <t>E.122/142/11</t>
  </si>
  <si>
    <t>E.122/142/11; E.356/22</t>
  </si>
  <si>
    <t>E.122/142/12</t>
  </si>
  <si>
    <t>E.122/149/22</t>
  </si>
  <si>
    <t>E.122/149/28</t>
  </si>
  <si>
    <t>E.122/149/33</t>
  </si>
  <si>
    <t>E.122/150/2</t>
  </si>
  <si>
    <t>E.122/150/5</t>
  </si>
  <si>
    <t>E.122/151/21</t>
  </si>
  <si>
    <t>E.122/151/70</t>
  </si>
  <si>
    <t>E.122/159/11</t>
  </si>
  <si>
    <t>E.122/193/18; E.356/21</t>
  </si>
  <si>
    <t>E.122/194/14-16</t>
  </si>
  <si>
    <t>E.122/194/17-18</t>
  </si>
  <si>
    <t>E.122/209/1</t>
  </si>
  <si>
    <t>E.122/209/2a</t>
  </si>
  <si>
    <t>E.122/209/2b</t>
  </si>
  <si>
    <t>E.122/71/13</t>
  </si>
  <si>
    <t>E.122/71/8</t>
  </si>
  <si>
    <t>E.122/73/23-25</t>
  </si>
  <si>
    <t>E.122/74/11</t>
  </si>
  <si>
    <t>E.122/76/13</t>
  </si>
  <si>
    <t>E.122/77/1</t>
  </si>
  <si>
    <t>E.122/77/4</t>
  </si>
  <si>
    <t>E.122/78/7</t>
  </si>
  <si>
    <t>E.122/79/5</t>
  </si>
  <si>
    <t>E.122/81/1-2</t>
  </si>
  <si>
    <t>E.122/83/2</t>
  </si>
  <si>
    <t>E.12271/13</t>
  </si>
  <si>
    <t>E.356/21</t>
  </si>
  <si>
    <t>E.356/21-22</t>
  </si>
  <si>
    <t>E.356/22</t>
  </si>
  <si>
    <t>E.356/23</t>
  </si>
  <si>
    <t>Ending</t>
  </si>
  <si>
    <t>Entries</t>
  </si>
  <si>
    <t>EXETER</t>
  </si>
  <si>
    <t>Exported</t>
  </si>
  <si>
    <t>Flemish</t>
  </si>
  <si>
    <t>FLORENTINE GALLEYS</t>
  </si>
  <si>
    <t>Florin</t>
  </si>
  <si>
    <t>florins</t>
  </si>
  <si>
    <t>HULL</t>
  </si>
  <si>
    <t>in £ sterling</t>
  </si>
  <si>
    <t>LONDON</t>
  </si>
  <si>
    <t>values in £ sterling</t>
  </si>
  <si>
    <t>£ groot Fl.</t>
  </si>
  <si>
    <t>£ sterling</t>
  </si>
  <si>
    <t>1st quality</t>
  </si>
  <si>
    <t>1st Quality:</t>
  </si>
  <si>
    <t>2nd quality</t>
  </si>
  <si>
    <t>5 yr</t>
  </si>
  <si>
    <t>and the number of days wages for master masons required to purchase one cloth</t>
  </si>
  <si>
    <t>Archives of the British Library of Political and Economic Science (London), Phelps Brown Papers Collection, Box Ia.324</t>
  </si>
  <si>
    <t>Basket in</t>
  </si>
  <si>
    <t>Baskets</t>
  </si>
  <si>
    <t>BOSTON</t>
  </si>
  <si>
    <t>BRISTOL</t>
  </si>
  <si>
    <t>Cambridge</t>
  </si>
  <si>
    <t>d per yard</t>
  </si>
  <si>
    <t>d sterling</t>
  </si>
  <si>
    <t>E.122/141/31</t>
  </si>
  <si>
    <t>E.122/141/33</t>
  </si>
  <si>
    <t>E.122/141/35</t>
  </si>
  <si>
    <t>E.122/141/36</t>
  </si>
  <si>
    <t>E.122/141/38</t>
  </si>
  <si>
    <t>E.122/142/1</t>
  </si>
  <si>
    <t>E.122/142/3</t>
  </si>
  <si>
    <t>E.122/142/8</t>
  </si>
  <si>
    <t>E.122/143/1</t>
  </si>
  <si>
    <t>E.122/16/21</t>
  </si>
  <si>
    <t>E.122/16/4</t>
  </si>
  <si>
    <t>E.122/17/10</t>
  </si>
  <si>
    <t>E.122/17/6</t>
  </si>
  <si>
    <t>E.122/19/10</t>
  </si>
  <si>
    <t>E.122/19/11</t>
  </si>
  <si>
    <t>E.122/19/14</t>
  </si>
  <si>
    <t>E.122/19/15</t>
  </si>
  <si>
    <t>E.122/19/4</t>
  </si>
  <si>
    <t>E.122/193/33</t>
  </si>
  <si>
    <t>E.122/194/9</t>
  </si>
  <si>
    <t>E.122/209/2a</t>
  </si>
  <si>
    <t>E.122/209/2b</t>
  </si>
  <si>
    <t>E.122/40/18</t>
  </si>
  <si>
    <t>E.122/40/23</t>
  </si>
  <si>
    <t>E.122/41/3</t>
  </si>
  <si>
    <t>E.122/50/30</t>
  </si>
  <si>
    <t>E.122/51/11</t>
  </si>
  <si>
    <t>E.122/51/27</t>
  </si>
  <si>
    <t>E.122/51/39</t>
  </si>
  <si>
    <t>E.122/51/5</t>
  </si>
  <si>
    <t>E.122/52/45</t>
  </si>
  <si>
    <t>E.122/52/46</t>
  </si>
  <si>
    <t>E.122/52/48-49</t>
  </si>
  <si>
    <t>E.122/59/19,23</t>
  </si>
  <si>
    <t>E.122/59/25</t>
  </si>
  <si>
    <t>E.122/59/8</t>
  </si>
  <si>
    <t>E.122/60/2</t>
  </si>
  <si>
    <t>E.122/62/17</t>
  </si>
  <si>
    <t>E.122/7/21</t>
  </si>
  <si>
    <t>E.122/8/17</t>
  </si>
  <si>
    <t>E.122/8/21</t>
  </si>
  <si>
    <t>E.122/94/13</t>
  </si>
  <si>
    <t>E.122/94/14</t>
  </si>
  <si>
    <t>E.122/94/9</t>
  </si>
  <si>
    <t>E.122/98/8</t>
  </si>
  <si>
    <t>E.356/19</t>
  </si>
  <si>
    <t>E.356/20</t>
  </si>
  <si>
    <t>E.356/21</t>
  </si>
  <si>
    <t>E.356/21; E.122/142/1</t>
  </si>
  <si>
    <t>E.356/21; E.122/142/3</t>
  </si>
  <si>
    <t>E.356/21; E.122/97/3</t>
  </si>
  <si>
    <t>E.356/22</t>
  </si>
  <si>
    <t>E.356/22; E.122/14/28</t>
  </si>
  <si>
    <t>E.356/22; E.122/142/12</t>
  </si>
  <si>
    <t>E.356/22; E.122/143/1</t>
  </si>
  <si>
    <t>Ending</t>
  </si>
  <si>
    <t>ENGLISH CLOTH EXPORTS ON FLORENTINE GALLEYS:</t>
  </si>
  <si>
    <t>ENGLISH TEXTILE PRICES</t>
  </si>
  <si>
    <t>Entries</t>
  </si>
  <si>
    <t>EXETER</t>
  </si>
  <si>
    <t>EXETER CLOTH EXPORTS:</t>
  </si>
  <si>
    <t>Exported from London</t>
  </si>
  <si>
    <t>Exported from London &amp; Southampton</t>
  </si>
  <si>
    <t>First Quality</t>
  </si>
  <si>
    <t>Florin</t>
  </si>
  <si>
    <t>florins</t>
  </si>
  <si>
    <t>Florins</t>
  </si>
  <si>
    <t xml:space="preserve">From </t>
  </si>
  <si>
    <t>from all</t>
  </si>
  <si>
    <t>From All English Ports</t>
  </si>
  <si>
    <t>GREAT YARMOUTH CLOTH EXPORTS:</t>
  </si>
  <si>
    <t>groot Flemish</t>
  </si>
  <si>
    <t>HULL</t>
  </si>
  <si>
    <t>HULL CLOTH EXPORTS:</t>
  </si>
  <si>
    <t>in d per yard</t>
  </si>
  <si>
    <t>in d st</t>
  </si>
  <si>
    <t>in Florins</t>
  </si>
  <si>
    <t>in PBH</t>
  </si>
  <si>
    <t>in PBH Baskets</t>
  </si>
  <si>
    <t xml:space="preserve">in pounds sterling, and values expressed in equivalent number of 'baskets of consumables' </t>
  </si>
  <si>
    <t>in pounds sterling, and values expressed in equivalent number of 'baskets of consumables' and</t>
  </si>
  <si>
    <t>in quinquennial means (arithmetic and harmonic), 1361-65 to 1556-60</t>
  </si>
  <si>
    <t>in shillings</t>
  </si>
  <si>
    <t>Index</t>
  </si>
  <si>
    <t>IPSWICH</t>
  </si>
  <si>
    <t>IPSWICH CLOTH EXPORTS:</t>
  </si>
  <si>
    <t>June</t>
  </si>
  <si>
    <t>KING'S LYNN CLOTH EXPORTS:</t>
  </si>
  <si>
    <t>King's Remembrancer, E.122 series</t>
  </si>
  <si>
    <t>LONDON</t>
  </si>
  <si>
    <t>LONDON &amp; SOUTHAMPTON</t>
  </si>
  <si>
    <t>London and</t>
  </si>
  <si>
    <t>LONDON CLOTH EXPORTS:</t>
  </si>
  <si>
    <t>Lord Treasurer's Remembrancer (LTR), E.356 series</t>
  </si>
  <si>
    <t>LYNN</t>
  </si>
  <si>
    <t>Mason's</t>
  </si>
  <si>
    <t>Master</t>
  </si>
  <si>
    <t xml:space="preserve">Master Mason's </t>
  </si>
  <si>
    <t>May</t>
  </si>
  <si>
    <t>Mean</t>
  </si>
  <si>
    <t>Mean in</t>
  </si>
  <si>
    <t>Mean in Floren-</t>
  </si>
  <si>
    <t>Mean Value</t>
  </si>
  <si>
    <t>Medieval and Early Modern</t>
  </si>
  <si>
    <t>No. Days</t>
  </si>
  <si>
    <t>No. Days Wages</t>
  </si>
  <si>
    <t>No. of</t>
  </si>
  <si>
    <t>number</t>
  </si>
  <si>
    <t>Number</t>
  </si>
  <si>
    <t>of Cloths</t>
  </si>
  <si>
    <t>PBH</t>
  </si>
  <si>
    <t>periods</t>
  </si>
  <si>
    <t>PLYMOUTH</t>
  </si>
  <si>
    <t>PLYMOUTH CLOTH EXPORTS:</t>
  </si>
  <si>
    <t>ports in</t>
  </si>
  <si>
    <t>Price</t>
  </si>
  <si>
    <t>Prices and Relative Values of English Woollen Broadcloths at Cambridge and Winchester</t>
  </si>
  <si>
    <t>Prices of English Woollen Broadcloths at Cambridge and Winchester</t>
  </si>
  <si>
    <t>Prices of English Woollen Cloths Exported from All English Ports</t>
  </si>
  <si>
    <t>Probably 2,315.5 cloths, rather than 1,315.5 cloths</t>
  </si>
  <si>
    <t>SANDWICH</t>
  </si>
  <si>
    <t>SANDWICH CLOTH EXPORTS:</t>
  </si>
  <si>
    <t>SE England</t>
  </si>
  <si>
    <t>Sources:</t>
  </si>
  <si>
    <t>Southampton</t>
  </si>
  <si>
    <t>SOUTHAMPTON</t>
  </si>
  <si>
    <t>SOUTHAMPTON CLOTH EXPORTS:</t>
  </si>
  <si>
    <t>Spufford,  Peter, Handbook of Medieval Exchange (London: Royal Historical Society, 1986).</t>
  </si>
  <si>
    <t>statistics in bold fonts are interpolated</t>
  </si>
  <si>
    <t>Table 12a</t>
  </si>
  <si>
    <t xml:space="preserve">The National Archives: formerly the Public Record Office, Exchequer </t>
  </si>
  <si>
    <t>the number of days wages for master masons required to purchase one cloth</t>
  </si>
  <si>
    <t>Those Purchased for Scholars and Servants at Winchester College and Cambridge</t>
  </si>
  <si>
    <t>Those Purchased for Scholars and Servants: at Cambridge &amp; Winchester</t>
  </si>
  <si>
    <t>Those Purchased for Scholars and Servants: at Cambridge and Winchester</t>
  </si>
  <si>
    <t>tine florins</t>
  </si>
  <si>
    <t xml:space="preserve">To </t>
  </si>
  <si>
    <t>TOTAL PORTS mean</t>
  </si>
  <si>
    <t>Total Value</t>
  </si>
  <si>
    <t>Value in</t>
  </si>
  <si>
    <t>Value of</t>
  </si>
  <si>
    <t xml:space="preserve">Value of </t>
  </si>
  <si>
    <t>Value of PBH</t>
  </si>
  <si>
    <t>values in Fl. florins</t>
  </si>
  <si>
    <t>Values of English Woollen Cloths (24 yds by 1.75 yds):</t>
  </si>
  <si>
    <t>Values of Exported English Broadcloths in Pounds Sterling</t>
  </si>
  <si>
    <t>Wage in d</t>
  </si>
  <si>
    <t>Wage in d.</t>
  </si>
  <si>
    <t>Wages</t>
  </si>
  <si>
    <t>Winchester</t>
  </si>
  <si>
    <t>x</t>
  </si>
  <si>
    <t>YARMOUTH</t>
  </si>
  <si>
    <t>Year</t>
  </si>
</sst>
</file>

<file path=xl/styles.xml><?xml version="1.0" encoding="utf-8"?>
<styleSheet xmlns="http://schemas.openxmlformats.org/spreadsheetml/2006/main">
  <numFmts count="25">
    <numFmt numFmtId="164" formatCode="[$$-1009]\ #,##0.00"/>
    <numFmt numFmtId="165" formatCode="[$$-1009]\ #,##0"/>
    <numFmt numFmtId="166" formatCode="0.0000"/>
    <numFmt numFmtId="167" formatCode="0.0000"/>
    <numFmt numFmtId="168" formatCode="#,##0.000"/>
    <numFmt numFmtId="169" formatCode="0.000"/>
    <numFmt numFmtId="170" formatCode="0.000"/>
    <numFmt numFmtId="171" formatCode="#,##0.000"/>
    <numFmt numFmtId="172" formatCode="0.000"/>
    <numFmt numFmtId="173" formatCode="#,##0.000"/>
    <numFmt numFmtId="174" formatCode="0.000"/>
    <numFmt numFmtId="175" formatCode="0.000"/>
    <numFmt numFmtId="176" formatCode="0.000"/>
    <numFmt numFmtId="177" formatCode="0.000"/>
    <numFmt numFmtId="178" formatCode="0.000"/>
    <numFmt numFmtId="179" formatCode="0.000"/>
    <numFmt numFmtId="180" formatCode="0.000"/>
    <numFmt numFmtId="181" formatCode="0.000"/>
    <numFmt numFmtId="182" formatCode="0.000"/>
    <numFmt numFmtId="183" formatCode="0.000"/>
    <numFmt numFmtId="184" formatCode="0.000"/>
    <numFmt numFmtId="185" formatCode="0.000"/>
    <numFmt numFmtId="186" formatCode="0.000"/>
    <numFmt numFmtId="187" formatCode="0.000"/>
    <numFmt numFmtId="188" formatCode="#,##0.000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164" fontId="0" fillId="0" borderId="0">
      <alignment/>
      <protection/>
    </xf>
    <xf numFmtId="10" fontId="0" fillId="0" borderId="0">
      <alignment/>
      <protection/>
    </xf>
    <xf numFmtId="2" fontId="0" fillId="0" borderId="0">
      <alignment/>
      <protection/>
    </xf>
    <xf numFmtId="14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1">
      <alignment/>
      <protection/>
    </xf>
    <xf numFmtId="3" fontId="0" fillId="0" borderId="0">
      <alignment/>
      <protection/>
    </xf>
    <xf numFmtId="165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Alignment="1">
      <alignment/>
    </xf>
    <xf numFmtId="166" fontId="0" fillId="0" borderId="0" xfId="0" applyAlignment="1">
      <alignment/>
    </xf>
    <xf numFmtId="0" fontId="3" fillId="0" borderId="0" xfId="0" applyAlignment="1">
      <alignment horizontal="center"/>
    </xf>
    <xf numFmtId="166" fontId="3" fillId="0" borderId="0" xfId="0" applyAlignment="1">
      <alignment/>
    </xf>
    <xf numFmtId="1" fontId="0" fillId="0" borderId="0" xfId="0" applyAlignment="1">
      <alignment/>
    </xf>
    <xf numFmtId="1" fontId="3" fillId="0" borderId="0" xfId="0" applyAlignment="1">
      <alignment/>
    </xf>
    <xf numFmtId="10" fontId="0" fillId="0" borderId="0" xfId="0" applyAlignment="1">
      <alignment/>
    </xf>
    <xf numFmtId="10" fontId="3" fillId="0" borderId="0" xfId="0" applyAlignment="1">
      <alignment/>
    </xf>
    <xf numFmtId="168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Alignment="1">
      <alignment/>
    </xf>
    <xf numFmtId="169" fontId="0" fillId="0" borderId="0" xfId="0" applyAlignment="1">
      <alignment/>
    </xf>
    <xf numFmtId="169" fontId="3" fillId="0" borderId="0" xfId="0" applyAlignment="1">
      <alignment/>
    </xf>
    <xf numFmtId="168" fontId="3" fillId="0" borderId="0" xfId="0" applyAlignment="1">
      <alignment/>
    </xf>
    <xf numFmtId="169" fontId="0" fillId="2" borderId="0" xfId="0" applyAlignment="1">
      <alignment/>
    </xf>
    <xf numFmtId="168" fontId="0" fillId="2" borderId="0" xfId="18">
      <alignment/>
      <protection/>
    </xf>
    <xf numFmtId="0" fontId="3" fillId="0" borderId="0" xfId="0" applyAlignment="1">
      <alignment/>
    </xf>
    <xf numFmtId="2" fontId="0" fillId="2" borderId="0" xfId="18">
      <alignment/>
      <protection/>
    </xf>
    <xf numFmtId="169" fontId="0" fillId="2" borderId="0" xfId="0" applyAlignment="1">
      <alignment/>
    </xf>
    <xf numFmtId="0" fontId="3" fillId="0" borderId="0" xfId="0" applyAlignment="1">
      <alignment horizontal="center"/>
    </xf>
    <xf numFmtId="0" fontId="0" fillId="0" borderId="0" xfId="0" applyAlignment="1">
      <alignment/>
    </xf>
    <xf numFmtId="169" fontId="0" fillId="2" borderId="0" xfId="0" applyAlignment="1">
      <alignment/>
    </xf>
    <xf numFmtId="169" fontId="3" fillId="2" borderId="0" xfId="0" applyAlignment="1">
      <alignment/>
    </xf>
    <xf numFmtId="0" fontId="3" fillId="0" borderId="0" xfId="0" applyAlignment="1">
      <alignment/>
    </xf>
    <xf numFmtId="169" fontId="0" fillId="0" borderId="0" xfId="0" applyAlignment="1">
      <alignment/>
    </xf>
    <xf numFmtId="169" fontId="3" fillId="0" borderId="0" xfId="0" applyAlignment="1">
      <alignment/>
    </xf>
    <xf numFmtId="0" fontId="3" fillId="0" borderId="0" xfId="0" applyAlignment="1">
      <alignment/>
    </xf>
    <xf numFmtId="169" fontId="0" fillId="2" borderId="0" xfId="0" applyAlignment="1">
      <alignment/>
    </xf>
    <xf numFmtId="169" fontId="3" fillId="2" borderId="0" xfId="0" applyAlignment="1">
      <alignment/>
    </xf>
    <xf numFmtId="169" fontId="0" fillId="2" borderId="0" xfId="0" applyAlignment="1">
      <alignment/>
    </xf>
    <xf numFmtId="169" fontId="0" fillId="2" borderId="0" xfId="0" applyAlignment="1">
      <alignment/>
    </xf>
    <xf numFmtId="169" fontId="0" fillId="2" borderId="0" xfId="0" applyAlignment="1">
      <alignment/>
    </xf>
    <xf numFmtId="169" fontId="0" fillId="0" borderId="0" xfId="0" applyAlignment="1">
      <alignment/>
    </xf>
    <xf numFmtId="169" fontId="3" fillId="2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9" fontId="3" fillId="0" borderId="0" xfId="0" applyAlignment="1">
      <alignment/>
    </xf>
    <xf numFmtId="0" fontId="0" fillId="0" borderId="0" xfId="0" applyAlignment="1">
      <alignment/>
    </xf>
    <xf numFmtId="0" fontId="3" fillId="0" borderId="0" xfId="0" applyAlignment="1">
      <alignment horizontal="center"/>
    </xf>
    <xf numFmtId="0" fontId="3" fillId="0" borderId="0" xfId="0" applyAlignment="1">
      <alignment horizontal="center"/>
    </xf>
    <xf numFmtId="169" fontId="0" fillId="0" borderId="0" xfId="0" applyAlignment="1">
      <alignment/>
    </xf>
    <xf numFmtId="168" fontId="3" fillId="0" borderId="0" xfId="0" applyAlignment="1">
      <alignment/>
    </xf>
  </cellXfs>
  <cellStyles count="11">
    <cellStyle name="Normal" xfId="0"/>
    <cellStyle name="Comma" xfId="15"/>
    <cellStyle name="Currency" xfId="16"/>
    <cellStyle name="Percent" xfId="17"/>
    <cellStyle name="Fixed" xfId="18"/>
    <cellStyle name="Date" xfId="19"/>
    <cellStyle name="Heading 1" xfId="20"/>
    <cellStyle name="Heading 2" xfId="21"/>
    <cellStyle name="Total" xfId="22"/>
    <cellStyle name="Comma0" xfId="23"/>
    <cellStyle name="Currency0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FF0000"/>
      <rgbColor rgb="000000FF"/>
      <rgbColor rgb="00FFCD00"/>
      <rgbColor rgb="0000FF00"/>
      <rgbColor rgb="00FF0080"/>
      <rgbColor rgb="00B1FFFF"/>
      <rgbColor rgb="00FFFF80"/>
      <rgbColor rgb="00ACFFFF"/>
      <rgbColor rgb="00008000"/>
      <rgbColor rgb="000080FF"/>
      <rgbColor rgb="00AA54FF"/>
      <rgbColor rgb="00FF00FF"/>
      <rgbColor rgb="00800000"/>
      <rgbColor rgb="00FF8000"/>
      <rgbColor rgb="0080FFFF"/>
      <rgbColor rgb="00FF54AA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230"/>
  <sheetViews>
    <sheetView tabSelected="1" defaultGridColor="0" colorId="0" workbookViewId="0" topLeftCell="A1">
      <pane xSplit="1" ySplit="15" topLeftCell="B16" activePane="bottomRight" state="frozen"/>
      <selection pane="bottomRight" activeCell="B16" sqref="B16"/>
    </sheetView>
  </sheetViews>
  <sheetFormatPr defaultColWidth="9.140625" defaultRowHeight="12.75"/>
  <cols>
    <col min="2" max="3" width="11.421875" style="0" customWidth="1"/>
    <col min="4" max="4" width="12.421875" style="0" customWidth="1"/>
    <col min="6" max="6" width="12.421875" style="0" customWidth="1"/>
    <col min="8" max="8" width="12.421875" style="0" customWidth="1"/>
    <col min="11" max="11" width="17.00390625" style="0" customWidth="1"/>
    <col min="17" max="18" width="16.57421875" style="27" customWidth="1"/>
    <col min="20" max="21" width="15.8515625" style="27" customWidth="1"/>
  </cols>
  <sheetData>
    <row r="1" ht="12.75">
      <c r="C1" s="19" t="s">
        <v>442</v>
      </c>
    </row>
    <row r="3" ht="12.75">
      <c r="C3" s="19" t="s">
        <v>488</v>
      </c>
    </row>
    <row r="5" ht="12.75">
      <c r="C5" s="19" t="s">
        <v>501</v>
      </c>
    </row>
    <row r="6" ht="12.75">
      <c r="C6" s="19" t="s">
        <v>465</v>
      </c>
    </row>
    <row r="7" ht="12.75">
      <c r="C7" s="19" t="s">
        <v>516</v>
      </c>
    </row>
    <row r="8" spans="3:21" ht="12.75">
      <c r="C8" s="37"/>
      <c r="Q8" s="27"/>
      <c r="R8" s="27"/>
      <c r="T8" s="27"/>
      <c r="U8" s="27"/>
    </row>
    <row r="9" spans="3:21" ht="12.75">
      <c r="C9" s="37"/>
      <c r="D9" t="s">
        <v>40</v>
      </c>
      <c r="T9" s="27"/>
      <c r="U9" s="27"/>
    </row>
    <row r="10" spans="3:21" ht="12.75">
      <c r="C10" s="37"/>
      <c r="T10" s="27"/>
      <c r="U10" s="27"/>
    </row>
    <row r="11" spans="20:21" ht="12.75">
      <c r="T11" s="28" t="s">
        <v>525</v>
      </c>
      <c r="U11" s="28" t="s">
        <v>525</v>
      </c>
    </row>
    <row r="12" spans="1:21" ht="12.75">
      <c r="A12" s="3"/>
      <c r="B12" s="1" t="s">
        <v>302</v>
      </c>
      <c r="C12" s="1" t="s">
        <v>302</v>
      </c>
      <c r="D12" s="15" t="s">
        <v>302</v>
      </c>
      <c r="E12" s="15" t="s">
        <v>302</v>
      </c>
      <c r="F12" s="15" t="s">
        <v>534</v>
      </c>
      <c r="G12" s="15" t="s">
        <v>534</v>
      </c>
      <c r="H12" s="15" t="s">
        <v>534</v>
      </c>
      <c r="I12" s="15" t="s">
        <v>534</v>
      </c>
      <c r="K12" s="19" t="s">
        <v>507</v>
      </c>
      <c r="L12" s="19" t="s">
        <v>527</v>
      </c>
      <c r="M12" s="19" t="s">
        <v>500</v>
      </c>
      <c r="N12" s="19" t="s">
        <v>527</v>
      </c>
      <c r="O12" s="19" t="s">
        <v>500</v>
      </c>
      <c r="Q12" s="28" t="s">
        <v>302</v>
      </c>
      <c r="R12" s="28" t="s">
        <v>534</v>
      </c>
      <c r="T12" s="28" t="s">
        <v>302</v>
      </c>
      <c r="U12" s="28" t="s">
        <v>534</v>
      </c>
    </row>
    <row r="13" spans="1:21" ht="12.75">
      <c r="A13" s="3" t="s">
        <v>537</v>
      </c>
      <c r="B13" s="1" t="s">
        <v>287</v>
      </c>
      <c r="C13" s="1" t="s">
        <v>287</v>
      </c>
      <c r="D13" s="1" t="s">
        <v>289</v>
      </c>
      <c r="E13" s="1" t="s">
        <v>289</v>
      </c>
      <c r="F13" s="1" t="s">
        <v>287</v>
      </c>
      <c r="G13" s="1" t="s">
        <v>287</v>
      </c>
      <c r="H13" s="1" t="s">
        <v>289</v>
      </c>
      <c r="I13" s="1" t="s">
        <v>289</v>
      </c>
      <c r="K13" s="19" t="s">
        <v>482</v>
      </c>
      <c r="L13" s="19" t="s">
        <v>378</v>
      </c>
      <c r="M13" s="19" t="s">
        <v>468</v>
      </c>
      <c r="N13" s="19" t="s">
        <v>378</v>
      </c>
      <c r="O13" s="19" t="s">
        <v>468</v>
      </c>
      <c r="Q13" s="28" t="s">
        <v>448</v>
      </c>
      <c r="R13" s="28" t="s">
        <v>448</v>
      </c>
      <c r="T13" s="28" t="s">
        <v>448</v>
      </c>
      <c r="U13" s="28" t="s">
        <v>448</v>
      </c>
    </row>
    <row r="14" spans="1:21" ht="12.75">
      <c r="A14" s="3" t="s">
        <v>358</v>
      </c>
      <c r="B14" s="29" t="s">
        <v>467</v>
      </c>
      <c r="C14" s="1" t="s">
        <v>7</v>
      </c>
      <c r="D14" s="1" t="s">
        <v>459</v>
      </c>
      <c r="E14" s="1" t="s">
        <v>7</v>
      </c>
      <c r="F14" s="1" t="s">
        <v>383</v>
      </c>
      <c r="G14" s="1" t="s">
        <v>7</v>
      </c>
      <c r="H14" s="1" t="s">
        <v>383</v>
      </c>
      <c r="I14" s="1" t="s">
        <v>7</v>
      </c>
      <c r="K14" s="19" t="s">
        <v>532</v>
      </c>
      <c r="L14" s="19" t="s">
        <v>384</v>
      </c>
      <c r="M14" s="26" t="s">
        <v>36</v>
      </c>
      <c r="N14" s="19" t="s">
        <v>384</v>
      </c>
      <c r="O14" s="26" t="s">
        <v>36</v>
      </c>
      <c r="Q14" s="28" t="s">
        <v>490</v>
      </c>
      <c r="R14" s="28" t="s">
        <v>490</v>
      </c>
      <c r="T14" s="28" t="s">
        <v>463</v>
      </c>
      <c r="U14" s="28" t="s">
        <v>463</v>
      </c>
    </row>
    <row r="15" spans="1:20" ht="12.75">
      <c r="A15" s="3"/>
      <c r="B15" s="29"/>
      <c r="E15" s="14"/>
      <c r="F15" s="14"/>
      <c r="G15" s="14"/>
      <c r="H15" s="14"/>
      <c r="I15" s="14"/>
      <c r="Q15" s="27"/>
      <c r="T15" s="27"/>
    </row>
    <row r="16" spans="1:21" ht="12.75">
      <c r="A16" s="3">
        <v>1360</v>
      </c>
      <c r="B16" s="24">
        <v>38</v>
      </c>
      <c r="C16" s="17">
        <f>B16/20</f>
        <v>1.9</v>
      </c>
      <c r="D16" s="32">
        <v>15.07381002764387</v>
      </c>
      <c r="E16" s="14">
        <f>(D16*24)/240</f>
        <v>1.5073810027643868</v>
      </c>
      <c r="F16" s="32">
        <v>17.278691069708984</v>
      </c>
      <c r="G16" s="17">
        <f>(F16*24)/240</f>
        <v>1.7278691069708985</v>
      </c>
      <c r="H16" s="32">
        <v>13.321092706908455</v>
      </c>
      <c r="I16" s="17">
        <f>(H16*24)/240</f>
        <v>1.3321092706908455</v>
      </c>
      <c r="K16" s="20">
        <v>5</v>
      </c>
      <c r="L16" s="21">
        <v>139.26572728383425</v>
      </c>
      <c r="M16" s="21">
        <v>123.46189776517109</v>
      </c>
      <c r="N16" s="21">
        <v>139.26572728383425</v>
      </c>
      <c r="O16" s="21">
        <v>123.46189776517109</v>
      </c>
      <c r="Q16" s="27">
        <f>(C16*240)/K16</f>
        <v>91.2</v>
      </c>
      <c r="R16" s="27">
        <f>(G16*240)/K16</f>
        <v>82.93771713460312</v>
      </c>
      <c r="T16" s="27">
        <f>(C16*240)/L16</f>
        <v>3.2743160064833248</v>
      </c>
      <c r="U16" s="27">
        <f>(G16*240)/L16</f>
        <v>2.9776786705594005</v>
      </c>
    </row>
    <row r="17" spans="1:21" ht="12.75">
      <c r="A17" s="3">
        <v>1361</v>
      </c>
      <c r="B17" s="24">
        <v>28</v>
      </c>
      <c r="C17" s="17">
        <f>B17/20</f>
        <v>1.4</v>
      </c>
      <c r="D17" s="32">
        <v>11.10701791510601</v>
      </c>
      <c r="E17" s="14">
        <f>(D17*24)/240</f>
        <v>1.1107017915106008</v>
      </c>
      <c r="F17" s="32">
        <v>12.731667103996093</v>
      </c>
      <c r="G17" s="17">
        <f>(F17*24)/240</f>
        <v>1.2731667103996094</v>
      </c>
      <c r="H17" s="32">
        <v>9.815541994564125</v>
      </c>
      <c r="I17" s="17">
        <f>(H17*24)/240</f>
        <v>0.9815541994564125</v>
      </c>
      <c r="K17" s="20">
        <v>5</v>
      </c>
      <c r="L17" s="21">
        <v>139.43639298260265</v>
      </c>
      <c r="M17" s="21">
        <v>123.61319637585098</v>
      </c>
      <c r="N17" s="21">
        <v>139.43639298260265</v>
      </c>
      <c r="O17" s="21">
        <v>123.61319637585098</v>
      </c>
      <c r="Q17" s="27">
        <f>(C17*240)/K17</f>
        <v>67.2</v>
      </c>
      <c r="R17" s="27">
        <f>(G17*240)/K17</f>
        <v>61.11200209918125</v>
      </c>
      <c r="T17" s="27">
        <f>(C17*240)/L17</f>
        <v>2.4097008880739077</v>
      </c>
      <c r="U17" s="27">
        <f>(G17*240)/L17</f>
        <v>2.1913935376543385</v>
      </c>
    </row>
    <row r="18" spans="1:21" ht="12.75">
      <c r="A18" s="3">
        <v>1362</v>
      </c>
      <c r="B18" s="24">
        <v>54.1666</v>
      </c>
      <c r="C18" s="17">
        <f>B18/20</f>
        <v>2.70833</v>
      </c>
      <c r="D18" s="32">
        <v>21.486764164299327</v>
      </c>
      <c r="E18" s="14">
        <f>(D18*24)/240</f>
        <v>2.148676416429933</v>
      </c>
      <c r="F18" s="32">
        <v>24.629682834118384</v>
      </c>
      <c r="G18" s="17">
        <f>(F18*24)/240</f>
        <v>2.4629682834118385</v>
      </c>
      <c r="H18" s="32">
        <v>18.988376321527042</v>
      </c>
      <c r="I18" s="17">
        <f>(H18*24)/240</f>
        <v>1.8988376321527043</v>
      </c>
      <c r="K18" s="20">
        <v>5</v>
      </c>
      <c r="L18" s="21">
        <v>163.7235090232796</v>
      </c>
      <c r="M18" s="21">
        <v>145.14421837319898</v>
      </c>
      <c r="N18" s="21">
        <v>163.7235090232796</v>
      </c>
      <c r="O18" s="21">
        <v>145.14421837319898</v>
      </c>
      <c r="Q18" s="27">
        <f>(C18*240)/K18</f>
        <v>129.99984</v>
      </c>
      <c r="R18" s="27">
        <f>(G18*240)/K18</f>
        <v>118.22247760376824</v>
      </c>
      <c r="T18" s="27">
        <f>(C18*240)/L18</f>
        <v>3.970103034546966</v>
      </c>
      <c r="U18" s="27">
        <f>(G18*240)/L18</f>
        <v>3.6104307288869055</v>
      </c>
    </row>
    <row r="19" spans="1:21" ht="12.75">
      <c r="A19" s="3">
        <v>1363</v>
      </c>
      <c r="B19" s="25">
        <v>49.0833</v>
      </c>
      <c r="C19" s="17">
        <f>B19/20</f>
        <v>2.454165</v>
      </c>
      <c r="D19" s="32">
        <v>19.470324729732955</v>
      </c>
      <c r="E19" s="14">
        <f>(D19*24)/240</f>
        <v>1.9470324729732955</v>
      </c>
      <c r="F19" s="32">
        <v>22.31829414162755</v>
      </c>
      <c r="G19" s="17">
        <f>(F19*24)/240</f>
        <v>2.231829414162755</v>
      </c>
      <c r="H19" s="32">
        <v>17.206399727921045</v>
      </c>
      <c r="I19" s="17">
        <f>(H19*24)/240</f>
        <v>1.7206399727921045</v>
      </c>
      <c r="K19" s="20">
        <v>5</v>
      </c>
      <c r="L19" s="21">
        <v>163.46838471483545</v>
      </c>
      <c r="M19" s="21">
        <v>144.91804548844934</v>
      </c>
      <c r="N19" s="21">
        <v>163.46838471483545</v>
      </c>
      <c r="O19" s="21">
        <v>144.91804548844934</v>
      </c>
      <c r="Q19" s="27">
        <f>(C19*240)/K19</f>
        <v>117.79992</v>
      </c>
      <c r="R19" s="27">
        <f>(G19*240)/K19</f>
        <v>107.12781187981224</v>
      </c>
      <c r="T19" s="27">
        <f>(C19*240)/L19</f>
        <v>3.603140760383043</v>
      </c>
      <c r="U19" s="27">
        <f>(G19*240)/L19</f>
        <v>3.2767134778597327</v>
      </c>
    </row>
    <row r="20" spans="1:21" ht="12.75">
      <c r="A20" s="3">
        <v>1364</v>
      </c>
      <c r="B20" s="24">
        <v>44</v>
      </c>
      <c r="C20" s="17">
        <f>B20/20</f>
        <v>2.2</v>
      </c>
      <c r="D20" s="32">
        <v>17.453885295166586</v>
      </c>
      <c r="E20" s="14">
        <f>(D20*24)/240</f>
        <v>1.7453885295166587</v>
      </c>
      <c r="F20" s="32">
        <v>20.006905449136717</v>
      </c>
      <c r="G20" s="17">
        <f>(F20*24)/240</f>
        <v>2.0006905449136716</v>
      </c>
      <c r="H20" s="32">
        <v>15.424423134315052</v>
      </c>
      <c r="I20" s="17">
        <f>(H20*24)/240</f>
        <v>1.5424423134315053</v>
      </c>
      <c r="K20" s="20">
        <v>5</v>
      </c>
      <c r="L20" s="21">
        <v>158.20973609512748</v>
      </c>
      <c r="M20" s="21">
        <v>140.256146606852</v>
      </c>
      <c r="N20" s="21">
        <v>158.20973609512748</v>
      </c>
      <c r="O20" s="21">
        <v>140.256146606852</v>
      </c>
      <c r="Q20" s="27">
        <f>(C20*240)/K20</f>
        <v>105.6</v>
      </c>
      <c r="R20" s="27">
        <f>(G20*240)/K20</f>
        <v>96.03314615585624</v>
      </c>
      <c r="T20" s="27">
        <f>(C20*240)/L20</f>
        <v>3.3373420184616642</v>
      </c>
      <c r="U20" s="27">
        <f>(G20*240)/L20</f>
        <v>3.0349948279451637</v>
      </c>
    </row>
    <row r="21" spans="1:21" ht="12.75">
      <c r="A21" s="3">
        <v>1365</v>
      </c>
      <c r="B21" s="24">
        <v>48</v>
      </c>
      <c r="C21" s="17">
        <f>B21/20</f>
        <v>2.4</v>
      </c>
      <c r="D21" s="32">
        <v>19.04060214018173</v>
      </c>
      <c r="E21" s="14">
        <f>(D21*24)/240</f>
        <v>1.9040602140181728</v>
      </c>
      <c r="F21" s="32">
        <v>21.825715035421872</v>
      </c>
      <c r="G21" s="17">
        <f>(F21*24)/240</f>
        <v>2.1825715035421873</v>
      </c>
      <c r="H21" s="32">
        <v>16.826643419252786</v>
      </c>
      <c r="I21" s="17">
        <f>(H21*24)/240</f>
        <v>1.6826643419252785</v>
      </c>
      <c r="K21" s="20">
        <v>5</v>
      </c>
      <c r="L21" s="21">
        <v>153.3488339006737</v>
      </c>
      <c r="M21" s="21">
        <v>135.94685801530196</v>
      </c>
      <c r="N21" s="21">
        <v>153.3488339006737</v>
      </c>
      <c r="O21" s="21">
        <v>135.94685801530196</v>
      </c>
      <c r="Q21" s="27">
        <f>(C21*240)/K21</f>
        <v>115.2</v>
      </c>
      <c r="R21" s="27">
        <f>(G21*240)/K21</f>
        <v>104.763432170025</v>
      </c>
      <c r="T21" s="27">
        <f>(C21*240)/L21</f>
        <v>3.7561420282666362</v>
      </c>
      <c r="U21" s="27">
        <f>(G21*240)/L21</f>
        <v>3.415853564229964</v>
      </c>
    </row>
    <row r="22" spans="1:21" ht="12.75">
      <c r="A22" s="3">
        <v>1366</v>
      </c>
      <c r="B22" s="24">
        <v>62</v>
      </c>
      <c r="C22" s="17">
        <f>B22/20</f>
        <v>3.1</v>
      </c>
      <c r="D22" s="32">
        <v>24.594111097734732</v>
      </c>
      <c r="E22" s="14">
        <f>(D22*24)/240</f>
        <v>2.4594111097734737</v>
      </c>
      <c r="F22" s="32">
        <v>28.19154858741992</v>
      </c>
      <c r="G22" s="17">
        <f>(F22*24)/240</f>
        <v>2.819154858741992</v>
      </c>
      <c r="H22" s="32">
        <v>21.734414416534847</v>
      </c>
      <c r="I22" s="17">
        <f>(H22*24)/240</f>
        <v>2.173441441653485</v>
      </c>
      <c r="K22" s="20">
        <v>5</v>
      </c>
      <c r="L22" s="21">
        <v>132.19595398974164</v>
      </c>
      <c r="M22" s="21">
        <v>117.19440004924513</v>
      </c>
      <c r="N22" s="21">
        <v>132.19595398974164</v>
      </c>
      <c r="O22" s="21">
        <v>117.19440004924513</v>
      </c>
      <c r="Q22" s="27">
        <f>(C22*240)/K22</f>
        <v>148.8</v>
      </c>
      <c r="R22" s="27">
        <f>(G22*240)/K22</f>
        <v>135.31943321961563</v>
      </c>
      <c r="T22" s="27">
        <f>(C22*240)/L22</f>
        <v>5.628008857651832</v>
      </c>
      <c r="U22" s="27">
        <f>(G22*240)/L22</f>
        <v>5.118138230997461</v>
      </c>
    </row>
    <row r="23" spans="1:21" ht="12.75">
      <c r="A23" s="3">
        <v>1367</v>
      </c>
      <c r="B23" s="24">
        <v>38</v>
      </c>
      <c r="C23" s="17">
        <f>B23/20</f>
        <v>1.9</v>
      </c>
      <c r="D23" s="32">
        <v>15.07381002764387</v>
      </c>
      <c r="E23" s="14">
        <f>(D23*24)/240</f>
        <v>1.5073810027643868</v>
      </c>
      <c r="F23" s="32">
        <v>17.278691069708984</v>
      </c>
      <c r="G23" s="17">
        <f>(F23*24)/240</f>
        <v>1.7278691069708985</v>
      </c>
      <c r="H23" s="32">
        <v>13.321092706908455</v>
      </c>
      <c r="I23" s="17">
        <f>(H23*24)/240</f>
        <v>1.3321092706908455</v>
      </c>
      <c r="K23" s="20">
        <v>5</v>
      </c>
      <c r="L23" s="21">
        <v>141.6075998020139</v>
      </c>
      <c r="M23" s="21">
        <v>125.53801535029156</v>
      </c>
      <c r="N23" s="21">
        <v>141.6075998020139</v>
      </c>
      <c r="O23" s="21">
        <v>125.53801535029156</v>
      </c>
      <c r="Q23" s="27">
        <f>(C23*240)/K23</f>
        <v>91.2</v>
      </c>
      <c r="R23" s="27">
        <f>(G23*240)/K23</f>
        <v>82.93771713460312</v>
      </c>
      <c r="T23" s="27">
        <f>(C23*240)/L23</f>
        <v>3.220166153776691</v>
      </c>
      <c r="U23" s="27">
        <f>(G23*240)/L23</f>
        <v>2.9284345349600227</v>
      </c>
    </row>
    <row r="24" spans="1:21" ht="12.75">
      <c r="A24" s="3">
        <v>1368</v>
      </c>
      <c r="B24" s="25">
        <v>46.1665</v>
      </c>
      <c r="C24" s="17">
        <f>B24/20</f>
        <v>2.308325</v>
      </c>
      <c r="D24" s="32">
        <v>18.31329080634791</v>
      </c>
      <c r="E24" s="14">
        <f>(D24*24)/240</f>
        <v>1.8313290806347913</v>
      </c>
      <c r="F24" s="32">
        <v>20.992018191308414</v>
      </c>
      <c r="G24" s="17">
        <f>(F24*24)/240</f>
        <v>2.0992018191308413</v>
      </c>
      <c r="H24" s="32">
        <v>16.183900696144452</v>
      </c>
      <c r="I24" s="17">
        <f>(H24*24)/240</f>
        <v>1.6183900696144453</v>
      </c>
      <c r="K24" s="20">
        <v>5</v>
      </c>
      <c r="L24" s="21">
        <v>147.35376480095883</v>
      </c>
      <c r="M24" s="21">
        <v>130.63210741068534</v>
      </c>
      <c r="N24" s="21">
        <v>147.35376480095883</v>
      </c>
      <c r="O24" s="21">
        <v>130.63210741068534</v>
      </c>
      <c r="Q24" s="27">
        <f>(C24*240)/K24</f>
        <v>110.79960000000001</v>
      </c>
      <c r="R24" s="27">
        <f>(G24*240)/K24</f>
        <v>100.76168731828038</v>
      </c>
      <c r="T24" s="27">
        <f>(C24*240)/L24</f>
        <v>3.7596460514485286</v>
      </c>
      <c r="U24" s="27">
        <f>(G24*240)/L24</f>
        <v>3.419040139706859</v>
      </c>
    </row>
    <row r="25" spans="1:21" ht="12.75">
      <c r="A25" s="3">
        <v>1369</v>
      </c>
      <c r="B25" s="24">
        <v>54.333</v>
      </c>
      <c r="C25" s="17">
        <f>B25/20</f>
        <v>2.71665</v>
      </c>
      <c r="D25" s="32">
        <v>21.552771585051957</v>
      </c>
      <c r="E25" s="14">
        <f>(D25*24)/240</f>
        <v>2.1552771585051955</v>
      </c>
      <c r="F25" s="32">
        <v>24.705345312907845</v>
      </c>
      <c r="G25" s="17">
        <f>(F25*24)/240</f>
        <v>2.470534531290785</v>
      </c>
      <c r="H25" s="32">
        <v>19.046708685380448</v>
      </c>
      <c r="I25" s="17">
        <f>(H25*24)/240</f>
        <v>1.9046708685380447</v>
      </c>
      <c r="K25" s="20">
        <v>5</v>
      </c>
      <c r="L25" s="21">
        <v>153.05951480168036</v>
      </c>
      <c r="M25" s="21">
        <v>135.6903707537331</v>
      </c>
      <c r="N25" s="21">
        <v>153.05951480168036</v>
      </c>
      <c r="O25" s="21">
        <v>135.6903707537331</v>
      </c>
      <c r="Q25" s="27">
        <f>(C25*240)/K25</f>
        <v>130.3992</v>
      </c>
      <c r="R25" s="27">
        <f>(G25*240)/K25</f>
        <v>118.58565750195767</v>
      </c>
      <c r="T25" s="27">
        <f>(C25*240)/L25</f>
        <v>4.259754781300549</v>
      </c>
      <c r="U25" s="27">
        <f>(G25*240)/L25</f>
        <v>3.873841415726733</v>
      </c>
    </row>
    <row r="26" spans="1:21" ht="12.75">
      <c r="A26" s="3">
        <v>1370</v>
      </c>
      <c r="B26" s="25">
        <v>43.1665</v>
      </c>
      <c r="C26" s="17">
        <f>B26/20</f>
        <v>2.158325</v>
      </c>
      <c r="D26" s="32">
        <v>17.123253172586555</v>
      </c>
      <c r="E26" s="14">
        <f>(D26*24)/240</f>
        <v>1.7123253172586554</v>
      </c>
      <c r="F26" s="32">
        <v>19.627911001594548</v>
      </c>
      <c r="G26" s="17">
        <f>(F26*24)/240</f>
        <v>1.9627911001594547</v>
      </c>
      <c r="H26" s="32">
        <v>15.132235482441153</v>
      </c>
      <c r="I26" s="17">
        <f>(H26*24)/240</f>
        <v>1.5132235482441154</v>
      </c>
      <c r="K26" s="20">
        <v>5</v>
      </c>
      <c r="L26" s="21">
        <v>195.42068855860765</v>
      </c>
      <c r="M26" s="21">
        <v>173.24441226554944</v>
      </c>
      <c r="N26" s="21">
        <v>195.42068855860765</v>
      </c>
      <c r="O26" s="21">
        <v>173.24441226554944</v>
      </c>
      <c r="Q26" s="27">
        <f>(C26*240)/K26</f>
        <v>103.59960000000001</v>
      </c>
      <c r="R26" s="27">
        <f>(G26*240)/K26</f>
        <v>94.21397280765383</v>
      </c>
      <c r="T26" s="27">
        <f>(C26*240)/L26</f>
        <v>2.6506814801476346</v>
      </c>
      <c r="U26" s="27">
        <f>(G26*240)/L26</f>
        <v>2.410542443140522</v>
      </c>
    </row>
    <row r="27" spans="1:21" ht="12.75">
      <c r="A27" s="3">
        <v>1371</v>
      </c>
      <c r="B27" s="24">
        <v>32</v>
      </c>
      <c r="C27" s="17">
        <f>B27/20</f>
        <v>1.6</v>
      </c>
      <c r="D27" s="32">
        <v>12.693734760121153</v>
      </c>
      <c r="E27" s="14">
        <f>(D27*24)/240</f>
        <v>1.2693734760121154</v>
      </c>
      <c r="F27" s="32">
        <v>14.550476690281249</v>
      </c>
      <c r="G27" s="17">
        <f>(F27*24)/240</f>
        <v>1.4550476690281249</v>
      </c>
      <c r="H27" s="32">
        <v>11.217762279501857</v>
      </c>
      <c r="I27" s="17">
        <f>(H27*24)/240</f>
        <v>1.1217762279501857</v>
      </c>
      <c r="K27" s="20">
        <v>5</v>
      </c>
      <c r="L27" s="21">
        <v>169.55366291075404</v>
      </c>
      <c r="M27" s="21">
        <v>150.31276829031947</v>
      </c>
      <c r="N27" s="21">
        <v>169.55366291075404</v>
      </c>
      <c r="O27" s="21">
        <v>150.31276829031947</v>
      </c>
      <c r="Q27" s="27">
        <f>(C27*240)/K27</f>
        <v>76.8</v>
      </c>
      <c r="R27" s="27">
        <f>(G27*240)/K27</f>
        <v>69.84228811335</v>
      </c>
      <c r="T27" s="27">
        <f>(C27*240)/L27</f>
        <v>2.264769710118982</v>
      </c>
      <c r="U27" s="27">
        <f>(G27*240)/L27</f>
        <v>2.059592429746329</v>
      </c>
    </row>
    <row r="28" spans="1:21" ht="12.75">
      <c r="A28" s="3">
        <v>1372</v>
      </c>
      <c r="B28" s="25">
        <v>38</v>
      </c>
      <c r="C28" s="17">
        <f>B28/20</f>
        <v>1.9</v>
      </c>
      <c r="D28" s="32">
        <v>15.07381002764387</v>
      </c>
      <c r="E28" s="14">
        <f>(D28*24)/240</f>
        <v>1.5073810027643868</v>
      </c>
      <c r="F28" s="32">
        <v>17.278691069708984</v>
      </c>
      <c r="G28" s="17">
        <f>(F28*24)/240</f>
        <v>1.7278691069708985</v>
      </c>
      <c r="H28" s="32">
        <v>13.321092706908455</v>
      </c>
      <c r="I28" s="17">
        <f>(H28*24)/240</f>
        <v>1.3321092706908455</v>
      </c>
      <c r="K28" s="20">
        <v>5</v>
      </c>
      <c r="L28" s="21">
        <v>142.59641345858768</v>
      </c>
      <c r="M28" s="21">
        <v>126.41461875414201</v>
      </c>
      <c r="N28" s="21">
        <v>142.59641345858768</v>
      </c>
      <c r="O28" s="21">
        <v>126.41461875414201</v>
      </c>
      <c r="Q28" s="27">
        <f>(C28*240)/K28</f>
        <v>91.2</v>
      </c>
      <c r="R28" s="27">
        <f>(G28*240)/K28</f>
        <v>82.93771713460312</v>
      </c>
      <c r="T28" s="27">
        <f>(C28*240)/L28</f>
        <v>3.197836389709969</v>
      </c>
      <c r="U28" s="27">
        <f>(G28*240)/L28</f>
        <v>2.908127740488003</v>
      </c>
    </row>
    <row r="29" spans="1:21" ht="12.75">
      <c r="A29" s="3">
        <v>1373</v>
      </c>
      <c r="B29" s="25">
        <v>44</v>
      </c>
      <c r="C29" s="17">
        <f>B29/20</f>
        <v>2.2</v>
      </c>
      <c r="D29" s="32">
        <v>17.453885295166586</v>
      </c>
      <c r="E29" s="14">
        <f>(D29*24)/240</f>
        <v>1.7453885295166587</v>
      </c>
      <c r="F29" s="32">
        <v>20.006905449136717</v>
      </c>
      <c r="G29" s="17">
        <f>(F29*24)/240</f>
        <v>2.0006905449136716</v>
      </c>
      <c r="H29" s="32">
        <v>15.424423134315052</v>
      </c>
      <c r="I29" s="17">
        <f>(H29*24)/240</f>
        <v>1.5424423134315053</v>
      </c>
      <c r="K29" s="20">
        <v>5</v>
      </c>
      <c r="L29" s="21">
        <v>139.6264110302383</v>
      </c>
      <c r="M29" s="21">
        <v>123.7816512371315</v>
      </c>
      <c r="N29" s="21">
        <v>139.6264110302383</v>
      </c>
      <c r="O29" s="21">
        <v>123.7816512371315</v>
      </c>
      <c r="Q29" s="27">
        <f>(C29*240)/K29</f>
        <v>105.6</v>
      </c>
      <c r="R29" s="27">
        <f>(G29*240)/K29</f>
        <v>96.03314615585624</v>
      </c>
      <c r="T29" s="27">
        <f>(C29*240)/L29</f>
        <v>3.781519528462658</v>
      </c>
      <c r="U29" s="27">
        <f>(G29*240)/L29</f>
        <v>3.4389319845462025</v>
      </c>
    </row>
    <row r="30" spans="1:21" ht="12.75">
      <c r="A30" s="3">
        <v>1374</v>
      </c>
      <c r="B30" s="25">
        <v>50</v>
      </c>
      <c r="C30" s="17">
        <f>B30/20</f>
        <v>2.5</v>
      </c>
      <c r="D30" s="32">
        <v>19.833960562689303</v>
      </c>
      <c r="E30" s="14">
        <f>(D30*24)/240</f>
        <v>1.9833960562689303</v>
      </c>
      <c r="F30" s="32">
        <v>22.73511982856445</v>
      </c>
      <c r="G30" s="17">
        <f>(F30*24)/240</f>
        <v>2.273511982856445</v>
      </c>
      <c r="H30" s="32">
        <v>17.527753561721653</v>
      </c>
      <c r="I30" s="17">
        <f>(H30*24)/240</f>
        <v>1.7527753561721653</v>
      </c>
      <c r="K30" s="20">
        <v>5</v>
      </c>
      <c r="L30" s="21">
        <v>131.23536693105697</v>
      </c>
      <c r="M30" s="21">
        <v>116.34282009811929</v>
      </c>
      <c r="N30" s="21">
        <v>131.23536693105697</v>
      </c>
      <c r="O30" s="21">
        <v>116.34282009811929</v>
      </c>
      <c r="Q30" s="27">
        <f>(C30*240)/K30</f>
        <v>120</v>
      </c>
      <c r="R30" s="27">
        <f>(G30*240)/K30</f>
        <v>109.12857517710935</v>
      </c>
      <c r="T30" s="27">
        <f>(C30*240)/L30</f>
        <v>4.571938297053745</v>
      </c>
      <c r="U30" s="27">
        <f>(G30*240)/L30</f>
        <v>4.157742601292791</v>
      </c>
    </row>
    <row r="31" spans="1:21" ht="12.75">
      <c r="A31" s="3">
        <v>1375</v>
      </c>
      <c r="B31" s="24">
        <v>56</v>
      </c>
      <c r="C31" s="17">
        <f>B31/20</f>
        <v>2.8</v>
      </c>
      <c r="D31" s="32">
        <v>22.21403583021202</v>
      </c>
      <c r="E31" s="14">
        <f>(D31*24)/240</f>
        <v>2.2214035830212016</v>
      </c>
      <c r="F31" s="32">
        <v>25.463334207992187</v>
      </c>
      <c r="G31" s="17">
        <f>(F31*24)/240</f>
        <v>2.5463334207992188</v>
      </c>
      <c r="H31" s="32">
        <v>19.63108398912825</v>
      </c>
      <c r="I31" s="17">
        <f>(H31*24)/240</f>
        <v>1.963108398912825</v>
      </c>
      <c r="K31" s="20">
        <v>5</v>
      </c>
      <c r="L31" s="21">
        <v>135.2190252128292</v>
      </c>
      <c r="M31" s="21">
        <v>119.87441413139605</v>
      </c>
      <c r="N31" s="21">
        <v>135.2190252128292</v>
      </c>
      <c r="O31" s="21">
        <v>119.87441413139605</v>
      </c>
      <c r="Q31" s="27">
        <f>(C31*240)/K31</f>
        <v>134.4</v>
      </c>
      <c r="R31" s="27">
        <f>(G31*240)/K31</f>
        <v>122.2240041983625</v>
      </c>
      <c r="T31" s="27">
        <f>(C31*240)/L31</f>
        <v>4.969714867728854</v>
      </c>
      <c r="U31" s="27">
        <f>(G31*240)/L31</f>
        <v>4.519482521264553</v>
      </c>
    </row>
    <row r="32" spans="1:21" ht="12.75">
      <c r="A32" s="3">
        <v>1376</v>
      </c>
      <c r="B32" s="25">
        <v>54</v>
      </c>
      <c r="C32" s="17">
        <f>B32/20</f>
        <v>2.7</v>
      </c>
      <c r="D32" s="32">
        <v>21.420677407704446</v>
      </c>
      <c r="E32" s="14">
        <f>(D32*24)/240</f>
        <v>2.1420677407704445</v>
      </c>
      <c r="F32" s="32">
        <v>24.55392941484961</v>
      </c>
      <c r="G32" s="17">
        <f>(F32*24)/240</f>
        <v>2.455392941484961</v>
      </c>
      <c r="H32" s="32">
        <v>18.929973846659383</v>
      </c>
      <c r="I32" s="17">
        <f>(H32*24)/240</f>
        <v>1.8929973846659385</v>
      </c>
      <c r="K32" s="20">
        <v>5</v>
      </c>
      <c r="L32" s="21">
        <v>152.21852310425768</v>
      </c>
      <c r="M32" s="21">
        <v>134.94481452110062</v>
      </c>
      <c r="N32" s="21">
        <v>152.21852310425768</v>
      </c>
      <c r="O32" s="21">
        <v>134.94481452110062</v>
      </c>
      <c r="Q32" s="27">
        <f>(C32*240)/K32</f>
        <v>129.6</v>
      </c>
      <c r="R32" s="27">
        <f>(G32*240)/K32</f>
        <v>117.85886119127812</v>
      </c>
      <c r="T32" s="27">
        <f>(C32*240)/L32</f>
        <v>4.257037755885801</v>
      </c>
      <c r="U32" s="27">
        <f>(G32*240)/L32</f>
        <v>3.8713705397914713</v>
      </c>
    </row>
    <row r="33" spans="1:21" ht="12.75">
      <c r="A33" s="3">
        <v>1377</v>
      </c>
      <c r="B33" s="24">
        <v>52</v>
      </c>
      <c r="C33" s="17">
        <f>B33/20</f>
        <v>2.6</v>
      </c>
      <c r="D33" s="32">
        <v>20.627318985196872</v>
      </c>
      <c r="E33" s="14">
        <f>(D33*24)/240</f>
        <v>2.0627318985196874</v>
      </c>
      <c r="F33" s="32">
        <v>23.644524621707028</v>
      </c>
      <c r="G33" s="17">
        <f>(F33*24)/240</f>
        <v>2.3644524621707026</v>
      </c>
      <c r="H33" s="32">
        <v>18.228863704190516</v>
      </c>
      <c r="I33" s="17">
        <f>(H33*24)/240</f>
        <v>1.8228863704190517</v>
      </c>
      <c r="K33" s="20">
        <v>5</v>
      </c>
      <c r="L33" s="21">
        <v>124.37694211663391</v>
      </c>
      <c r="M33" s="21">
        <v>110.26268710500563</v>
      </c>
      <c r="N33" s="21">
        <v>124.37694211663391</v>
      </c>
      <c r="O33" s="21">
        <v>110.26268710500563</v>
      </c>
      <c r="Q33" s="27">
        <f>(C33*240)/K33</f>
        <v>124.8</v>
      </c>
      <c r="R33" s="27">
        <f>(G33*240)/K33</f>
        <v>113.49371818419372</v>
      </c>
      <c r="T33" s="27">
        <f>(C33*240)/L33</f>
        <v>5.017007086529325</v>
      </c>
      <c r="U33" s="27">
        <f>(G33*240)/L33</f>
        <v>4.5624902917200485</v>
      </c>
    </row>
    <row r="34" spans="1:21" ht="12.75">
      <c r="A34" s="3">
        <v>1378</v>
      </c>
      <c r="B34" s="25">
        <v>48.833333333333336</v>
      </c>
      <c r="C34" s="17">
        <f>B34/20</f>
        <v>2.441666666666667</v>
      </c>
      <c r="D34" s="32">
        <v>19.371168149559885</v>
      </c>
      <c r="E34" s="14">
        <f>(D34*24)/240</f>
        <v>1.9371168149559885</v>
      </c>
      <c r="F34" s="32">
        <v>22.20463369923128</v>
      </c>
      <c r="G34" s="17">
        <f>(F34*24)/240</f>
        <v>2.220463369923128</v>
      </c>
      <c r="H34" s="32">
        <v>17.11877264528148</v>
      </c>
      <c r="I34" s="17">
        <f>(H34*24)/240</f>
        <v>1.7118772645281481</v>
      </c>
      <c r="K34" s="20">
        <v>5</v>
      </c>
      <c r="L34" s="21">
        <v>113.212287011433</v>
      </c>
      <c r="M34" s="21">
        <v>100.36499343646643</v>
      </c>
      <c r="N34" s="21">
        <v>113.212287011433</v>
      </c>
      <c r="O34" s="21">
        <v>100.36499343646643</v>
      </c>
      <c r="Q34" s="27">
        <f>(C34*240)/K34</f>
        <v>117.2</v>
      </c>
      <c r="R34" s="27">
        <f>(G34*240)/K34</f>
        <v>106.58224175631014</v>
      </c>
      <c r="T34" s="27">
        <f>(C34*240)/L34</f>
        <v>5.1761166165720285</v>
      </c>
      <c r="U34" s="27">
        <f>(G34*240)/L34</f>
        <v>4.707185260975546</v>
      </c>
    </row>
    <row r="35" spans="1:21" ht="12.75">
      <c r="A35" s="3">
        <v>1379</v>
      </c>
      <c r="B35" s="25">
        <v>45.66666666666667</v>
      </c>
      <c r="C35" s="17">
        <f>B35/20</f>
        <v>2.2833333333333337</v>
      </c>
      <c r="D35" s="32">
        <v>18.1150173139229</v>
      </c>
      <c r="E35" s="14">
        <f>(D35*24)/240</f>
        <v>1.8115017313922899</v>
      </c>
      <c r="F35" s="32">
        <v>20.764742776755533</v>
      </c>
      <c r="G35" s="17">
        <f>(F35*24)/240</f>
        <v>2.0764742776755534</v>
      </c>
      <c r="H35" s="32">
        <v>16.008681586372443</v>
      </c>
      <c r="I35" s="17">
        <f>(H35*24)/240</f>
        <v>1.6008681586372442</v>
      </c>
      <c r="K35" s="20">
        <v>5</v>
      </c>
      <c r="L35" s="21">
        <v>108.62618598084684</v>
      </c>
      <c r="M35" s="21">
        <v>96.29932166192425</v>
      </c>
      <c r="N35" s="21">
        <v>108.62618598084684</v>
      </c>
      <c r="O35" s="21">
        <v>96.29932166192425</v>
      </c>
      <c r="Q35" s="27">
        <f>(C35*240)/K35</f>
        <v>109.60000000000002</v>
      </c>
      <c r="R35" s="27">
        <f>(G35*240)/K35</f>
        <v>99.67076532842655</v>
      </c>
      <c r="T35" s="27">
        <f>(C35*240)/L35</f>
        <v>5.044824091463769</v>
      </c>
      <c r="U35" s="27">
        <f>(G35*240)/L35</f>
        <v>4.587787209338303</v>
      </c>
    </row>
    <row r="36" spans="1:21" ht="12.75">
      <c r="A36" s="3">
        <v>1380</v>
      </c>
      <c r="B36" s="24">
        <v>42.5</v>
      </c>
      <c r="C36" s="17">
        <f>B36/20</f>
        <v>2.125</v>
      </c>
      <c r="D36" s="32">
        <v>16.858866478285908</v>
      </c>
      <c r="E36" s="14">
        <f>(D36*24)/240</f>
        <v>1.685886647828591</v>
      </c>
      <c r="F36" s="32">
        <v>19.324851854279782</v>
      </c>
      <c r="G36" s="17">
        <f>(F36*24)/240</f>
        <v>1.932485185427978</v>
      </c>
      <c r="H36" s="32">
        <v>14.898590527463403</v>
      </c>
      <c r="I36" s="17">
        <f>(H36*24)/240</f>
        <v>1.4898590527463402</v>
      </c>
      <c r="K36" s="20">
        <v>5</v>
      </c>
      <c r="L36" s="21">
        <v>121.35633743041906</v>
      </c>
      <c r="M36" s="21">
        <v>107.58485965792386</v>
      </c>
      <c r="N36" s="21">
        <v>121.35633743041906</v>
      </c>
      <c r="O36" s="21">
        <v>107.58485965792386</v>
      </c>
      <c r="Q36" s="27">
        <f>(C36*240)/K36</f>
        <v>102</v>
      </c>
      <c r="R36" s="27">
        <f>(G36*240)/K36</f>
        <v>92.75928890054294</v>
      </c>
      <c r="T36" s="27">
        <f>(C36*240)/L36</f>
        <v>4.202499933655413</v>
      </c>
      <c r="U36" s="27">
        <f>(G36*240)/L36</f>
        <v>3.821773582847598</v>
      </c>
    </row>
    <row r="37" spans="1:21" ht="12.75">
      <c r="A37" s="3">
        <v>1381</v>
      </c>
      <c r="B37" s="25">
        <v>47.875</v>
      </c>
      <c r="C37" s="17">
        <f>B37/20</f>
        <v>2.39375</v>
      </c>
      <c r="D37" s="32">
        <v>18.991017238775004</v>
      </c>
      <c r="E37" s="14">
        <f>(D37*24)/240</f>
        <v>1.8991017238775005</v>
      </c>
      <c r="F37" s="32">
        <v>21.76887723585046</v>
      </c>
      <c r="G37" s="17">
        <f>(F37*24)/240</f>
        <v>2.1768877235850463</v>
      </c>
      <c r="H37" s="32">
        <v>16.78282403534848</v>
      </c>
      <c r="I37" s="17">
        <f>(H37*24)/240</f>
        <v>1.6782824035348478</v>
      </c>
      <c r="K37" s="20">
        <v>5</v>
      </c>
      <c r="L37" s="21">
        <v>131.08099858939792</v>
      </c>
      <c r="M37" s="21">
        <v>116.20596942575506</v>
      </c>
      <c r="N37" s="21">
        <v>131.08099858939792</v>
      </c>
      <c r="O37" s="21">
        <v>116.20596942575506</v>
      </c>
      <c r="Q37" s="27">
        <f>(C37*240)/K37</f>
        <v>114.9</v>
      </c>
      <c r="R37" s="27">
        <f>(G37*240)/K37</f>
        <v>104.49061073208222</v>
      </c>
      <c r="T37" s="27">
        <f>(C37*240)/L37</f>
        <v>4.382786263320904</v>
      </c>
      <c r="U37" s="27">
        <f>(G37*240)/L37</f>
        <v>3.9857268351834794</v>
      </c>
    </row>
    <row r="38" spans="1:21" ht="12.75">
      <c r="A38" s="3">
        <v>1382</v>
      </c>
      <c r="B38" s="25">
        <v>53.25</v>
      </c>
      <c r="C38" s="17">
        <f>B38/20</f>
        <v>2.6625</v>
      </c>
      <c r="D38" s="32">
        <v>21.123167999264105</v>
      </c>
      <c r="E38" s="14">
        <f>(D38*24)/240</f>
        <v>2.1123167999264103</v>
      </c>
      <c r="F38" s="32">
        <v>24.21290261742114</v>
      </c>
      <c r="G38" s="17">
        <f>(F38*24)/240</f>
        <v>2.421290261742114</v>
      </c>
      <c r="H38" s="32">
        <v>18.667057543233557</v>
      </c>
      <c r="I38" s="17">
        <f>(H38*24)/240</f>
        <v>1.8667057543233558</v>
      </c>
      <c r="K38" s="20">
        <v>5</v>
      </c>
      <c r="L38" s="21">
        <v>121.48642611742042</v>
      </c>
      <c r="M38" s="21">
        <v>107.70018592295843</v>
      </c>
      <c r="N38" s="21">
        <v>121.48642611742042</v>
      </c>
      <c r="O38" s="21">
        <v>107.70018592295843</v>
      </c>
      <c r="Q38" s="27">
        <f>(C38*240)/K38</f>
        <v>127.8</v>
      </c>
      <c r="R38" s="27">
        <f>(G38*240)/K38</f>
        <v>116.22193256362148</v>
      </c>
      <c r="T38" s="27">
        <f>(C38*240)/L38</f>
        <v>5.259846885135847</v>
      </c>
      <c r="U38" s="27">
        <f>(G38*240)/L38</f>
        <v>4.783329968538598</v>
      </c>
    </row>
    <row r="39" spans="1:21" ht="12.75">
      <c r="A39" s="3">
        <v>1383</v>
      </c>
      <c r="B39" s="25">
        <v>58.625</v>
      </c>
      <c r="C39" s="17">
        <f>B39/20</f>
        <v>2.93125</v>
      </c>
      <c r="D39" s="32">
        <v>23.255318759753205</v>
      </c>
      <c r="E39" s="14">
        <f>(D39*24)/240</f>
        <v>2.3255318759753205</v>
      </c>
      <c r="F39" s="32">
        <v>26.65692799899182</v>
      </c>
      <c r="G39" s="17">
        <f>(F39*24)/240</f>
        <v>2.665692799899182</v>
      </c>
      <c r="H39" s="32">
        <v>20.551291051118636</v>
      </c>
      <c r="I39" s="17">
        <f>(H39*24)/240</f>
        <v>2.0551291051118636</v>
      </c>
      <c r="K39" s="20">
        <v>5</v>
      </c>
      <c r="L39" s="21">
        <v>124.69319044356843</v>
      </c>
      <c r="M39" s="21">
        <v>110.54304767447162</v>
      </c>
      <c r="N39" s="21">
        <v>124.69319044356843</v>
      </c>
      <c r="O39" s="21">
        <v>110.54304767447162</v>
      </c>
      <c r="Q39" s="27">
        <f>(C39*240)/K39</f>
        <v>140.7</v>
      </c>
      <c r="R39" s="27">
        <f>(G39*240)/K39</f>
        <v>127.95325439516073</v>
      </c>
      <c r="T39" s="27">
        <f>(C39*240)/L39</f>
        <v>5.641847782524887</v>
      </c>
      <c r="U39" s="27">
        <f>(G39*240)/L39</f>
        <v>5.130723415608958</v>
      </c>
    </row>
    <row r="40" spans="1:21" ht="12.75">
      <c r="A40" s="3">
        <v>1384</v>
      </c>
      <c r="B40" s="24">
        <v>64</v>
      </c>
      <c r="C40" s="17">
        <f>B40/20</f>
        <v>3.2</v>
      </c>
      <c r="D40" s="32">
        <v>25.387469520242306</v>
      </c>
      <c r="E40" s="14">
        <f>(D40*24)/240</f>
        <v>2.5387469520242307</v>
      </c>
      <c r="F40" s="32">
        <v>29.100953380562498</v>
      </c>
      <c r="G40" s="17">
        <f>(F40*24)/240</f>
        <v>2.9100953380562498</v>
      </c>
      <c r="H40" s="32">
        <v>22.435524559003714</v>
      </c>
      <c r="I40" s="17">
        <f>(H40*24)/240</f>
        <v>2.2435524559003714</v>
      </c>
      <c r="K40" s="20">
        <v>5</v>
      </c>
      <c r="L40" s="21">
        <v>135.27122213722143</v>
      </c>
      <c r="M40" s="21">
        <v>119.92068776575434</v>
      </c>
      <c r="N40" s="21">
        <v>135.27122213722143</v>
      </c>
      <c r="O40" s="21">
        <v>119.92068776575434</v>
      </c>
      <c r="Q40" s="27">
        <f>(C40*240)/K40</f>
        <v>153.6</v>
      </c>
      <c r="R40" s="27">
        <f>(G40*240)/K40</f>
        <v>139.6845762267</v>
      </c>
      <c r="T40" s="27">
        <f>(C40*240)/L40</f>
        <v>5.677482526334594</v>
      </c>
      <c r="U40" s="27">
        <f>(G40*240)/L40</f>
        <v>5.163129822431912</v>
      </c>
    </row>
    <row r="41" spans="1:21" ht="12.75">
      <c r="A41" s="3">
        <v>1385</v>
      </c>
      <c r="B41" s="25">
        <v>57</v>
      </c>
      <c r="C41" s="17">
        <f>B41/20</f>
        <v>2.85</v>
      </c>
      <c r="D41" s="32">
        <v>22.610715041465802</v>
      </c>
      <c r="E41" s="14">
        <f>(D41*24)/240</f>
        <v>2.2610715041465803</v>
      </c>
      <c r="F41" s="32">
        <v>25.918036604563476</v>
      </c>
      <c r="G41" s="17">
        <f>(F41*24)/240</f>
        <v>2.591803660456348</v>
      </c>
      <c r="H41" s="32">
        <v>19.98163906036268</v>
      </c>
      <c r="I41" s="17">
        <f>(H41*24)/240</f>
        <v>1.9981639060362681</v>
      </c>
      <c r="K41" s="20">
        <v>5</v>
      </c>
      <c r="L41" s="21">
        <v>125.86345453145474</v>
      </c>
      <c r="M41" s="21">
        <v>111.5805105735983</v>
      </c>
      <c r="N41" s="21">
        <v>125.86345453145474</v>
      </c>
      <c r="O41" s="21">
        <v>111.5805105735983</v>
      </c>
      <c r="Q41" s="27">
        <f>(C41*240)/K41</f>
        <v>136.8</v>
      </c>
      <c r="R41" s="27">
        <f>(G41*240)/K41</f>
        <v>124.4065757019047</v>
      </c>
      <c r="T41" s="27">
        <f>(C41*240)/L41</f>
        <v>5.434460722107866</v>
      </c>
      <c r="U41" s="27">
        <f>(G41*240)/L41</f>
        <v>4.942124628829969</v>
      </c>
    </row>
    <row r="42" spans="1:21" ht="12.75">
      <c r="A42" s="3">
        <v>1386</v>
      </c>
      <c r="B42" s="25">
        <v>50</v>
      </c>
      <c r="C42" s="17">
        <f>B42/20</f>
        <v>2.5</v>
      </c>
      <c r="D42" s="32">
        <v>19.833960562689303</v>
      </c>
      <c r="E42" s="14">
        <f>(D42*24)/240</f>
        <v>1.9833960562689303</v>
      </c>
      <c r="F42" s="32">
        <v>22.73511982856445</v>
      </c>
      <c r="G42" s="17">
        <f>(F42*24)/240</f>
        <v>2.273511982856445</v>
      </c>
      <c r="H42" s="32">
        <v>17.527753561721653</v>
      </c>
      <c r="I42" s="17">
        <f>(H42*24)/240</f>
        <v>1.7527753561721653</v>
      </c>
      <c r="K42" s="20">
        <v>5</v>
      </c>
      <c r="L42" s="21">
        <v>122.97245435902273</v>
      </c>
      <c r="M42" s="21">
        <v>109.01758016215224</v>
      </c>
      <c r="N42" s="21">
        <v>122.97245435902273</v>
      </c>
      <c r="O42" s="21">
        <v>109.01758016215224</v>
      </c>
      <c r="Q42" s="27">
        <f>(C42*240)/K42</f>
        <v>120</v>
      </c>
      <c r="R42" s="27">
        <f>(G42*240)/K42</f>
        <v>109.12857517710935</v>
      </c>
      <c r="T42" s="27">
        <f>(C42*240)/L42</f>
        <v>4.879141455925384</v>
      </c>
      <c r="U42" s="27">
        <f>(G42*240)/L42</f>
        <v>4.4371146264392</v>
      </c>
    </row>
    <row r="43" spans="1:21" ht="12.75">
      <c r="A43" s="3">
        <v>1387</v>
      </c>
      <c r="B43" s="25">
        <v>43</v>
      </c>
      <c r="C43" s="17">
        <f>B43/20</f>
        <v>2.15</v>
      </c>
      <c r="D43" s="32">
        <v>17.0572060839128</v>
      </c>
      <c r="E43" s="14">
        <f>(D43*24)/240</f>
        <v>1.7057206083912797</v>
      </c>
      <c r="F43" s="32">
        <v>19.552203052565428</v>
      </c>
      <c r="G43" s="17">
        <f>(F43*24)/240</f>
        <v>1.9552203052565427</v>
      </c>
      <c r="H43" s="32">
        <v>15.07386806308062</v>
      </c>
      <c r="I43" s="17">
        <f>(H43*24)/240</f>
        <v>1.507386806308062</v>
      </c>
      <c r="K43" s="20">
        <v>5</v>
      </c>
      <c r="L43" s="21">
        <v>115.6934301353943</v>
      </c>
      <c r="M43" s="21">
        <v>102.56457724423953</v>
      </c>
      <c r="N43" s="21">
        <v>115.6934301353943</v>
      </c>
      <c r="O43" s="21">
        <v>102.56457724423953</v>
      </c>
      <c r="Q43" s="27">
        <f>(C43*240)/K43</f>
        <v>103.2</v>
      </c>
      <c r="R43" s="27">
        <f>(G43*240)/K43</f>
        <v>93.85057465231405</v>
      </c>
      <c r="T43" s="27">
        <f>(C43*240)/L43</f>
        <v>4.460063111588384</v>
      </c>
      <c r="U43" s="27">
        <f>(G43*240)/L43</f>
        <v>4.056002771396877</v>
      </c>
    </row>
    <row r="44" spans="1:21" ht="12.75">
      <c r="A44" s="3">
        <v>1388</v>
      </c>
      <c r="B44" s="24">
        <v>36</v>
      </c>
      <c r="C44" s="17">
        <f>B44/20</f>
        <v>1.8</v>
      </c>
      <c r="D44" s="32">
        <v>14.280451605136296</v>
      </c>
      <c r="E44" s="14">
        <f>(D44*24)/240</f>
        <v>1.4280451605136297</v>
      </c>
      <c r="F44" s="32">
        <v>16.369286276566406</v>
      </c>
      <c r="G44" s="17">
        <f>(F44*24)/240</f>
        <v>1.6369286276566406</v>
      </c>
      <c r="H44" s="32">
        <v>12.619982564439589</v>
      </c>
      <c r="I44" s="17">
        <f>(H44*24)/240</f>
        <v>1.261998256443959</v>
      </c>
      <c r="K44" s="20">
        <v>5</v>
      </c>
      <c r="L44" s="21">
        <v>112.26230436665023</v>
      </c>
      <c r="M44" s="21">
        <v>99.5228145137957</v>
      </c>
      <c r="N44" s="21">
        <v>112.26230436665023</v>
      </c>
      <c r="O44" s="21">
        <v>99.5228145137957</v>
      </c>
      <c r="Q44" s="27">
        <f>(C44*240)/K44</f>
        <v>86.4</v>
      </c>
      <c r="R44" s="27">
        <f>(G44*240)/K44</f>
        <v>78.57257412751875</v>
      </c>
      <c r="T44" s="27">
        <f>(C44*240)/L44</f>
        <v>3.8481305228608353</v>
      </c>
      <c r="U44" s="27">
        <f>(G44*240)/L44</f>
        <v>3.499508342127899</v>
      </c>
    </row>
    <row r="45" spans="1:21" ht="12.75">
      <c r="A45" s="3">
        <v>1389</v>
      </c>
      <c r="B45" s="24">
        <v>44</v>
      </c>
      <c r="C45" s="17">
        <f>B45/20</f>
        <v>2.2</v>
      </c>
      <c r="D45" s="32">
        <v>17.453885295166586</v>
      </c>
      <c r="E45" s="14">
        <f>(D45*24)/240</f>
        <v>1.7453885295166587</v>
      </c>
      <c r="F45" s="32">
        <v>20.006905449136717</v>
      </c>
      <c r="G45" s="17">
        <f>(F45*24)/240</f>
        <v>2.0006905449136716</v>
      </c>
      <c r="H45" s="32">
        <v>15.424423134315052</v>
      </c>
      <c r="I45" s="17">
        <f>(H45*24)/240</f>
        <v>1.5424423134315053</v>
      </c>
      <c r="K45" s="20">
        <v>5</v>
      </c>
      <c r="L45" s="21">
        <v>106.30426238101384</v>
      </c>
      <c r="M45" s="21">
        <v>94.240889198373</v>
      </c>
      <c r="N45" s="21">
        <v>106.30426238101384</v>
      </c>
      <c r="O45" s="21">
        <v>94.240889198373</v>
      </c>
      <c r="Q45" s="27">
        <f>(C45*240)/K45</f>
        <v>105.6</v>
      </c>
      <c r="R45" s="27">
        <f>(G45*240)/K45</f>
        <v>96.03314615585624</v>
      </c>
      <c r="T45" s="27">
        <f>(C45*240)/L45</f>
        <v>4.966875157908079</v>
      </c>
      <c r="U45" s="27">
        <f>(G45*240)/L45</f>
        <v>4.516900075542407</v>
      </c>
    </row>
    <row r="46" spans="1:21" ht="12.75">
      <c r="A46" s="3">
        <v>1390</v>
      </c>
      <c r="B46" s="25">
        <v>41</v>
      </c>
      <c r="C46" s="17">
        <f>B46/20</f>
        <v>2.05</v>
      </c>
      <c r="D46" s="32">
        <v>16.263847661405226</v>
      </c>
      <c r="E46" s="14">
        <f>(D46*24)/240</f>
        <v>1.6263847661405226</v>
      </c>
      <c r="F46" s="32">
        <v>18.64279825942285</v>
      </c>
      <c r="G46" s="17">
        <f>(F46*24)/240</f>
        <v>1.8642798259422853</v>
      </c>
      <c r="H46" s="32">
        <v>14.372757920611754</v>
      </c>
      <c r="I46" s="17">
        <f>(H46*24)/240</f>
        <v>1.4372757920611754</v>
      </c>
      <c r="K46" s="20">
        <v>5</v>
      </c>
      <c r="L46" s="21">
        <v>113.72200375595241</v>
      </c>
      <c r="M46" s="21">
        <v>100.81686769030058</v>
      </c>
      <c r="N46" s="21">
        <v>113.72200375595241</v>
      </c>
      <c r="O46" s="21">
        <v>100.81686769030058</v>
      </c>
      <c r="Q46" s="27">
        <f>(C46*240)/K46</f>
        <v>98.39999999999999</v>
      </c>
      <c r="R46" s="27">
        <f>(G46*240)/K46</f>
        <v>89.48543164522968</v>
      </c>
      <c r="T46" s="27">
        <f>(C46*240)/L46</f>
        <v>4.326339527536224</v>
      </c>
      <c r="U46" s="27">
        <f>(G46*240)/L46</f>
        <v>3.93439390310364</v>
      </c>
    </row>
    <row r="47" spans="1:21" ht="12.75">
      <c r="A47" s="3">
        <v>1391</v>
      </c>
      <c r="B47" s="24">
        <v>38</v>
      </c>
      <c r="C47" s="17">
        <f>B47/20</f>
        <v>1.9</v>
      </c>
      <c r="D47" s="32">
        <v>15.07381002764387</v>
      </c>
      <c r="E47" s="14">
        <f>(D47*24)/240</f>
        <v>1.5073810027643868</v>
      </c>
      <c r="F47" s="32">
        <v>17.278691069708984</v>
      </c>
      <c r="G47" s="17">
        <f>(F47*24)/240</f>
        <v>1.7278691069708985</v>
      </c>
      <c r="H47" s="32">
        <v>13.321092706908455</v>
      </c>
      <c r="I47" s="17">
        <f>(H47*24)/240</f>
        <v>1.3321092706908455</v>
      </c>
      <c r="K47" s="20">
        <v>5</v>
      </c>
      <c r="L47" s="21">
        <v>146.4168879881156</v>
      </c>
      <c r="M47" s="21">
        <v>129.80154707440053</v>
      </c>
      <c r="N47" s="21">
        <v>146.4168879881156</v>
      </c>
      <c r="O47" s="21">
        <v>129.80154707440053</v>
      </c>
      <c r="Q47" s="27">
        <f>(C47*240)/K47</f>
        <v>91.2</v>
      </c>
      <c r="R47" s="27">
        <f>(G47*240)/K47</f>
        <v>82.93771713460312</v>
      </c>
      <c r="T47" s="27">
        <f>(C47*240)/L47</f>
        <v>3.114394837001403</v>
      </c>
      <c r="U47" s="27">
        <f>(G47*240)/L47</f>
        <v>2.832245592507574</v>
      </c>
    </row>
    <row r="48" spans="1:21" ht="12.75">
      <c r="A48" s="3">
        <v>1392</v>
      </c>
      <c r="B48" s="25">
        <v>38.72916666666667</v>
      </c>
      <c r="C48" s="17">
        <f>B48/20</f>
        <v>1.9364583333333336</v>
      </c>
      <c r="D48" s="32">
        <v>15.363055285849756</v>
      </c>
      <c r="E48" s="14">
        <f>(D48*24)/240</f>
        <v>1.5363055285849756</v>
      </c>
      <c r="F48" s="32">
        <v>17.610244900542217</v>
      </c>
      <c r="G48" s="17">
        <f>(F48*24)/240</f>
        <v>1.7610244900542218</v>
      </c>
      <c r="H48" s="32">
        <v>13.576705779683564</v>
      </c>
      <c r="I48" s="17">
        <f>(H48*24)/240</f>
        <v>1.3576705779683564</v>
      </c>
      <c r="K48" s="20">
        <v>5</v>
      </c>
      <c r="L48" s="21">
        <v>114.80325241459985</v>
      </c>
      <c r="M48" s="21">
        <v>101.77541660219897</v>
      </c>
      <c r="N48" s="21">
        <v>114.80325241459985</v>
      </c>
      <c r="O48" s="21">
        <v>101.77541660219897</v>
      </c>
      <c r="Q48" s="27">
        <f>(C48*240)/K48</f>
        <v>92.95000000000002</v>
      </c>
      <c r="R48" s="27">
        <f>(G48*240)/K48</f>
        <v>84.52917552260264</v>
      </c>
      <c r="T48" s="27">
        <f>(C48*240)/L48</f>
        <v>4.048230256766632</v>
      </c>
      <c r="U48" s="27">
        <f>(G48*240)/L48</f>
        <v>3.681479999248385</v>
      </c>
    </row>
    <row r="49" spans="1:21" ht="12.75">
      <c r="A49" s="3">
        <v>1393</v>
      </c>
      <c r="B49" s="24">
        <v>39.458333333333336</v>
      </c>
      <c r="C49" s="17">
        <f>B49/20</f>
        <v>1.9729166666666669</v>
      </c>
      <c r="D49" s="32">
        <v>15.652300544055642</v>
      </c>
      <c r="E49" s="14">
        <f>(D49*24)/240</f>
        <v>1.5652300544055642</v>
      </c>
      <c r="F49" s="32">
        <v>17.941798731375446</v>
      </c>
      <c r="G49" s="17">
        <f>(F49*24)/240</f>
        <v>1.7941798731375447</v>
      </c>
      <c r="H49" s="32">
        <v>13.83231885245867</v>
      </c>
      <c r="I49" s="17">
        <f>(H49*24)/240</f>
        <v>1.383231885245867</v>
      </c>
      <c r="K49" s="20">
        <v>5</v>
      </c>
      <c r="L49" s="21">
        <v>108.17318827382698</v>
      </c>
      <c r="M49" s="21">
        <v>95.89772998762841</v>
      </c>
      <c r="N49" s="21">
        <v>108.17318827382698</v>
      </c>
      <c r="O49" s="21">
        <v>95.89772998762841</v>
      </c>
      <c r="Q49" s="27">
        <f>(C49*240)/K49</f>
        <v>94.70000000000002</v>
      </c>
      <c r="R49" s="27">
        <f>(G49*240)/K49</f>
        <v>86.12063391060215</v>
      </c>
      <c r="T49" s="27">
        <f>(C49*240)/L49</f>
        <v>4.377239938619482</v>
      </c>
      <c r="U49" s="27">
        <f>(G49*240)/L49</f>
        <v>3.9806829809156805</v>
      </c>
    </row>
    <row r="50" spans="1:21" ht="12.75">
      <c r="A50" s="3">
        <v>1394</v>
      </c>
      <c r="B50" s="25">
        <v>39.47916666666667</v>
      </c>
      <c r="C50" s="17">
        <f>B50/20</f>
        <v>1.9739583333333335</v>
      </c>
      <c r="D50" s="32">
        <v>15.660564694290096</v>
      </c>
      <c r="E50" s="14">
        <f>(D50*24)/240</f>
        <v>1.5660564694290098</v>
      </c>
      <c r="F50" s="34">
        <v>20.5</v>
      </c>
      <c r="G50" s="17">
        <f>(F50*24)/240</f>
        <v>2.05</v>
      </c>
      <c r="H50" s="34">
        <v>19</v>
      </c>
      <c r="I50" s="17">
        <f>(H50*24)/240</f>
        <v>1.9</v>
      </c>
      <c r="K50" s="20">
        <v>5</v>
      </c>
      <c r="L50" s="21">
        <v>109.4610870997957</v>
      </c>
      <c r="M50" s="21">
        <v>97.03947847295076</v>
      </c>
      <c r="N50" s="21">
        <v>109.4610870997957</v>
      </c>
      <c r="O50" s="21">
        <v>97.03947847295076</v>
      </c>
      <c r="Q50" s="27">
        <f>(C50*240)/K50</f>
        <v>94.75000000000001</v>
      </c>
      <c r="R50" s="27">
        <f>(G50*240)/K50</f>
        <v>98.39999999999999</v>
      </c>
      <c r="T50" s="27">
        <f>(C50*240)/L50</f>
        <v>4.328022062928007</v>
      </c>
      <c r="U50" s="27">
        <f>(G50*240)/L50</f>
        <v>4.4947479788086095</v>
      </c>
    </row>
    <row r="51" spans="1:21" ht="12.75">
      <c r="A51" s="3">
        <v>1395</v>
      </c>
      <c r="B51" s="24">
        <v>39.5</v>
      </c>
      <c r="C51" s="17">
        <f>B51/20</f>
        <v>1.975</v>
      </c>
      <c r="D51" s="32">
        <v>15.668828844524548</v>
      </c>
      <c r="E51" s="14">
        <f>(D51*24)/240</f>
        <v>1.5668828844524547</v>
      </c>
      <c r="F51" s="34">
        <v>20</v>
      </c>
      <c r="G51" s="17">
        <f>(F51*24)/240</f>
        <v>2</v>
      </c>
      <c r="H51" s="34">
        <v>17.25</v>
      </c>
      <c r="I51" s="17">
        <f>(H51*24)/240</f>
        <v>1.725</v>
      </c>
      <c r="K51" s="20">
        <v>5</v>
      </c>
      <c r="L51" s="21">
        <v>107.44162799047905</v>
      </c>
      <c r="M51" s="21">
        <v>95.24918692772908</v>
      </c>
      <c r="N51" s="21">
        <v>107.44162799047905</v>
      </c>
      <c r="O51" s="21">
        <v>95.24918692772908</v>
      </c>
      <c r="Q51" s="27">
        <f>(C51*240)/K51</f>
        <v>94.8</v>
      </c>
      <c r="R51" s="27">
        <f>(G51*240)/K51</f>
        <v>96</v>
      </c>
      <c r="T51" s="27">
        <f>(C51*240)/L51</f>
        <v>4.411697857389163</v>
      </c>
      <c r="U51" s="27">
        <f>(G51*240)/L51</f>
        <v>4.467542134064976</v>
      </c>
    </row>
    <row r="52" spans="1:21" ht="12.75">
      <c r="A52" s="3">
        <v>1396</v>
      </c>
      <c r="B52" s="25">
        <v>39.625</v>
      </c>
      <c r="C52" s="17">
        <f>B52/20</f>
        <v>1.98125</v>
      </c>
      <c r="D52" s="32">
        <v>15.71841374593127</v>
      </c>
      <c r="E52" s="14">
        <f>(D52*24)/240</f>
        <v>1.571841374593127</v>
      </c>
      <c r="F52" s="34">
        <v>21</v>
      </c>
      <c r="G52" s="17">
        <f>(F52*24)/240</f>
        <v>2.1</v>
      </c>
      <c r="H52" s="34">
        <v>17.75</v>
      </c>
      <c r="I52" s="17">
        <f>(H52*24)/240</f>
        <v>1.775</v>
      </c>
      <c r="K52" s="20">
        <v>5</v>
      </c>
      <c r="L52" s="21">
        <v>111.97798820795111</v>
      </c>
      <c r="M52" s="21">
        <v>99.2707624604807</v>
      </c>
      <c r="N52" s="21">
        <v>111.97798820795111</v>
      </c>
      <c r="O52" s="21">
        <v>99.2707624604807</v>
      </c>
      <c r="Q52" s="27">
        <f>(C52*240)/K52</f>
        <v>95.1</v>
      </c>
      <c r="R52" s="27">
        <f>(G52*240)/K52</f>
        <v>100.8</v>
      </c>
      <c r="T52" s="27">
        <f>(C52*240)/L52</f>
        <v>4.246370269815551</v>
      </c>
      <c r="U52" s="27">
        <f>(G52*240)/L52</f>
        <v>4.500884576208281</v>
      </c>
    </row>
    <row r="53" spans="1:21" ht="12.75">
      <c r="A53" s="3">
        <v>1397</v>
      </c>
      <c r="B53" s="25">
        <v>39.75</v>
      </c>
      <c r="C53" s="17">
        <f>B53/20</f>
        <v>1.9875</v>
      </c>
      <c r="D53" s="32">
        <v>15.767998647337995</v>
      </c>
      <c r="E53" s="14">
        <f>(D53*24)/240</f>
        <v>1.5767998647337995</v>
      </c>
      <c r="F53" s="34">
        <v>21</v>
      </c>
      <c r="G53" s="17">
        <f>(F53*24)/240</f>
        <v>2.1</v>
      </c>
      <c r="H53" s="34">
        <v>17.165</v>
      </c>
      <c r="I53" s="17">
        <f>(H53*24)/240</f>
        <v>1.7165</v>
      </c>
      <c r="K53" s="20">
        <v>5</v>
      </c>
      <c r="L53" s="21">
        <v>130.00228294673025</v>
      </c>
      <c r="M53" s="21">
        <v>115.24966608400537</v>
      </c>
      <c r="N53" s="21">
        <v>130.00228294673025</v>
      </c>
      <c r="O53" s="21">
        <v>115.24966608400537</v>
      </c>
      <c r="Q53" s="27">
        <f>(C53*240)/K53</f>
        <v>95.4</v>
      </c>
      <c r="R53" s="27">
        <f>(G53*240)/K53</f>
        <v>100.8</v>
      </c>
      <c r="T53" s="27">
        <f>(C53*240)/L53</f>
        <v>3.669166334528568</v>
      </c>
      <c r="U53" s="27">
        <f>(G53*240)/L53</f>
        <v>3.8768549949735815</v>
      </c>
    </row>
    <row r="54" spans="1:21" ht="12.75">
      <c r="A54" s="3">
        <v>1398</v>
      </c>
      <c r="B54" s="25">
        <v>39.875</v>
      </c>
      <c r="C54" s="17">
        <f>B54/20</f>
        <v>1.99375</v>
      </c>
      <c r="D54" s="32">
        <v>15.817583548744718</v>
      </c>
      <c r="E54" s="14">
        <f>(D54*24)/240</f>
        <v>1.5817583548744716</v>
      </c>
      <c r="F54" s="34">
        <v>20.5</v>
      </c>
      <c r="G54" s="17">
        <f>(F54*24)/240</f>
        <v>2.05</v>
      </c>
      <c r="H54" s="34">
        <v>16.81</v>
      </c>
      <c r="I54" s="17">
        <f>(H54*24)/240</f>
        <v>1.6809999999999998</v>
      </c>
      <c r="K54" s="20">
        <v>5</v>
      </c>
      <c r="L54" s="21">
        <v>138.2114794712341</v>
      </c>
      <c r="M54" s="21">
        <v>122.52728565207653</v>
      </c>
      <c r="N54" s="21">
        <v>138.2114794712341</v>
      </c>
      <c r="O54" s="21">
        <v>122.52728565207653</v>
      </c>
      <c r="Q54" s="27">
        <f>(C54*240)/K54</f>
        <v>95.7</v>
      </c>
      <c r="R54" s="27">
        <f>(G54*240)/K54</f>
        <v>98.39999999999999</v>
      </c>
      <c r="T54" s="27">
        <f>(C54*240)/L54</f>
        <v>3.462085796567933</v>
      </c>
      <c r="U54" s="27">
        <f>(G54*240)/L54</f>
        <v>3.5597621983519807</v>
      </c>
    </row>
    <row r="55" spans="1:21" ht="12.75">
      <c r="A55" s="3">
        <v>1399</v>
      </c>
      <c r="B55" s="24">
        <v>40</v>
      </c>
      <c r="C55" s="17">
        <f>B55/20</f>
        <v>2</v>
      </c>
      <c r="D55" s="32">
        <v>15.867168450151441</v>
      </c>
      <c r="E55" s="14">
        <f>(D55*24)/240</f>
        <v>1.586716845015144</v>
      </c>
      <c r="F55" s="34">
        <v>20</v>
      </c>
      <c r="G55" s="17">
        <f>(F55*24)/240</f>
        <v>2</v>
      </c>
      <c r="H55" s="34">
        <v>16.455</v>
      </c>
      <c r="I55" s="17">
        <f>(H55*24)/240</f>
        <v>1.6454999999999997</v>
      </c>
      <c r="K55" s="20">
        <v>5</v>
      </c>
      <c r="L55" s="21">
        <v>124.25237242428462</v>
      </c>
      <c r="M55" s="21">
        <v>110.15225354090177</v>
      </c>
      <c r="N55" s="21">
        <v>124.25237242428462</v>
      </c>
      <c r="O55" s="21">
        <v>110.15225354090177</v>
      </c>
      <c r="Q55" s="27">
        <f>(C55*240)/K55</f>
        <v>96</v>
      </c>
      <c r="R55" s="27">
        <f>(G55*240)/K55</f>
        <v>96</v>
      </c>
      <c r="T55" s="27">
        <f>(C55*240)/L55</f>
        <v>3.863105312475997</v>
      </c>
      <c r="U55" s="27">
        <f>(G55*240)/L55</f>
        <v>3.863105312475997</v>
      </c>
    </row>
    <row r="56" spans="1:21" ht="12.75">
      <c r="A56" s="3">
        <v>1400</v>
      </c>
      <c r="B56" s="24">
        <v>44</v>
      </c>
      <c r="C56" s="17">
        <f>B56/20</f>
        <v>2.2</v>
      </c>
      <c r="D56" s="32">
        <v>17.453885295166586</v>
      </c>
      <c r="E56" s="14">
        <f>(D56*24)/240</f>
        <v>1.7453885295166587</v>
      </c>
      <c r="F56" s="34">
        <v>20</v>
      </c>
      <c r="G56" s="17">
        <f>(F56*24)/240</f>
        <v>2</v>
      </c>
      <c r="H56" s="34">
        <v>16.865</v>
      </c>
      <c r="I56" s="17">
        <f>(H56*24)/240</f>
        <v>1.6864999999999999</v>
      </c>
      <c r="K56" s="20">
        <v>5</v>
      </c>
      <c r="L56" s="21">
        <v>119.61499807164088</v>
      </c>
      <c r="M56" s="21">
        <v>106.0411269242429</v>
      </c>
      <c r="N56" s="21">
        <v>119.61499807164088</v>
      </c>
      <c r="O56" s="21">
        <v>106.0411269242429</v>
      </c>
      <c r="Q56" s="27">
        <f>(C56*240)/K56</f>
        <v>105.6</v>
      </c>
      <c r="R56" s="27">
        <f>(G56*240)/K56</f>
        <v>96</v>
      </c>
      <c r="T56" s="27">
        <f>(C56*240)/L56</f>
        <v>4.414162174577519</v>
      </c>
      <c r="U56" s="27">
        <f>(G56*240)/L56</f>
        <v>4.012874704161381</v>
      </c>
    </row>
    <row r="57" spans="1:21" ht="12.75">
      <c r="A57" s="3">
        <v>1401</v>
      </c>
      <c r="B57" s="25">
        <v>43</v>
      </c>
      <c r="C57" s="17">
        <f>B57/20</f>
        <v>2.15</v>
      </c>
      <c r="D57" s="32">
        <v>17.0572060839128</v>
      </c>
      <c r="E57" s="14">
        <f>(D57*24)/240</f>
        <v>1.7057206083912797</v>
      </c>
      <c r="F57" s="34">
        <v>20.5</v>
      </c>
      <c r="G57" s="17">
        <f>(F57*24)/240</f>
        <v>2.05</v>
      </c>
      <c r="H57" s="34">
        <v>17</v>
      </c>
      <c r="I57" s="17">
        <f>(H57*24)/240</f>
        <v>1.7</v>
      </c>
      <c r="K57" s="20">
        <v>5</v>
      </c>
      <c r="L57" s="21">
        <v>143.72841383062647</v>
      </c>
      <c r="M57" s="21">
        <v>127.41816009147297</v>
      </c>
      <c r="N57" s="21">
        <v>143.72841383062647</v>
      </c>
      <c r="O57" s="21">
        <v>127.41816009147297</v>
      </c>
      <c r="Q57" s="27">
        <f>(C57*240)/K57</f>
        <v>103.2</v>
      </c>
      <c r="R57" s="27">
        <f>(G57*240)/K57</f>
        <v>98.39999999999999</v>
      </c>
      <c r="T57" s="27">
        <f>(C57*240)/L57</f>
        <v>3.5901043241739847</v>
      </c>
      <c r="U57" s="27">
        <f>(G57*240)/L57</f>
        <v>3.4231227277007754</v>
      </c>
    </row>
    <row r="58" spans="1:21" ht="12.75">
      <c r="A58" s="3">
        <v>1402</v>
      </c>
      <c r="B58" s="24">
        <v>42</v>
      </c>
      <c r="C58" s="17">
        <f>B58/20</f>
        <v>2.1</v>
      </c>
      <c r="D58" s="33">
        <v>17.9016393442623</v>
      </c>
      <c r="E58" s="14">
        <f>(D58*24)/240</f>
        <v>1.79016393442623</v>
      </c>
      <c r="F58" s="34">
        <v>20.666666666666668</v>
      </c>
      <c r="G58" s="17">
        <f>(F58*24)/240</f>
        <v>2.066666666666667</v>
      </c>
      <c r="H58" s="34">
        <v>17.055</v>
      </c>
      <c r="I58" s="17">
        <f>(H58*24)/240</f>
        <v>1.7055</v>
      </c>
      <c r="K58" s="20">
        <v>5</v>
      </c>
      <c r="L58" s="21">
        <v>139.0421387396812</v>
      </c>
      <c r="M58" s="21">
        <v>123.26368197641911</v>
      </c>
      <c r="N58" s="21">
        <v>139.0421387396812</v>
      </c>
      <c r="O58" s="21">
        <v>123.26368197641911</v>
      </c>
      <c r="Q58" s="27">
        <f>(C58*240)/K58</f>
        <v>100.8</v>
      </c>
      <c r="R58" s="27">
        <f>(G58*240)/K58</f>
        <v>99.20000000000002</v>
      </c>
      <c r="T58" s="27">
        <f>(C58*240)/L58</f>
        <v>3.624800399133702</v>
      </c>
      <c r="U58" s="27">
        <f>(G58*240)/L58</f>
        <v>3.5672638848617386</v>
      </c>
    </row>
    <row r="59" spans="1:21" ht="12.75">
      <c r="A59" s="3">
        <v>1403</v>
      </c>
      <c r="B59" s="25">
        <v>42.3</v>
      </c>
      <c r="C59" s="17">
        <f>B59/20</f>
        <v>2.1149999999999998</v>
      </c>
      <c r="D59" s="33">
        <v>18.22131147540984</v>
      </c>
      <c r="E59" s="14">
        <f>(D59*24)/240</f>
        <v>1.822131147540984</v>
      </c>
      <c r="F59" s="34">
        <v>20.833333333333336</v>
      </c>
      <c r="G59" s="17">
        <f>(F59*24)/240</f>
        <v>2.0833333333333335</v>
      </c>
      <c r="H59" s="34">
        <v>17.11</v>
      </c>
      <c r="I59" s="17">
        <f>(H59*24)/240</f>
        <v>1.7109999999999999</v>
      </c>
      <c r="K59" s="20">
        <v>5</v>
      </c>
      <c r="L59" s="21">
        <v>131.12060381950306</v>
      </c>
      <c r="M59" s="21">
        <v>116.24108026720594</v>
      </c>
      <c r="N59" s="21">
        <v>131.12060381950306</v>
      </c>
      <c r="O59" s="21">
        <v>116.24108026720594</v>
      </c>
      <c r="Q59" s="27">
        <f>(C59*240)/K59</f>
        <v>101.52</v>
      </c>
      <c r="R59" s="27">
        <f>(G59*240)/K59</f>
        <v>100.00000000000001</v>
      </c>
      <c r="T59" s="27">
        <f>(C59*240)/L59</f>
        <v>3.871245137787406</v>
      </c>
      <c r="U59" s="27">
        <f>(G59*240)/L59</f>
        <v>3.8132832326511097</v>
      </c>
    </row>
    <row r="60" spans="1:21" ht="12.75">
      <c r="A60" s="3">
        <v>1404</v>
      </c>
      <c r="B60" s="25">
        <v>42.599999999999994</v>
      </c>
      <c r="C60" s="17">
        <f>B60/20</f>
        <v>2.13</v>
      </c>
      <c r="D60" s="33">
        <v>18.54098360655738</v>
      </c>
      <c r="E60" s="14">
        <f>(D60*24)/240</f>
        <v>1.854098360655738</v>
      </c>
      <c r="F60" s="34">
        <v>21</v>
      </c>
      <c r="G60" s="17">
        <f>(F60*24)/240</f>
        <v>2.1</v>
      </c>
      <c r="H60" s="34">
        <v>17.165</v>
      </c>
      <c r="I60" s="17">
        <f>(H60*24)/240</f>
        <v>1.7165</v>
      </c>
      <c r="K60" s="20">
        <v>5</v>
      </c>
      <c r="L60" s="21">
        <v>111.5104850779639</v>
      </c>
      <c r="M60" s="21">
        <v>98.85631143390657</v>
      </c>
      <c r="N60" s="21">
        <v>111.5104850779639</v>
      </c>
      <c r="O60" s="21">
        <v>98.85631143390657</v>
      </c>
      <c r="Q60" s="27">
        <f>(C60*240)/K60</f>
        <v>102.24</v>
      </c>
      <c r="R60" s="27">
        <f>(G60*240)/K60</f>
        <v>100.8</v>
      </c>
      <c r="T60" s="27">
        <f>(C60*240)/L60</f>
        <v>4.584322269269911</v>
      </c>
      <c r="U60" s="27">
        <f>(G60*240)/L60</f>
        <v>4.519754349984419</v>
      </c>
    </row>
    <row r="61" spans="1:21" ht="12.75">
      <c r="A61" s="3">
        <v>1405</v>
      </c>
      <c r="B61" s="25">
        <v>42.89999999999999</v>
      </c>
      <c r="C61" s="17">
        <f>B61/20</f>
        <v>2.1449999999999996</v>
      </c>
      <c r="D61" s="33">
        <v>18.86065573770492</v>
      </c>
      <c r="E61" s="14">
        <f>(D61*24)/240</f>
        <v>1.886065573770492</v>
      </c>
      <c r="F61" s="34">
        <v>21</v>
      </c>
      <c r="G61" s="17">
        <f>(F61*24)/240</f>
        <v>2.1</v>
      </c>
      <c r="H61" s="34">
        <v>18.0825</v>
      </c>
      <c r="I61" s="17">
        <f>(H61*24)/240</f>
        <v>1.8082500000000001</v>
      </c>
      <c r="K61" s="20">
        <v>5.5</v>
      </c>
      <c r="L61" s="21">
        <v>109.96370744971176</v>
      </c>
      <c r="M61" s="21">
        <v>97.48506162873726</v>
      </c>
      <c r="N61" s="21">
        <v>109.96370744971176</v>
      </c>
      <c r="O61" s="21">
        <v>97.48506162873726</v>
      </c>
      <c r="Q61" s="27">
        <f>(C61*240)/K61</f>
        <v>93.6</v>
      </c>
      <c r="R61" s="27">
        <f>(G61*240)/K61</f>
        <v>91.63636363636364</v>
      </c>
      <c r="T61" s="27">
        <f>(C61*240)/L61</f>
        <v>4.681544592659597</v>
      </c>
      <c r="U61" s="27">
        <f>(G61*240)/L61</f>
        <v>4.58333037043597</v>
      </c>
    </row>
    <row r="62" spans="1:21" ht="12.75">
      <c r="A62" s="3">
        <v>1406</v>
      </c>
      <c r="B62" s="25">
        <v>43.19999999999999</v>
      </c>
      <c r="C62" s="17">
        <f>B62/20</f>
        <v>2.1599999999999993</v>
      </c>
      <c r="D62" s="33">
        <v>19.180327868852462</v>
      </c>
      <c r="E62" s="14">
        <f>(D62*24)/240</f>
        <v>1.9180327868852463</v>
      </c>
      <c r="F62" s="34">
        <v>21</v>
      </c>
      <c r="G62" s="17">
        <f>(F62*24)/240</f>
        <v>2.1</v>
      </c>
      <c r="H62" s="34">
        <v>19</v>
      </c>
      <c r="I62" s="17">
        <f>(H62*24)/240</f>
        <v>1.9</v>
      </c>
      <c r="K62" s="20">
        <v>5.5</v>
      </c>
      <c r="L62" s="21">
        <v>110.42879260916321</v>
      </c>
      <c r="M62" s="21">
        <v>97.89736907528702</v>
      </c>
      <c r="N62" s="21">
        <v>110.42879260916321</v>
      </c>
      <c r="O62" s="21">
        <v>97.89736907528702</v>
      </c>
      <c r="Q62" s="27">
        <f>(C62*240)/K62</f>
        <v>94.25454545454544</v>
      </c>
      <c r="R62" s="27">
        <f>(G62*240)/K62</f>
        <v>91.63636363636364</v>
      </c>
      <c r="T62" s="27">
        <f>(C62*240)/L62</f>
        <v>4.694427854832706</v>
      </c>
      <c r="U62" s="27">
        <f>(G62*240)/L62</f>
        <v>4.564027081087355</v>
      </c>
    </row>
    <row r="63" spans="1:21" ht="12.75">
      <c r="A63" s="3">
        <v>1407</v>
      </c>
      <c r="B63" s="24">
        <v>43.5</v>
      </c>
      <c r="C63" s="17">
        <f>B63/20</f>
        <v>2.175</v>
      </c>
      <c r="D63" s="33">
        <v>19.5</v>
      </c>
      <c r="E63" s="14">
        <f>(D63*24)/240</f>
        <v>1.95</v>
      </c>
      <c r="F63" s="34">
        <v>22</v>
      </c>
      <c r="G63" s="17">
        <f>(F63*24)/240</f>
        <v>2.2</v>
      </c>
      <c r="H63" s="34">
        <v>20</v>
      </c>
      <c r="I63" s="17">
        <f>(H63*24)/240</f>
        <v>2</v>
      </c>
      <c r="K63" s="20">
        <v>5.5</v>
      </c>
      <c r="L63" s="21">
        <v>110.55351922661204</v>
      </c>
      <c r="M63" s="21">
        <v>98.00794175668103</v>
      </c>
      <c r="N63" s="21">
        <v>110.55351922661204</v>
      </c>
      <c r="O63" s="21">
        <v>98.00794175668103</v>
      </c>
      <c r="Q63" s="27">
        <f>(C63*240)/K63</f>
        <v>94.9090909090909</v>
      </c>
      <c r="R63" s="27">
        <f>(G63*240)/K63</f>
        <v>96</v>
      </c>
      <c r="T63" s="27">
        <f>(C63*240)/L63</f>
        <v>4.721695009364714</v>
      </c>
      <c r="U63" s="27">
        <f>(G63*240)/L63</f>
        <v>4.775967365794194</v>
      </c>
    </row>
    <row r="64" spans="1:21" ht="12.75">
      <c r="A64" s="3">
        <v>1408</v>
      </c>
      <c r="B64" s="25">
        <v>41.75</v>
      </c>
      <c r="C64" s="17">
        <f>B64/20</f>
        <v>2.0875</v>
      </c>
      <c r="D64" s="33">
        <v>19.75</v>
      </c>
      <c r="E64" s="14">
        <f>(D64*24)/240</f>
        <v>1.975</v>
      </c>
      <c r="F64" s="34">
        <v>23.835</v>
      </c>
      <c r="G64" s="17">
        <f>(F64*24)/240</f>
        <v>2.3834999999999997</v>
      </c>
      <c r="H64" s="34">
        <v>19.415</v>
      </c>
      <c r="I64" s="17">
        <f>(H64*24)/240</f>
        <v>1.9415</v>
      </c>
      <c r="K64" s="20">
        <v>6</v>
      </c>
      <c r="L64" s="21">
        <v>120.2454674582614</v>
      </c>
      <c r="M64" s="21">
        <v>106.60005084955561</v>
      </c>
      <c r="N64" s="21">
        <v>120.2454674582614</v>
      </c>
      <c r="O64" s="21">
        <v>106.60005084955561</v>
      </c>
      <c r="Q64" s="27">
        <f>(C64*240)/K64</f>
        <v>83.5</v>
      </c>
      <c r="R64" s="27">
        <f>(G64*240)/K64</f>
        <v>95.33999999999999</v>
      </c>
      <c r="T64" s="27">
        <f>(C64*240)/L64</f>
        <v>4.1664772119074085</v>
      </c>
      <c r="U64" s="27">
        <f>(G64*240)/L64</f>
        <v>4.757268711176675</v>
      </c>
    </row>
    <row r="65" spans="1:21" ht="12.75">
      <c r="A65" s="3">
        <v>1409</v>
      </c>
      <c r="B65" s="24">
        <v>40</v>
      </c>
      <c r="C65" s="17">
        <f>B65/20</f>
        <v>2</v>
      </c>
      <c r="D65" s="33">
        <v>20</v>
      </c>
      <c r="E65" s="14">
        <f>(D65*24)/240</f>
        <v>2</v>
      </c>
      <c r="F65" s="34">
        <v>26.375</v>
      </c>
      <c r="G65" s="17">
        <f>(F65*24)/240</f>
        <v>2.6375</v>
      </c>
      <c r="H65" s="34">
        <v>19.7075</v>
      </c>
      <c r="I65" s="17">
        <f>(H65*24)/240</f>
        <v>1.97075</v>
      </c>
      <c r="K65" s="20">
        <v>6</v>
      </c>
      <c r="L65" s="21">
        <v>134.18656807329418</v>
      </c>
      <c r="M65" s="21">
        <v>118.9591198928617</v>
      </c>
      <c r="N65" s="21">
        <v>134.18656807329418</v>
      </c>
      <c r="O65" s="21">
        <v>118.9591198928617</v>
      </c>
      <c r="Q65" s="27">
        <f>(C65*240)/K65</f>
        <v>80</v>
      </c>
      <c r="R65" s="27">
        <f>(G65*240)/K65</f>
        <v>105.5</v>
      </c>
      <c r="T65" s="27">
        <f>(C65*240)/L65</f>
        <v>3.5771091465564475</v>
      </c>
      <c r="U65" s="27">
        <f>(G65*240)/L65</f>
        <v>4.717312687021315</v>
      </c>
    </row>
    <row r="66" spans="1:21" ht="12.75">
      <c r="A66" s="3">
        <v>1410</v>
      </c>
      <c r="B66" s="24">
        <v>47.5</v>
      </c>
      <c r="C66" s="17">
        <f>B66/20</f>
        <v>2.375</v>
      </c>
      <c r="D66" s="33">
        <v>21</v>
      </c>
      <c r="E66" s="14">
        <f>(D66*24)/240</f>
        <v>2.1</v>
      </c>
      <c r="F66" s="34">
        <v>28.915</v>
      </c>
      <c r="G66" s="17">
        <f>(F66*24)/240</f>
        <v>2.8915</v>
      </c>
      <c r="H66" s="34">
        <v>20</v>
      </c>
      <c r="I66" s="17">
        <f>(H66*24)/240</f>
        <v>2</v>
      </c>
      <c r="K66" s="20">
        <v>6</v>
      </c>
      <c r="L66" s="21">
        <v>144.57499366914007</v>
      </c>
      <c r="M66" s="21">
        <v>128.1686703247596</v>
      </c>
      <c r="N66" s="21">
        <v>144.57499366914007</v>
      </c>
      <c r="O66" s="21">
        <v>128.1686703247596</v>
      </c>
      <c r="Q66" s="27">
        <f>(C66*240)/K66</f>
        <v>95</v>
      </c>
      <c r="R66" s="27">
        <f>(G66*240)/K66</f>
        <v>115.66000000000001</v>
      </c>
      <c r="T66" s="27">
        <f>(C66*240)/L66</f>
        <v>3.9425905236727536</v>
      </c>
      <c r="U66" s="27">
        <f>(G66*240)/L66</f>
        <v>4.800000210189376</v>
      </c>
    </row>
    <row r="67" spans="1:21" ht="12.75">
      <c r="A67" s="3">
        <v>1411</v>
      </c>
      <c r="B67" s="24">
        <v>42</v>
      </c>
      <c r="C67" s="17">
        <f>B67/20</f>
        <v>2.1</v>
      </c>
      <c r="D67" s="33">
        <v>22.75</v>
      </c>
      <c r="E67" s="14">
        <f>(D67*24)/240</f>
        <v>2.275</v>
      </c>
      <c r="F67" s="34">
        <v>27.4575</v>
      </c>
      <c r="G67" s="17">
        <f>(F67*24)/240</f>
        <v>2.74575</v>
      </c>
      <c r="H67" s="34">
        <v>19.5</v>
      </c>
      <c r="I67" s="17">
        <f>(H67*24)/240</f>
        <v>1.95</v>
      </c>
      <c r="K67" s="20">
        <v>6</v>
      </c>
      <c r="L67" s="21">
        <v>119.66042645027846</v>
      </c>
      <c r="M67" s="21">
        <v>106.08140010522129</v>
      </c>
      <c r="N67" s="21">
        <v>119.66042645027846</v>
      </c>
      <c r="O67" s="21">
        <v>106.08140010522129</v>
      </c>
      <c r="Q67" s="27">
        <f>(C67*240)/K67</f>
        <v>84</v>
      </c>
      <c r="R67" s="27">
        <f>(G67*240)/K67</f>
        <v>109.83</v>
      </c>
      <c r="T67" s="27">
        <f>(C67*240)/L67</f>
        <v>4.21191880182228</v>
      </c>
      <c r="U67" s="27">
        <f>(G67*240)/L67</f>
        <v>5.507083833382632</v>
      </c>
    </row>
    <row r="68" spans="1:21" ht="12.75">
      <c r="A68" s="3">
        <v>1412</v>
      </c>
      <c r="B68" s="24">
        <v>44.375</v>
      </c>
      <c r="C68" s="17">
        <f>B68/20</f>
        <v>2.21875</v>
      </c>
      <c r="D68" s="33">
        <v>21.75</v>
      </c>
      <c r="E68" s="14">
        <f>(D68*24)/240</f>
        <v>2.175</v>
      </c>
      <c r="F68" s="34">
        <v>26</v>
      </c>
      <c r="G68" s="17">
        <f>(F68*24)/240</f>
        <v>2.6</v>
      </c>
      <c r="H68" s="34">
        <v>19.25</v>
      </c>
      <c r="I68" s="17">
        <f>(H68*24)/240</f>
        <v>1.925</v>
      </c>
      <c r="K68" s="20">
        <v>6</v>
      </c>
      <c r="L68" s="21">
        <v>116.81242327892417</v>
      </c>
      <c r="M68" s="21">
        <v>103.55658740912989</v>
      </c>
      <c r="N68" s="21">
        <v>116.81242327892417</v>
      </c>
      <c r="O68" s="21">
        <v>103.55658740912989</v>
      </c>
      <c r="Q68" s="27">
        <f>(C68*240)/K68</f>
        <v>88.75</v>
      </c>
      <c r="R68" s="27">
        <f>(G68*240)/K68</f>
        <v>104</v>
      </c>
      <c r="T68" s="27">
        <f>(C68*240)/L68</f>
        <v>4.558590473964391</v>
      </c>
      <c r="U68" s="27">
        <f>(G68*240)/L68</f>
        <v>5.3418975694906665</v>
      </c>
    </row>
    <row r="69" spans="1:21" ht="12.75">
      <c r="A69" s="3">
        <v>1413</v>
      </c>
      <c r="B69" s="25">
        <v>43.1875</v>
      </c>
      <c r="C69" s="17">
        <f>B69/20</f>
        <v>2.159375</v>
      </c>
      <c r="D69" s="33">
        <v>21.875</v>
      </c>
      <c r="E69" s="14">
        <f>(D69*24)/240</f>
        <v>2.1875</v>
      </c>
      <c r="F69" s="34">
        <v>23.5825</v>
      </c>
      <c r="G69" s="17">
        <f>(F69*24)/240</f>
        <v>2.35825</v>
      </c>
      <c r="H69" s="34">
        <v>19</v>
      </c>
      <c r="I69" s="17">
        <f>(H69*24)/240</f>
        <v>1.9</v>
      </c>
      <c r="K69" s="20">
        <v>6</v>
      </c>
      <c r="L69" s="21">
        <v>122.43132764963813</v>
      </c>
      <c r="M69" s="21">
        <v>108.53786033606838</v>
      </c>
      <c r="N69" s="21">
        <v>122.43132764963813</v>
      </c>
      <c r="O69" s="21">
        <v>108.53786033606838</v>
      </c>
      <c r="Q69" s="27">
        <f>(C69*240)/K69</f>
        <v>86.375</v>
      </c>
      <c r="R69" s="27">
        <f>(G69*240)/K69</f>
        <v>94.33</v>
      </c>
      <c r="T69" s="27">
        <f>(C69*240)/L69</f>
        <v>4.232985216684709</v>
      </c>
      <c r="U69" s="27">
        <f>(G69*240)/L69</f>
        <v>4.622836416669969</v>
      </c>
    </row>
    <row r="70" spans="1:21" ht="12.75">
      <c r="A70" s="3">
        <v>1414</v>
      </c>
      <c r="B70" s="24">
        <v>42</v>
      </c>
      <c r="C70" s="17">
        <f>B70/20</f>
        <v>2.1</v>
      </c>
      <c r="D70" s="33">
        <v>22</v>
      </c>
      <c r="E70" s="14">
        <f>(D70*24)/240</f>
        <v>2.2</v>
      </c>
      <c r="F70" s="34">
        <v>21.165</v>
      </c>
      <c r="G70" s="17">
        <f>(F70*24)/240</f>
        <v>2.1165</v>
      </c>
      <c r="H70" s="34">
        <v>18.75</v>
      </c>
      <c r="I70" s="17">
        <f>(H70*24)/240</f>
        <v>1.875</v>
      </c>
      <c r="K70" s="20">
        <v>6</v>
      </c>
      <c r="L70" s="21">
        <v>121.45589139987949</v>
      </c>
      <c r="M70" s="21">
        <v>107.67311627525073</v>
      </c>
      <c r="N70" s="21">
        <v>121.45589139987949</v>
      </c>
      <c r="O70" s="21">
        <v>107.67311627525073</v>
      </c>
      <c r="Q70" s="27">
        <f>(C70*240)/K70</f>
        <v>84</v>
      </c>
      <c r="R70" s="27">
        <f>(G70*240)/K70</f>
        <v>84.66</v>
      </c>
      <c r="T70" s="27">
        <f>(C70*240)/L70</f>
        <v>4.14965461280621</v>
      </c>
      <c r="U70" s="27">
        <f>(G70*240)/L70</f>
        <v>4.18225904190683</v>
      </c>
    </row>
    <row r="71" spans="1:21" ht="12.75">
      <c r="A71" s="3">
        <v>1415</v>
      </c>
      <c r="B71" s="24">
        <v>42</v>
      </c>
      <c r="C71" s="17">
        <f>B71/20</f>
        <v>2.1</v>
      </c>
      <c r="D71" s="33">
        <v>20.5</v>
      </c>
      <c r="E71" s="14">
        <f>(D71*24)/240</f>
        <v>2.05</v>
      </c>
      <c r="F71" s="34">
        <v>25</v>
      </c>
      <c r="G71" s="17">
        <f>(F71*24)/240</f>
        <v>2.5</v>
      </c>
      <c r="H71" s="34">
        <v>18.5</v>
      </c>
      <c r="I71" s="17">
        <f>(H71*24)/240</f>
        <v>1.85</v>
      </c>
      <c r="K71" s="20">
        <v>6</v>
      </c>
      <c r="L71" s="21">
        <v>130.23487927450634</v>
      </c>
      <c r="M71" s="21">
        <v>115.45586745601932</v>
      </c>
      <c r="N71" s="21">
        <v>130.23487927450634</v>
      </c>
      <c r="O71" s="21">
        <v>115.45586745601932</v>
      </c>
      <c r="Q71" s="27">
        <f>(C71*240)/K71</f>
        <v>84</v>
      </c>
      <c r="R71" s="27">
        <f>(G71*240)/K71</f>
        <v>100</v>
      </c>
      <c r="T71" s="27">
        <f>(C71*240)/L71</f>
        <v>3.8699310262167126</v>
      </c>
      <c r="U71" s="27">
        <f>(G71*240)/L71</f>
        <v>4.607060745496087</v>
      </c>
    </row>
    <row r="72" spans="1:21" ht="12.75">
      <c r="A72" s="3">
        <v>1416</v>
      </c>
      <c r="B72" s="25">
        <v>42</v>
      </c>
      <c r="C72" s="17">
        <f>B72/20</f>
        <v>2.1</v>
      </c>
      <c r="D72" s="33">
        <v>19.875</v>
      </c>
      <c r="E72" s="14">
        <f>(D72*24)/240</f>
        <v>1.9875</v>
      </c>
      <c r="F72" s="34">
        <v>24</v>
      </c>
      <c r="G72" s="17">
        <f>(F72*24)/240</f>
        <v>2.4</v>
      </c>
      <c r="H72" s="34">
        <v>19</v>
      </c>
      <c r="I72" s="17">
        <f>(H72*24)/240</f>
        <v>1.9</v>
      </c>
      <c r="K72" s="20">
        <v>6</v>
      </c>
      <c r="L72" s="21">
        <v>136.60646571097783</v>
      </c>
      <c r="M72" s="21">
        <v>121.1044083322562</v>
      </c>
      <c r="N72" s="21">
        <v>136.60646571097783</v>
      </c>
      <c r="O72" s="21">
        <v>121.1044083322562</v>
      </c>
      <c r="Q72" s="27">
        <f>(C72*240)/K72</f>
        <v>84</v>
      </c>
      <c r="R72" s="27">
        <f>(G72*240)/K72</f>
        <v>96</v>
      </c>
      <c r="T72" s="27">
        <f>(C72*240)/L72</f>
        <v>3.6894300527935995</v>
      </c>
      <c r="U72" s="27">
        <f>(G72*240)/L72</f>
        <v>4.216491488906971</v>
      </c>
    </row>
    <row r="73" spans="1:21" ht="12.75">
      <c r="A73" s="3">
        <v>1417</v>
      </c>
      <c r="B73" s="25">
        <v>42</v>
      </c>
      <c r="C73" s="17">
        <f>B73/20</f>
        <v>2.1</v>
      </c>
      <c r="D73" s="33">
        <v>19.25</v>
      </c>
      <c r="E73" s="14">
        <f>(D73*24)/240</f>
        <v>1.925</v>
      </c>
      <c r="F73" s="34">
        <v>24</v>
      </c>
      <c r="G73" s="17">
        <f>(F73*24)/240</f>
        <v>2.4</v>
      </c>
      <c r="H73" s="34">
        <v>19</v>
      </c>
      <c r="I73" s="17">
        <f>(H73*24)/240</f>
        <v>1.9</v>
      </c>
      <c r="K73" s="20">
        <v>6</v>
      </c>
      <c r="L73" s="21">
        <v>144.54975875910785</v>
      </c>
      <c r="M73" s="21">
        <v>128.14629906412515</v>
      </c>
      <c r="N73" s="21">
        <v>144.54975875910785</v>
      </c>
      <c r="O73" s="21">
        <v>128.14629906412515</v>
      </c>
      <c r="Q73" s="27">
        <f>(C73*240)/K73</f>
        <v>84</v>
      </c>
      <c r="R73" s="27">
        <f>(G73*240)/K73</f>
        <v>96</v>
      </c>
      <c r="T73" s="27">
        <f>(C73*240)/L73</f>
        <v>3.4866886276850586</v>
      </c>
      <c r="U73" s="27">
        <f>(G73*240)/L73</f>
        <v>3.984787003068638</v>
      </c>
    </row>
    <row r="74" spans="1:21" ht="12.75">
      <c r="A74" s="3">
        <v>1418</v>
      </c>
      <c r="B74" s="25">
        <v>42</v>
      </c>
      <c r="C74" s="17">
        <f>B74/20</f>
        <v>2.1</v>
      </c>
      <c r="D74" s="33">
        <v>18.625</v>
      </c>
      <c r="E74" s="14">
        <f>(D74*24)/240</f>
        <v>1.8625</v>
      </c>
      <c r="F74" s="34">
        <v>23.165</v>
      </c>
      <c r="G74" s="17">
        <f>(F74*24)/240</f>
        <v>2.3165</v>
      </c>
      <c r="H74" s="34">
        <v>18.335</v>
      </c>
      <c r="I74" s="17">
        <f>(H74*24)/240</f>
        <v>1.8335000000000001</v>
      </c>
      <c r="K74" s="20">
        <v>6</v>
      </c>
      <c r="L74" s="21">
        <v>128.35656399277772</v>
      </c>
      <c r="M74" s="21">
        <v>113.79070278265424</v>
      </c>
      <c r="N74" s="21">
        <v>128.35656399277772</v>
      </c>
      <c r="O74" s="21">
        <v>113.79070278265424</v>
      </c>
      <c r="Q74" s="27">
        <f>(C74*240)/K74</f>
        <v>84</v>
      </c>
      <c r="R74" s="27">
        <f>(G74*240)/K74</f>
        <v>92.66000000000001</v>
      </c>
      <c r="T74" s="27">
        <f>(C74*240)/L74</f>
        <v>3.9265619483890104</v>
      </c>
      <c r="U74" s="27">
        <f>(G74*240)/L74</f>
        <v>4.331371787353878</v>
      </c>
    </row>
    <row r="75" spans="1:21" ht="12.75">
      <c r="A75" s="3">
        <v>1419</v>
      </c>
      <c r="B75" s="24">
        <v>42</v>
      </c>
      <c r="C75" s="17">
        <f>B75/20</f>
        <v>2.1</v>
      </c>
      <c r="D75" s="33">
        <v>18</v>
      </c>
      <c r="E75" s="14">
        <f>(D75*24)/240</f>
        <v>1.8</v>
      </c>
      <c r="F75" s="34">
        <v>23.165</v>
      </c>
      <c r="G75" s="17">
        <f>(F75*24)/240</f>
        <v>2.3165</v>
      </c>
      <c r="H75" s="34">
        <v>18.335</v>
      </c>
      <c r="I75" s="17">
        <f>(H75*24)/240</f>
        <v>1.8335000000000001</v>
      </c>
      <c r="K75" s="20">
        <v>6</v>
      </c>
      <c r="L75" s="21">
        <v>113.60459535087617</v>
      </c>
      <c r="M75" s="21">
        <v>100.712782752915</v>
      </c>
      <c r="N75" s="21">
        <v>113.60459535087617</v>
      </c>
      <c r="O75" s="21">
        <v>100.712782752915</v>
      </c>
      <c r="Q75" s="27">
        <f>(C75*240)/K75</f>
        <v>84</v>
      </c>
      <c r="R75" s="27">
        <f>(G75*240)/K75</f>
        <v>92.66000000000001</v>
      </c>
      <c r="T75" s="27">
        <f>(C75*240)/L75</f>
        <v>4.436440255285087</v>
      </c>
      <c r="U75" s="27">
        <f>(G75*240)/L75</f>
        <v>4.893816119699002</v>
      </c>
    </row>
    <row r="76" spans="1:21" ht="12.75">
      <c r="A76" s="3">
        <v>1420</v>
      </c>
      <c r="B76" s="25">
        <v>42</v>
      </c>
      <c r="C76" s="17">
        <f>B76/20</f>
        <v>2.1</v>
      </c>
      <c r="D76" s="33">
        <v>17</v>
      </c>
      <c r="E76" s="14">
        <f>(D76*24)/240</f>
        <v>1.7</v>
      </c>
      <c r="F76" s="34">
        <v>23.131999999999998</v>
      </c>
      <c r="G76" s="17">
        <f>(F76*24)/240</f>
        <v>2.3131999999999997</v>
      </c>
      <c r="H76" s="34">
        <v>17.778333333333332</v>
      </c>
      <c r="I76" s="17">
        <f>(H76*24)/240</f>
        <v>1.7778333333333332</v>
      </c>
      <c r="K76" s="20">
        <v>6</v>
      </c>
      <c r="L76" s="21">
        <v>117.57611106020846</v>
      </c>
      <c r="M76" s="21">
        <v>104.23361214893016</v>
      </c>
      <c r="N76" s="21">
        <v>117.57611106020846</v>
      </c>
      <c r="O76" s="21">
        <v>104.23361214893016</v>
      </c>
      <c r="Q76" s="27">
        <f>(C76*240)/K76</f>
        <v>84</v>
      </c>
      <c r="R76" s="27">
        <f>(G76*240)/K76</f>
        <v>92.52799999999998</v>
      </c>
      <c r="T76" s="27">
        <f>(C76*240)/L76</f>
        <v>4.286585050783924</v>
      </c>
      <c r="U76" s="27">
        <f>(G76*240)/L76</f>
        <v>4.72177549498732</v>
      </c>
    </row>
    <row r="77" spans="1:21" ht="12.75">
      <c r="A77" s="3">
        <v>1421</v>
      </c>
      <c r="B77" s="24">
        <v>42</v>
      </c>
      <c r="C77" s="17">
        <f>B77/20</f>
        <v>2.1</v>
      </c>
      <c r="D77" s="33">
        <v>17.5</v>
      </c>
      <c r="E77" s="14">
        <f>(D77*24)/240</f>
        <v>1.75</v>
      </c>
      <c r="F77" s="34">
        <v>23.098999999999997</v>
      </c>
      <c r="G77" s="17">
        <f>(F77*24)/240</f>
        <v>2.3099</v>
      </c>
      <c r="H77" s="34">
        <v>17.221666666666664</v>
      </c>
      <c r="I77" s="17">
        <f>(H77*24)/240</f>
        <v>1.7221666666666664</v>
      </c>
      <c r="K77" s="20">
        <v>6</v>
      </c>
      <c r="L77" s="21">
        <v>109.18810960110709</v>
      </c>
      <c r="M77" s="21">
        <v>96.79747837218945</v>
      </c>
      <c r="N77" s="21">
        <v>109.18810960110709</v>
      </c>
      <c r="O77" s="21">
        <v>96.79747837218945</v>
      </c>
      <c r="Q77" s="27">
        <f>(C77*240)/K77</f>
        <v>84</v>
      </c>
      <c r="R77" s="27">
        <f>(G77*240)/K77</f>
        <v>92.396</v>
      </c>
      <c r="T77" s="27">
        <f>(C77*240)/L77</f>
        <v>4.615887222896749</v>
      </c>
      <c r="U77" s="27">
        <f>(G77*240)/L77</f>
        <v>5.077256141032952</v>
      </c>
    </row>
    <row r="78" spans="1:21" ht="12.75">
      <c r="A78" s="3">
        <v>1422</v>
      </c>
      <c r="B78" s="25">
        <v>42.125</v>
      </c>
      <c r="C78" s="17">
        <f>B78/20</f>
        <v>2.10625</v>
      </c>
      <c r="D78" s="33">
        <v>18.125</v>
      </c>
      <c r="E78" s="14">
        <f>(D78*24)/240</f>
        <v>1.8125</v>
      </c>
      <c r="F78" s="34">
        <v>23.065999999999995</v>
      </c>
      <c r="G78" s="17">
        <f>(F78*24)/240</f>
        <v>2.306599999999999</v>
      </c>
      <c r="H78" s="34">
        <v>16.665</v>
      </c>
      <c r="I78" s="17">
        <f>(H78*24)/240</f>
        <v>1.6664999999999999</v>
      </c>
      <c r="K78" s="20">
        <v>6</v>
      </c>
      <c r="L78" s="21">
        <v>112.81720371134395</v>
      </c>
      <c r="M78" s="21">
        <v>100.01474406100516</v>
      </c>
      <c r="N78" s="21">
        <v>112.81720371134395</v>
      </c>
      <c r="O78" s="21">
        <v>100.01474406100516</v>
      </c>
      <c r="Q78" s="27">
        <f>(C78*240)/K78</f>
        <v>84.25000000000001</v>
      </c>
      <c r="R78" s="27">
        <f>(G78*240)/K78</f>
        <v>92.26399999999997</v>
      </c>
      <c r="T78" s="27">
        <f>(C78*240)/L78</f>
        <v>4.480699604054902</v>
      </c>
      <c r="U78" s="27">
        <f>(G78*240)/L78</f>
        <v>4.9069111960655345</v>
      </c>
    </row>
    <row r="79" spans="1:21" ht="12.75">
      <c r="A79" s="3">
        <v>1423</v>
      </c>
      <c r="B79" s="25">
        <v>42.25</v>
      </c>
      <c r="C79" s="17">
        <f>B79/20</f>
        <v>2.1125</v>
      </c>
      <c r="D79" s="33">
        <v>18.75</v>
      </c>
      <c r="E79" s="14">
        <f>(D79*24)/240</f>
        <v>1.875</v>
      </c>
      <c r="F79" s="34">
        <v>23.032999999999994</v>
      </c>
      <c r="G79" s="17">
        <f>(F79*24)/240</f>
        <v>2.3032999999999997</v>
      </c>
      <c r="H79" s="34">
        <v>16.8325</v>
      </c>
      <c r="I79" s="17">
        <f>(H79*24)/240</f>
        <v>1.6832500000000001</v>
      </c>
      <c r="K79" s="20">
        <v>6</v>
      </c>
      <c r="L79" s="21">
        <v>122.96636891923889</v>
      </c>
      <c r="M79" s="21">
        <v>109.01218529609939</v>
      </c>
      <c r="N79" s="21">
        <v>122.96636891923889</v>
      </c>
      <c r="O79" s="21">
        <v>109.01218529609939</v>
      </c>
      <c r="Q79" s="27">
        <f>(C79*240)/K79</f>
        <v>84.49999999999999</v>
      </c>
      <c r="R79" s="27">
        <f>(G79*240)/K79</f>
        <v>92.13199999999999</v>
      </c>
      <c r="T79" s="27">
        <f>(C79*240)/L79</f>
        <v>4.123078565757962</v>
      </c>
      <c r="U79" s="27">
        <f>(G79*240)/L79</f>
        <v>4.495473070064054</v>
      </c>
    </row>
    <row r="80" spans="1:21" ht="12.75">
      <c r="A80" s="3">
        <v>1424</v>
      </c>
      <c r="B80" s="25">
        <v>42.375</v>
      </c>
      <c r="C80" s="17">
        <f>B80/20</f>
        <v>2.11875</v>
      </c>
      <c r="D80" s="33">
        <v>19.375</v>
      </c>
      <c r="E80" s="14">
        <f>(D80*24)/240</f>
        <v>1.9375</v>
      </c>
      <c r="F80" s="34">
        <v>23</v>
      </c>
      <c r="G80" s="17">
        <f>(F80*24)/240</f>
        <v>2.3</v>
      </c>
      <c r="H80" s="34">
        <v>17</v>
      </c>
      <c r="I80" s="17">
        <f>(H80*24)/240</f>
        <v>1.7</v>
      </c>
      <c r="K80" s="20">
        <v>6</v>
      </c>
      <c r="L80" s="21">
        <v>117.79218115637117</v>
      </c>
      <c r="M80" s="21">
        <v>104.42516268072886</v>
      </c>
      <c r="N80" s="21">
        <v>117.79218115637117</v>
      </c>
      <c r="O80" s="21">
        <v>104.42516268072886</v>
      </c>
      <c r="Q80" s="27">
        <f>(C80*240)/K80</f>
        <v>84.75</v>
      </c>
      <c r="R80" s="27">
        <f>(G80*240)/K80</f>
        <v>92</v>
      </c>
      <c r="T80" s="27">
        <f>(C80*240)/L80</f>
        <v>4.316924901194906</v>
      </c>
      <c r="U80" s="27">
        <f>(G80*240)/L80</f>
        <v>4.6862193617691</v>
      </c>
    </row>
    <row r="81" spans="1:21" ht="12.75">
      <c r="A81" s="3">
        <v>1425</v>
      </c>
      <c r="B81" s="24">
        <v>42.5</v>
      </c>
      <c r="C81" s="17">
        <f>B81/20</f>
        <v>2.125</v>
      </c>
      <c r="D81" s="33">
        <v>20</v>
      </c>
      <c r="E81" s="14">
        <f>(D81*24)/240</f>
        <v>2</v>
      </c>
      <c r="F81" s="34">
        <v>23.5</v>
      </c>
      <c r="G81" s="17">
        <f>(F81*24)/240</f>
        <v>2.35</v>
      </c>
      <c r="H81" s="34">
        <v>18</v>
      </c>
      <c r="I81" s="17">
        <f>(H81*24)/240</f>
        <v>1.8</v>
      </c>
      <c r="K81" s="20">
        <v>6</v>
      </c>
      <c r="L81" s="21">
        <v>122.33378384834859</v>
      </c>
      <c r="M81" s="21">
        <v>108.45138577368094</v>
      </c>
      <c r="N81" s="21">
        <v>122.33378384834859</v>
      </c>
      <c r="O81" s="21">
        <v>108.45138577368094</v>
      </c>
      <c r="Q81" s="27">
        <f>(C81*240)/K81</f>
        <v>85</v>
      </c>
      <c r="R81" s="27">
        <f>(G81*240)/K81</f>
        <v>94</v>
      </c>
      <c r="T81" s="27">
        <f>(C81*240)/L81</f>
        <v>4.168921976877809</v>
      </c>
      <c r="U81" s="27">
        <f>(G81*240)/L81</f>
        <v>4.610337245017813</v>
      </c>
    </row>
    <row r="82" spans="1:21" ht="12.75">
      <c r="A82" s="3">
        <v>1426</v>
      </c>
      <c r="B82" s="24">
        <v>42.5</v>
      </c>
      <c r="C82" s="17">
        <f>B82/20</f>
        <v>2.125</v>
      </c>
      <c r="D82" s="33">
        <v>18.5</v>
      </c>
      <c r="E82" s="14">
        <f>(D82*24)/240</f>
        <v>1.85</v>
      </c>
      <c r="F82" s="34">
        <v>22.375</v>
      </c>
      <c r="G82" s="17">
        <f>(F82*24)/240</f>
        <v>2.2375</v>
      </c>
      <c r="H82" s="34">
        <v>18.5</v>
      </c>
      <c r="I82" s="17">
        <f>(H82*24)/240</f>
        <v>1.85</v>
      </c>
      <c r="K82" s="20">
        <v>6</v>
      </c>
      <c r="L82" s="21">
        <v>115.82063147661746</v>
      </c>
      <c r="M82" s="21">
        <v>102.67734381855742</v>
      </c>
      <c r="N82" s="21">
        <v>115.82063147661746</v>
      </c>
      <c r="O82" s="21">
        <v>102.67734381855742</v>
      </c>
      <c r="Q82" s="27">
        <f>(C82*240)/K82</f>
        <v>85</v>
      </c>
      <c r="R82" s="27">
        <f>(G82*240)/K82</f>
        <v>89.5</v>
      </c>
      <c r="T82" s="27">
        <f>(C82*240)/L82</f>
        <v>4.403360554142392</v>
      </c>
      <c r="U82" s="27">
        <f>(G82*240)/L82</f>
        <v>4.636479642302871</v>
      </c>
    </row>
    <row r="83" spans="1:21" ht="12.75">
      <c r="A83" s="3">
        <v>1427</v>
      </c>
      <c r="B83" s="24">
        <v>42.5</v>
      </c>
      <c r="C83" s="17">
        <f>B83/20</f>
        <v>2.125</v>
      </c>
      <c r="D83" s="33">
        <v>20</v>
      </c>
      <c r="E83" s="14">
        <f>(D83*24)/240</f>
        <v>2</v>
      </c>
      <c r="F83" s="34">
        <v>21.25</v>
      </c>
      <c r="G83" s="17">
        <f>(F83*24)/240</f>
        <v>2.125</v>
      </c>
      <c r="H83" s="34">
        <v>19</v>
      </c>
      <c r="I83" s="17">
        <f>(H83*24)/240</f>
        <v>1.9</v>
      </c>
      <c r="K83" s="20">
        <v>6</v>
      </c>
      <c r="L83" s="21">
        <v>109.41187876420707</v>
      </c>
      <c r="M83" s="21">
        <v>96.99585428330893</v>
      </c>
      <c r="N83" s="21">
        <v>109.41187876420707</v>
      </c>
      <c r="O83" s="21">
        <v>96.99585428330893</v>
      </c>
      <c r="Q83" s="27">
        <f>(C83*240)/K83</f>
        <v>85</v>
      </c>
      <c r="R83" s="27">
        <f>(G83*240)/K83</f>
        <v>85</v>
      </c>
      <c r="T83" s="27">
        <f>(C83*240)/L83</f>
        <v>4.661285463337104</v>
      </c>
      <c r="U83" s="27">
        <f>(G83*240)/L83</f>
        <v>4.661285463337104</v>
      </c>
    </row>
    <row r="84" spans="1:21" ht="12.75">
      <c r="A84" s="3">
        <v>1428</v>
      </c>
      <c r="B84" s="24">
        <v>72</v>
      </c>
      <c r="C84" s="17">
        <f>B84/20</f>
        <v>3.6</v>
      </c>
      <c r="D84" s="33">
        <v>20</v>
      </c>
      <c r="E84" s="14">
        <f>(D84*24)/240</f>
        <v>2</v>
      </c>
      <c r="F84" s="34">
        <v>21.625</v>
      </c>
      <c r="G84" s="17">
        <f>(F84*24)/240</f>
        <v>2.1625</v>
      </c>
      <c r="H84" s="34">
        <v>18.25</v>
      </c>
      <c r="I84" s="17">
        <f>(H84*24)/240</f>
        <v>1.825</v>
      </c>
      <c r="K84" s="20">
        <v>6</v>
      </c>
      <c r="L84" s="21">
        <v>110.50289097100983</v>
      </c>
      <c r="M84" s="21">
        <v>97.96305877908779</v>
      </c>
      <c r="N84" s="21">
        <v>110.50289097100983</v>
      </c>
      <c r="O84" s="21">
        <v>97.96305877908779</v>
      </c>
      <c r="Q84" s="27">
        <f>(C84*240)/K84</f>
        <v>144</v>
      </c>
      <c r="R84" s="27">
        <f>(G84*240)/K84</f>
        <v>86.5</v>
      </c>
      <c r="T84" s="27">
        <f>(C84*240)/L84</f>
        <v>7.818799964488425</v>
      </c>
      <c r="U84" s="27">
        <f>(G84*240)/L84</f>
        <v>4.696709700890617</v>
      </c>
    </row>
    <row r="85" spans="1:21" ht="12.75">
      <c r="A85" s="3">
        <v>1429</v>
      </c>
      <c r="B85" s="24">
        <v>42.5</v>
      </c>
      <c r="C85" s="17">
        <f>B85/20</f>
        <v>2.125</v>
      </c>
      <c r="D85" s="33">
        <v>20</v>
      </c>
      <c r="E85" s="14">
        <f>(D85*24)/240</f>
        <v>2</v>
      </c>
      <c r="F85" s="34">
        <v>22</v>
      </c>
      <c r="G85" s="17">
        <f>(F85*24)/240</f>
        <v>2.2</v>
      </c>
      <c r="H85" s="34">
        <v>17.5</v>
      </c>
      <c r="I85" s="17">
        <f>(H85*24)/240</f>
        <v>1.75</v>
      </c>
      <c r="K85" s="20">
        <v>6</v>
      </c>
      <c r="L85" s="21">
        <v>143.73588928718246</v>
      </c>
      <c r="M85" s="21">
        <v>127.42478723564594</v>
      </c>
      <c r="N85" s="21">
        <v>143.73588928718246</v>
      </c>
      <c r="O85" s="21">
        <v>127.42478723564594</v>
      </c>
      <c r="Q85" s="27">
        <f>(C85*240)/K85</f>
        <v>85</v>
      </c>
      <c r="R85" s="27">
        <f>(G85*240)/K85</f>
        <v>88</v>
      </c>
      <c r="T85" s="27">
        <f>(C85*240)/L85</f>
        <v>3.5481743810067266</v>
      </c>
      <c r="U85" s="27">
        <f>(G85*240)/L85</f>
        <v>3.673404065042258</v>
      </c>
    </row>
    <row r="86" spans="1:21" ht="12.75">
      <c r="A86" s="3">
        <v>1430</v>
      </c>
      <c r="B86" s="24">
        <v>42.75</v>
      </c>
      <c r="C86" s="17">
        <f>B86/20</f>
        <v>2.1375</v>
      </c>
      <c r="D86" s="33">
        <v>20</v>
      </c>
      <c r="E86" s="14">
        <f>(D86*24)/240</f>
        <v>2</v>
      </c>
      <c r="F86" s="34">
        <v>22</v>
      </c>
      <c r="G86" s="17">
        <f>(F86*24)/240</f>
        <v>2.2</v>
      </c>
      <c r="H86" s="34">
        <v>18</v>
      </c>
      <c r="I86" s="17">
        <f>(H86*24)/240</f>
        <v>1.8</v>
      </c>
      <c r="K86" s="20">
        <v>6</v>
      </c>
      <c r="L86" s="21">
        <v>155.65243253138877</v>
      </c>
      <c r="M86" s="21">
        <v>137.98904502128147</v>
      </c>
      <c r="N86" s="21">
        <v>155.65243253138877</v>
      </c>
      <c r="O86" s="21">
        <v>137.98904502128147</v>
      </c>
      <c r="Q86" s="27">
        <f>(C86*240)/K86</f>
        <v>85.5</v>
      </c>
      <c r="R86" s="27">
        <f>(G86*240)/K86</f>
        <v>88</v>
      </c>
      <c r="T86" s="27">
        <f>(C86*240)/L86</f>
        <v>3.2958045798387943</v>
      </c>
      <c r="U86" s="27">
        <f>(G86*240)/L86</f>
        <v>3.3921731348048407</v>
      </c>
    </row>
    <row r="87" spans="1:21" ht="12.75">
      <c r="A87" s="3">
        <v>1431</v>
      </c>
      <c r="B87" s="25">
        <v>44.5</v>
      </c>
      <c r="C87" s="17">
        <f>B87/20</f>
        <v>2.225</v>
      </c>
      <c r="D87" s="33">
        <v>20</v>
      </c>
      <c r="E87" s="14">
        <f>(D87*24)/240</f>
        <v>2</v>
      </c>
      <c r="F87" s="34">
        <v>22</v>
      </c>
      <c r="G87" s="17">
        <f>(F87*24)/240</f>
        <v>2.2</v>
      </c>
      <c r="H87" s="34">
        <v>17.5</v>
      </c>
      <c r="I87" s="17">
        <f>(H87*24)/240</f>
        <v>1.75</v>
      </c>
      <c r="K87" s="20">
        <v>6</v>
      </c>
      <c r="L87" s="21">
        <v>130.03564207082775</v>
      </c>
      <c r="M87" s="21">
        <v>115.27923962553055</v>
      </c>
      <c r="N87" s="21">
        <v>130.03564207082775</v>
      </c>
      <c r="O87" s="21">
        <v>115.27923962553055</v>
      </c>
      <c r="Q87" s="27">
        <f>(C87*240)/K87</f>
        <v>89</v>
      </c>
      <c r="R87" s="27">
        <f>(G87*240)/K87</f>
        <v>88</v>
      </c>
      <c r="T87" s="27">
        <f>(C87*240)/L87</f>
        <v>4.106566411300843</v>
      </c>
      <c r="U87" s="27">
        <f>(G87*240)/L87</f>
        <v>4.060425215668249</v>
      </c>
    </row>
    <row r="88" spans="1:21" ht="12.75">
      <c r="A88" s="3">
        <v>1432</v>
      </c>
      <c r="B88" s="25">
        <v>46.25</v>
      </c>
      <c r="C88" s="17">
        <f>B88/20</f>
        <v>2.3125</v>
      </c>
      <c r="D88" s="33">
        <v>20</v>
      </c>
      <c r="E88" s="14">
        <f>(D88*24)/240</f>
        <v>2</v>
      </c>
      <c r="F88" s="34">
        <v>22.5</v>
      </c>
      <c r="G88" s="17">
        <f>(F88*24)/240</f>
        <v>2.25</v>
      </c>
      <c r="H88" s="34">
        <v>18</v>
      </c>
      <c r="I88" s="17">
        <f>(H88*24)/240</f>
        <v>1.8</v>
      </c>
      <c r="K88" s="20">
        <v>6</v>
      </c>
      <c r="L88" s="21">
        <v>116.6666600610637</v>
      </c>
      <c r="M88" s="21">
        <v>103.42736535390927</v>
      </c>
      <c r="N88" s="21">
        <v>116.6666600610637</v>
      </c>
      <c r="O88" s="21">
        <v>103.42736535390927</v>
      </c>
      <c r="Q88" s="27">
        <f>(C88*240)/K88</f>
        <v>92.5</v>
      </c>
      <c r="R88" s="27">
        <f>(G88*240)/K88</f>
        <v>90</v>
      </c>
      <c r="T88" s="27">
        <f>(C88*240)/L88</f>
        <v>4.757143126489704</v>
      </c>
      <c r="U88" s="27">
        <f>(G88*240)/L88</f>
        <v>4.628571690638631</v>
      </c>
    </row>
    <row r="89" spans="1:21" ht="12.75">
      <c r="A89" s="3">
        <v>1433</v>
      </c>
      <c r="B89" s="24">
        <v>48</v>
      </c>
      <c r="C89" s="17">
        <f>B89/20</f>
        <v>2.4</v>
      </c>
      <c r="D89" s="33">
        <v>20</v>
      </c>
      <c r="E89" s="14">
        <f>(D89*24)/240</f>
        <v>2</v>
      </c>
      <c r="F89" s="34">
        <v>22</v>
      </c>
      <c r="G89" s="17">
        <f>(F89*24)/240</f>
        <v>2.2</v>
      </c>
      <c r="H89" s="34">
        <v>18</v>
      </c>
      <c r="I89" s="17">
        <f>(H89*24)/240</f>
        <v>1.8</v>
      </c>
      <c r="K89" s="20">
        <v>6</v>
      </c>
      <c r="L89" s="21">
        <v>125.67077848604184</v>
      </c>
      <c r="M89" s="21">
        <v>111.40969934326537</v>
      </c>
      <c r="N89" s="21">
        <v>125.67077848604184</v>
      </c>
      <c r="O89" s="21">
        <v>111.40969934326537</v>
      </c>
      <c r="Q89" s="27">
        <f>(C89*240)/K89</f>
        <v>96</v>
      </c>
      <c r="R89" s="27">
        <f>(G89*240)/K89</f>
        <v>88</v>
      </c>
      <c r="T89" s="27">
        <f>(C89*240)/L89</f>
        <v>4.583404407445251</v>
      </c>
      <c r="U89" s="27">
        <f>(G89*240)/L89</f>
        <v>4.201454040158147</v>
      </c>
    </row>
    <row r="90" spans="1:21" ht="12.75">
      <c r="A90" s="3">
        <v>1434</v>
      </c>
      <c r="B90" s="24">
        <v>58</v>
      </c>
      <c r="C90" s="17">
        <f>B90/20</f>
        <v>2.9</v>
      </c>
      <c r="D90" s="33">
        <v>19.75</v>
      </c>
      <c r="E90" s="14">
        <f>(D90*24)/240</f>
        <v>1.975</v>
      </c>
      <c r="F90" s="34">
        <v>22.75</v>
      </c>
      <c r="G90" s="17">
        <f>(F90*24)/240</f>
        <v>2.275</v>
      </c>
      <c r="H90" s="34">
        <v>17.71</v>
      </c>
      <c r="I90" s="17">
        <f>(H90*24)/240</f>
        <v>1.7710000000000001</v>
      </c>
      <c r="K90" s="20">
        <v>6</v>
      </c>
      <c r="L90" s="21">
        <v>125.45863971644906</v>
      </c>
      <c r="M90" s="21">
        <v>111.22163401237376</v>
      </c>
      <c r="N90" s="21">
        <v>125.45863971644906</v>
      </c>
      <c r="O90" s="21">
        <v>111.22163401237376</v>
      </c>
      <c r="Q90" s="27">
        <f>(C90*240)/K90</f>
        <v>116</v>
      </c>
      <c r="R90" s="27">
        <f>(G90*240)/K90</f>
        <v>91</v>
      </c>
      <c r="T90" s="27">
        <f>(C90*240)/L90</f>
        <v>5.547645037225336</v>
      </c>
      <c r="U90" s="27">
        <f>(G90*240)/L90</f>
        <v>4.35203188265091</v>
      </c>
    </row>
    <row r="91" spans="1:21" ht="12.75">
      <c r="A91" s="3">
        <v>1435</v>
      </c>
      <c r="B91" s="25">
        <v>50</v>
      </c>
      <c r="C91" s="17">
        <f>B91/20</f>
        <v>2.5</v>
      </c>
      <c r="D91" s="33">
        <v>19.5</v>
      </c>
      <c r="E91" s="14">
        <f>(D91*24)/240</f>
        <v>1.95</v>
      </c>
      <c r="F91" s="34">
        <v>22.75</v>
      </c>
      <c r="G91" s="17">
        <f>(F91*24)/240</f>
        <v>2.275</v>
      </c>
      <c r="H91" s="34">
        <v>18.25</v>
      </c>
      <c r="I91" s="17">
        <f>(H91*24)/240</f>
        <v>1.825</v>
      </c>
      <c r="K91" s="20">
        <v>6</v>
      </c>
      <c r="L91" s="21">
        <v>117.61785713389396</v>
      </c>
      <c r="M91" s="21">
        <v>104.27062089172696</v>
      </c>
      <c r="N91" s="21">
        <v>117.61785713389396</v>
      </c>
      <c r="O91" s="21">
        <v>104.27062089172696</v>
      </c>
      <c r="Q91" s="27">
        <f>(C91*240)/K91</f>
        <v>100</v>
      </c>
      <c r="R91" s="27">
        <f>(G91*240)/K91</f>
        <v>91</v>
      </c>
      <c r="T91" s="27">
        <f>(C91*240)/L91</f>
        <v>5.101266207536592</v>
      </c>
      <c r="U91" s="27">
        <f>(G91*240)/L91</f>
        <v>4.642152248858299</v>
      </c>
    </row>
    <row r="92" spans="1:21" ht="12.75">
      <c r="A92" s="3">
        <v>1436</v>
      </c>
      <c r="B92" s="24">
        <v>42</v>
      </c>
      <c r="C92" s="17">
        <f>B92/20</f>
        <v>2.1</v>
      </c>
      <c r="D92" s="33">
        <v>19</v>
      </c>
      <c r="E92" s="14">
        <f>(D92*24)/240</f>
        <v>1.9</v>
      </c>
      <c r="F92" s="34">
        <v>22.375</v>
      </c>
      <c r="G92" s="17">
        <f>(F92*24)/240</f>
        <v>2.2375</v>
      </c>
      <c r="H92" s="34">
        <v>18.4575</v>
      </c>
      <c r="I92" s="17">
        <f>(H92*24)/240</f>
        <v>1.84575</v>
      </c>
      <c r="K92" s="20">
        <v>6</v>
      </c>
      <c r="L92" s="21">
        <v>107.6370989143761</v>
      </c>
      <c r="M92" s="21">
        <v>95.42247587464318</v>
      </c>
      <c r="N92" s="21">
        <v>107.6370989143761</v>
      </c>
      <c r="O92" s="21">
        <v>95.42247587464318</v>
      </c>
      <c r="Q92" s="27">
        <f>(C92*240)/K92</f>
        <v>84</v>
      </c>
      <c r="R92" s="27">
        <f>(G92*240)/K92</f>
        <v>89.5</v>
      </c>
      <c r="T92" s="27">
        <f>(C92*240)/L92</f>
        <v>4.6824004463454125</v>
      </c>
      <c r="U92" s="27">
        <f>(G92*240)/L92</f>
        <v>4.988986189856124</v>
      </c>
    </row>
    <row r="93" spans="1:21" ht="12.75">
      <c r="A93" s="3">
        <v>1437</v>
      </c>
      <c r="B93" s="24">
        <v>40</v>
      </c>
      <c r="C93" s="17">
        <f>B93/20</f>
        <v>2</v>
      </c>
      <c r="D93" s="33">
        <v>19</v>
      </c>
      <c r="E93" s="14">
        <f>(D93*24)/240</f>
        <v>1.9</v>
      </c>
      <c r="F93" s="34">
        <v>22</v>
      </c>
      <c r="G93" s="17">
        <f>(F93*24)/240</f>
        <v>2.2</v>
      </c>
      <c r="H93" s="34">
        <v>18.665</v>
      </c>
      <c r="I93" s="17">
        <f>(H93*24)/240</f>
        <v>1.8664999999999998</v>
      </c>
      <c r="K93" s="20">
        <v>6</v>
      </c>
      <c r="L93" s="21">
        <v>108.58469608170239</v>
      </c>
      <c r="M93" s="21">
        <v>96.26254002306474</v>
      </c>
      <c r="N93" s="21">
        <v>108.58469608170239</v>
      </c>
      <c r="O93" s="21">
        <v>96.26254002306474</v>
      </c>
      <c r="Q93" s="27">
        <f>(C93*240)/K93</f>
        <v>80</v>
      </c>
      <c r="R93" s="27">
        <f>(G93*240)/K93</f>
        <v>88</v>
      </c>
      <c r="T93" s="27">
        <f>(C93*240)/L93</f>
        <v>4.420512441632047</v>
      </c>
      <c r="U93" s="27">
        <f>(G93*240)/L93</f>
        <v>4.8625636857952514</v>
      </c>
    </row>
    <row r="94" spans="1:21" ht="12.75">
      <c r="A94" s="3">
        <v>1438</v>
      </c>
      <c r="B94" s="24">
        <v>43</v>
      </c>
      <c r="C94" s="17">
        <f>B94/20</f>
        <v>2.15</v>
      </c>
      <c r="D94" s="33">
        <v>19</v>
      </c>
      <c r="E94" s="14">
        <f>(D94*24)/240</f>
        <v>1.9</v>
      </c>
      <c r="F94" s="34">
        <v>22</v>
      </c>
      <c r="G94" s="17">
        <f>(F94*24)/240</f>
        <v>2.2</v>
      </c>
      <c r="H94" s="34">
        <v>19</v>
      </c>
      <c r="I94" s="17">
        <f>(H94*24)/240</f>
        <v>1.9</v>
      </c>
      <c r="K94" s="20">
        <v>6</v>
      </c>
      <c r="L94" s="21">
        <v>142.80309367612017</v>
      </c>
      <c r="M94" s="21">
        <v>126.59784496768896</v>
      </c>
      <c r="N94" s="21">
        <v>142.80309367612017</v>
      </c>
      <c r="O94" s="21">
        <v>126.59784496768896</v>
      </c>
      <c r="Q94" s="27">
        <f>(C94*240)/K94</f>
        <v>86</v>
      </c>
      <c r="R94" s="27">
        <f>(G94*240)/K94</f>
        <v>88</v>
      </c>
      <c r="T94" s="27">
        <f>(C94*240)/L94</f>
        <v>3.613367096726187</v>
      </c>
      <c r="U94" s="27">
        <f>(G94*240)/L94</f>
        <v>3.697398889673307</v>
      </c>
    </row>
    <row r="95" spans="1:21" ht="12.75">
      <c r="A95" s="3">
        <v>1439</v>
      </c>
      <c r="B95" s="25">
        <v>42</v>
      </c>
      <c r="C95" s="17">
        <f>B95/20</f>
        <v>2.1</v>
      </c>
      <c r="D95" s="33">
        <v>18.75</v>
      </c>
      <c r="E95" s="14">
        <f>(D95*24)/240</f>
        <v>1.875</v>
      </c>
      <c r="F95" s="34">
        <v>22.25</v>
      </c>
      <c r="G95" s="17">
        <f>(F95*24)/240</f>
        <v>2.225</v>
      </c>
      <c r="H95" s="34">
        <v>18.75</v>
      </c>
      <c r="I95" s="17">
        <f>(H95*24)/240</f>
        <v>1.875</v>
      </c>
      <c r="K95" s="20">
        <v>6</v>
      </c>
      <c r="L95" s="21">
        <v>180.45631982609632</v>
      </c>
      <c r="M95" s="21">
        <v>159.97819523852576</v>
      </c>
      <c r="N95" s="21">
        <v>180.45631982609632</v>
      </c>
      <c r="O95" s="21">
        <v>159.97819523852576</v>
      </c>
      <c r="Q95" s="27">
        <f>(C95*240)/K95</f>
        <v>84</v>
      </c>
      <c r="R95" s="27">
        <f>(G95*240)/K95</f>
        <v>89</v>
      </c>
      <c r="T95" s="27">
        <f>(C95*240)/L95</f>
        <v>2.7929196410837758</v>
      </c>
      <c r="U95" s="27">
        <f>(G95*240)/L95</f>
        <v>2.959164857814953</v>
      </c>
    </row>
    <row r="96" spans="1:21" ht="12.75">
      <c r="A96" s="3">
        <v>1440</v>
      </c>
      <c r="B96" s="24">
        <v>41</v>
      </c>
      <c r="C96" s="17">
        <f>B96/20</f>
        <v>2.05</v>
      </c>
      <c r="D96" s="33">
        <v>18.5</v>
      </c>
      <c r="E96" s="14">
        <f>(D96*24)/240</f>
        <v>1.85</v>
      </c>
      <c r="F96" s="34">
        <v>22.25</v>
      </c>
      <c r="G96" s="17">
        <f>(F96*24)/240</f>
        <v>2.225</v>
      </c>
      <c r="H96" s="34">
        <v>18.75</v>
      </c>
      <c r="I96" s="17">
        <f>(H96*24)/240</f>
        <v>1.875</v>
      </c>
      <c r="K96" s="20">
        <v>6</v>
      </c>
      <c r="L96" s="21">
        <v>161.11127001862235</v>
      </c>
      <c r="M96" s="21">
        <v>142.8284154027102</v>
      </c>
      <c r="N96" s="21">
        <v>161.11127001862235</v>
      </c>
      <c r="O96" s="21">
        <v>142.8284154027102</v>
      </c>
      <c r="Q96" s="27">
        <f>(C96*240)/K96</f>
        <v>81.99999999999999</v>
      </c>
      <c r="R96" s="27">
        <f>(G96*240)/K96</f>
        <v>89</v>
      </c>
      <c r="T96" s="27">
        <f>(C96*240)/L96</f>
        <v>3.0537900914264484</v>
      </c>
      <c r="U96" s="27">
        <f>(G96*240)/L96</f>
        <v>3.314479489475048</v>
      </c>
    </row>
    <row r="97" spans="1:21" ht="12.75">
      <c r="A97" s="3">
        <v>1441</v>
      </c>
      <c r="B97" s="25">
        <v>41.25</v>
      </c>
      <c r="C97" s="17">
        <f>B97/20</f>
        <v>2.0625</v>
      </c>
      <c r="D97" s="33">
        <v>18.75</v>
      </c>
      <c r="E97" s="14">
        <f>(D97*24)/240</f>
        <v>1.875</v>
      </c>
      <c r="F97" s="34">
        <v>23.5</v>
      </c>
      <c r="G97" s="17">
        <f>(F97*24)/240</f>
        <v>2.35</v>
      </c>
      <c r="H97" s="34">
        <v>19.165</v>
      </c>
      <c r="I97" s="17">
        <f>(H97*24)/240</f>
        <v>1.9164999999999999</v>
      </c>
      <c r="K97" s="20">
        <v>6</v>
      </c>
      <c r="L97" s="21">
        <v>108.74093294045491</v>
      </c>
      <c r="M97" s="21">
        <v>96.40104717380933</v>
      </c>
      <c r="N97" s="21">
        <v>108.74093294045491</v>
      </c>
      <c r="O97" s="21">
        <v>96.40104717380933</v>
      </c>
      <c r="Q97" s="27">
        <f>(C97*240)/K97</f>
        <v>82.5</v>
      </c>
      <c r="R97" s="27">
        <f>(G97*240)/K97</f>
        <v>94</v>
      </c>
      <c r="T97" s="27">
        <f>(C97*240)/L97</f>
        <v>4.552103670758972</v>
      </c>
      <c r="U97" s="27">
        <f>(G97*240)/L97</f>
        <v>5.186639333955677</v>
      </c>
    </row>
    <row r="98" spans="1:21" ht="12.75">
      <c r="A98" s="3">
        <v>1442</v>
      </c>
      <c r="B98" s="24">
        <v>41.5</v>
      </c>
      <c r="C98" s="17">
        <f>B98/20</f>
        <v>2.075</v>
      </c>
      <c r="D98" s="33">
        <v>19</v>
      </c>
      <c r="E98" s="14">
        <f>(D98*24)/240</f>
        <v>1.9</v>
      </c>
      <c r="F98" s="34">
        <v>23.25</v>
      </c>
      <c r="G98" s="17">
        <f>(F98*24)/240</f>
        <v>2.325</v>
      </c>
      <c r="H98" s="34">
        <v>19.165</v>
      </c>
      <c r="I98" s="17">
        <f>(H98*24)/240</f>
        <v>1.9164999999999999</v>
      </c>
      <c r="K98" s="20">
        <v>6</v>
      </c>
      <c r="L98" s="21">
        <v>98.07748655744808</v>
      </c>
      <c r="M98" s="21">
        <v>86.94768522439024</v>
      </c>
      <c r="N98" s="21">
        <v>98.07748655744808</v>
      </c>
      <c r="O98" s="21">
        <v>86.94768522439024</v>
      </c>
      <c r="Q98" s="27">
        <f>(C98*240)/K98</f>
        <v>83.00000000000001</v>
      </c>
      <c r="R98" s="27">
        <f>(G98*240)/K98</f>
        <v>93</v>
      </c>
      <c r="T98" s="27">
        <f>(C98*240)/L98</f>
        <v>5.0776178864279995</v>
      </c>
      <c r="U98" s="27">
        <f>(G98*240)/L98</f>
        <v>5.689379077563903</v>
      </c>
    </row>
    <row r="99" spans="1:21" ht="12.75">
      <c r="A99" s="3">
        <v>1443</v>
      </c>
      <c r="B99" s="25">
        <v>42</v>
      </c>
      <c r="C99" s="17">
        <f>B99/20</f>
        <v>2.1</v>
      </c>
      <c r="D99" s="33">
        <v>19</v>
      </c>
      <c r="E99" s="14">
        <f>(D99*24)/240</f>
        <v>1.9</v>
      </c>
      <c r="F99" s="34">
        <v>23.5</v>
      </c>
      <c r="G99" s="17">
        <f>(F99*24)/240</f>
        <v>2.35</v>
      </c>
      <c r="H99" s="34">
        <v>19</v>
      </c>
      <c r="I99" s="17">
        <f>(H99*24)/240</f>
        <v>1.9</v>
      </c>
      <c r="K99" s="20">
        <v>6</v>
      </c>
      <c r="L99" s="21">
        <v>109.16475915298454</v>
      </c>
      <c r="M99" s="21">
        <v>96.77677772533897</v>
      </c>
      <c r="N99" s="21">
        <v>109.16475915298454</v>
      </c>
      <c r="O99" s="21">
        <v>96.77677772533897</v>
      </c>
      <c r="Q99" s="27">
        <f>(C99*240)/K99</f>
        <v>84</v>
      </c>
      <c r="R99" s="27">
        <f>(G99*240)/K99</f>
        <v>94</v>
      </c>
      <c r="T99" s="27">
        <f>(C99*240)/L99</f>
        <v>4.616874565661703</v>
      </c>
      <c r="U99" s="27">
        <f>(G99*240)/L99</f>
        <v>5.166502490145239</v>
      </c>
    </row>
    <row r="100" spans="1:21" ht="12.75">
      <c r="A100" s="3">
        <v>1444</v>
      </c>
      <c r="B100" s="24">
        <v>42.5</v>
      </c>
      <c r="C100" s="17">
        <f>B100/20</f>
        <v>2.125</v>
      </c>
      <c r="D100" s="33">
        <v>19</v>
      </c>
      <c r="E100" s="14">
        <f>(D100*24)/240</f>
        <v>1.9</v>
      </c>
      <c r="F100" s="34">
        <v>24</v>
      </c>
      <c r="G100" s="17">
        <f>(F100*24)/240</f>
        <v>2.4</v>
      </c>
      <c r="H100" s="34">
        <v>18.75</v>
      </c>
      <c r="I100" s="17">
        <f>(H100*24)/240</f>
        <v>1.875</v>
      </c>
      <c r="K100" s="20">
        <v>6</v>
      </c>
      <c r="L100" s="21">
        <v>109.13163514767747</v>
      </c>
      <c r="M100" s="21">
        <v>96.74741262140023</v>
      </c>
      <c r="N100" s="21">
        <v>109.13163514767747</v>
      </c>
      <c r="O100" s="21">
        <v>96.74741262140023</v>
      </c>
      <c r="Q100" s="27">
        <f>(C100*240)/K100</f>
        <v>85</v>
      </c>
      <c r="R100" s="27">
        <f>(G100*240)/K100</f>
        <v>96</v>
      </c>
      <c r="T100" s="27">
        <f>(C100*240)/L100</f>
        <v>4.673255370084627</v>
      </c>
      <c r="U100" s="27">
        <f>(G100*240)/L100</f>
        <v>5.27802959444852</v>
      </c>
    </row>
    <row r="101" spans="1:21" ht="12.75">
      <c r="A101" s="3">
        <v>1445</v>
      </c>
      <c r="B101" s="24">
        <v>60</v>
      </c>
      <c r="C101" s="17">
        <f>B101/20</f>
        <v>3</v>
      </c>
      <c r="D101" s="33">
        <v>19.5</v>
      </c>
      <c r="E101" s="14">
        <f>(D101*24)/240</f>
        <v>1.95</v>
      </c>
      <c r="F101" s="34">
        <v>23.75</v>
      </c>
      <c r="G101" s="17">
        <f>(F101*24)/240</f>
        <v>2.375</v>
      </c>
      <c r="H101" s="34">
        <v>19.5</v>
      </c>
      <c r="I101" s="17">
        <f>(H101*24)/240</f>
        <v>1.95</v>
      </c>
      <c r="K101" s="20">
        <v>6</v>
      </c>
      <c r="L101" s="21">
        <v>97.00495736499936</v>
      </c>
      <c r="M101" s="21">
        <v>85.99686629649716</v>
      </c>
      <c r="N101" s="21">
        <v>97.00495736499936</v>
      </c>
      <c r="O101" s="21">
        <v>85.99686629649716</v>
      </c>
      <c r="Q101" s="27">
        <f>(C101*240)/K101</f>
        <v>120</v>
      </c>
      <c r="R101" s="27">
        <f>(G101*240)/K101</f>
        <v>95</v>
      </c>
      <c r="T101" s="27">
        <f>(C101*240)/L101</f>
        <v>7.42230108190105</v>
      </c>
      <c r="U101" s="27">
        <f>(G101*240)/L101</f>
        <v>5.875988356504998</v>
      </c>
    </row>
    <row r="102" spans="1:21" ht="12.75">
      <c r="A102" s="3">
        <v>1446</v>
      </c>
      <c r="B102" s="24">
        <v>42.667</v>
      </c>
      <c r="C102" s="17">
        <f>B102/20</f>
        <v>2.13335</v>
      </c>
      <c r="D102" s="33">
        <v>20</v>
      </c>
      <c r="E102" s="14">
        <f>(D102*24)/240</f>
        <v>2</v>
      </c>
      <c r="F102" s="34">
        <v>23.875</v>
      </c>
      <c r="G102" s="17">
        <f>(F102*24)/240</f>
        <v>2.3875</v>
      </c>
      <c r="H102" s="34">
        <v>19.1875</v>
      </c>
      <c r="I102" s="17">
        <f>(H102*24)/240</f>
        <v>1.91875</v>
      </c>
      <c r="K102" s="20">
        <v>6</v>
      </c>
      <c r="L102" s="21">
        <v>106.3987534561696</v>
      </c>
      <c r="M102" s="21">
        <v>94.3246574569972</v>
      </c>
      <c r="N102" s="21">
        <v>106.3987534561696</v>
      </c>
      <c r="O102" s="21">
        <v>94.3246574569972</v>
      </c>
      <c r="Q102" s="27">
        <f>(C102*240)/K102</f>
        <v>85.334</v>
      </c>
      <c r="R102" s="27">
        <f>(G102*240)/K102</f>
        <v>95.5</v>
      </c>
      <c r="T102" s="27">
        <f>(C102*240)/L102</f>
        <v>4.8121240462738815</v>
      </c>
      <c r="U102" s="27">
        <f>(G102*240)/L102</f>
        <v>5.385401439275737</v>
      </c>
    </row>
    <row r="103" spans="1:21" ht="12.75">
      <c r="A103" s="3">
        <v>1447</v>
      </c>
      <c r="B103" s="25">
        <v>52.1235</v>
      </c>
      <c r="C103" s="17">
        <f>B103/20</f>
        <v>2.606175</v>
      </c>
      <c r="D103" s="33">
        <v>19.5</v>
      </c>
      <c r="E103" s="14">
        <f>(D103*24)/240</f>
        <v>1.95</v>
      </c>
      <c r="F103" s="34">
        <v>24</v>
      </c>
      <c r="G103" s="17">
        <f>(F103*24)/240</f>
        <v>2.4</v>
      </c>
      <c r="H103" s="34">
        <v>18.875</v>
      </c>
      <c r="I103" s="17">
        <f>(H103*24)/240</f>
        <v>1.8875</v>
      </c>
      <c r="K103" s="20">
        <v>6</v>
      </c>
      <c r="L103" s="21">
        <v>113.34113838211506</v>
      </c>
      <c r="M103" s="21">
        <v>100.4792227954359</v>
      </c>
      <c r="N103" s="21">
        <v>113.34113838211506</v>
      </c>
      <c r="O103" s="21">
        <v>100.4792227954359</v>
      </c>
      <c r="Q103" s="27">
        <f>(C103*240)/K103</f>
        <v>104.247</v>
      </c>
      <c r="R103" s="27">
        <f>(G103*240)/K103</f>
        <v>96</v>
      </c>
      <c r="T103" s="27">
        <f>(C103*240)/L103</f>
        <v>5.5185787696190935</v>
      </c>
      <c r="U103" s="27">
        <f>(G103*240)/L103</f>
        <v>5.0820029534032924</v>
      </c>
    </row>
    <row r="104" spans="1:21" ht="12.75">
      <c r="A104" s="3">
        <v>1448</v>
      </c>
      <c r="B104" s="24">
        <v>61.58</v>
      </c>
      <c r="C104" s="17">
        <f>B104/20</f>
        <v>3.0789999999999997</v>
      </c>
      <c r="D104" s="33">
        <v>18.25</v>
      </c>
      <c r="E104" s="14">
        <f>(D104*24)/240</f>
        <v>1.825</v>
      </c>
      <c r="F104" s="34">
        <v>24</v>
      </c>
      <c r="G104" s="17">
        <f>(F104*24)/240</f>
        <v>2.4</v>
      </c>
      <c r="H104" s="34">
        <v>18.875</v>
      </c>
      <c r="I104" s="17">
        <f>(H104*24)/240</f>
        <v>1.8875</v>
      </c>
      <c r="K104" s="20">
        <v>6</v>
      </c>
      <c r="L104" s="21">
        <v>117.17076275277658</v>
      </c>
      <c r="M104" s="21">
        <v>103.87426263582672</v>
      </c>
      <c r="N104" s="21">
        <v>117.17076275277658</v>
      </c>
      <c r="O104" s="21">
        <v>103.87426263582672</v>
      </c>
      <c r="Q104" s="27">
        <f>(C104*240)/K104</f>
        <v>123.15999999999998</v>
      </c>
      <c r="R104" s="27">
        <f>(G104*240)/K104</f>
        <v>96</v>
      </c>
      <c r="T104" s="27">
        <f>(C104*240)/L104</f>
        <v>6.30669275029951</v>
      </c>
      <c r="U104" s="27">
        <f>(G104*240)/L104</f>
        <v>4.915902111308485</v>
      </c>
    </row>
    <row r="105" spans="1:21" ht="12.75">
      <c r="A105" s="3">
        <v>1449</v>
      </c>
      <c r="B105" s="25">
        <v>51.79</v>
      </c>
      <c r="C105" s="17">
        <f>B105/20</f>
        <v>2.5895</v>
      </c>
      <c r="D105" s="33">
        <v>17</v>
      </c>
      <c r="E105" s="14">
        <f>(D105*24)/240</f>
        <v>1.7</v>
      </c>
      <c r="F105" s="34">
        <v>24</v>
      </c>
      <c r="G105" s="17">
        <f>(F105*24)/240</f>
        <v>2.4</v>
      </c>
      <c r="H105" s="34">
        <v>18.875</v>
      </c>
      <c r="I105" s="17">
        <f>(H105*24)/240</f>
        <v>1.8875</v>
      </c>
      <c r="K105" s="20">
        <v>6</v>
      </c>
      <c r="L105" s="21">
        <v>117.54108155748284</v>
      </c>
      <c r="M105" s="21">
        <v>104.20255778280129</v>
      </c>
      <c r="N105" s="21">
        <v>117.54108155748284</v>
      </c>
      <c r="O105" s="21">
        <v>104.20255778280129</v>
      </c>
      <c r="Q105" s="27">
        <f>(C105*240)/K105</f>
        <v>103.58</v>
      </c>
      <c r="R105" s="27">
        <f>(G105*240)/K105</f>
        <v>96</v>
      </c>
      <c r="T105" s="27">
        <f>(C105*240)/L105</f>
        <v>5.287342874210908</v>
      </c>
      <c r="U105" s="27">
        <f>(G105*240)/L105</f>
        <v>4.900414326358825</v>
      </c>
    </row>
    <row r="106" spans="1:21" ht="12.75">
      <c r="A106" s="3">
        <v>1450</v>
      </c>
      <c r="B106" s="24">
        <v>42</v>
      </c>
      <c r="C106" s="17">
        <f>B106/20</f>
        <v>2.1</v>
      </c>
      <c r="D106" s="33">
        <v>16</v>
      </c>
      <c r="E106" s="14">
        <f>(D106*24)/240</f>
        <v>1.6</v>
      </c>
      <c r="F106" s="34">
        <v>24</v>
      </c>
      <c r="G106" s="17">
        <f>(F106*24)/240</f>
        <v>2.4</v>
      </c>
      <c r="H106" s="34">
        <v>18.75</v>
      </c>
      <c r="I106" s="17">
        <f>(H106*24)/240</f>
        <v>1.875</v>
      </c>
      <c r="K106" s="20">
        <v>6</v>
      </c>
      <c r="L106" s="21">
        <v>116.54918716992276</v>
      </c>
      <c r="M106" s="21">
        <v>103.32322324831668</v>
      </c>
      <c r="N106" s="21">
        <v>116.54918716992276</v>
      </c>
      <c r="O106" s="21">
        <v>103.32322324831668</v>
      </c>
      <c r="Q106" s="27">
        <f>(C106*240)/K106</f>
        <v>84</v>
      </c>
      <c r="R106" s="27">
        <f>(G106*240)/K106</f>
        <v>96</v>
      </c>
      <c r="T106" s="27">
        <f>(C106*240)/L106</f>
        <v>4.3243544827575136</v>
      </c>
      <c r="U106" s="27">
        <f>(G106*240)/L106</f>
        <v>4.94211940886573</v>
      </c>
    </row>
    <row r="107" spans="1:21" ht="12.75">
      <c r="A107" s="3">
        <v>1451</v>
      </c>
      <c r="B107" s="24">
        <v>42</v>
      </c>
      <c r="C107" s="17">
        <f>B107/20</f>
        <v>2.1</v>
      </c>
      <c r="D107" s="33">
        <v>18.75</v>
      </c>
      <c r="E107" s="14">
        <f>(D107*24)/240</f>
        <v>1.875</v>
      </c>
      <c r="F107" s="34">
        <v>24</v>
      </c>
      <c r="G107" s="17">
        <f>(F107*24)/240</f>
        <v>2.4</v>
      </c>
      <c r="H107" s="34">
        <v>18.5</v>
      </c>
      <c r="I107" s="17">
        <f>(H107*24)/240</f>
        <v>1.85</v>
      </c>
      <c r="K107" s="20">
        <v>6</v>
      </c>
      <c r="L107" s="21">
        <v>126.46405842889118</v>
      </c>
      <c r="M107" s="21">
        <v>112.11295813574354</v>
      </c>
      <c r="N107" s="21">
        <v>126.46405842889118</v>
      </c>
      <c r="O107" s="21">
        <v>112.11295813574354</v>
      </c>
      <c r="Q107" s="27">
        <f>(C107*240)/K107</f>
        <v>84</v>
      </c>
      <c r="R107" s="27">
        <f>(G107*240)/K107</f>
        <v>96</v>
      </c>
      <c r="T107" s="27">
        <f>(C107*240)/L107</f>
        <v>3.985322045341377</v>
      </c>
      <c r="U107" s="27">
        <f>(G107*240)/L107</f>
        <v>4.554653766104431</v>
      </c>
    </row>
    <row r="108" spans="1:21" ht="12.75">
      <c r="A108" s="3">
        <v>1452</v>
      </c>
      <c r="B108" s="24">
        <v>42</v>
      </c>
      <c r="C108" s="17">
        <f>B108/20</f>
        <v>2.1</v>
      </c>
      <c r="D108" s="33">
        <v>18.875</v>
      </c>
      <c r="E108" s="14">
        <f>(D108*24)/240</f>
        <v>1.8875</v>
      </c>
      <c r="F108" s="34">
        <v>24</v>
      </c>
      <c r="G108" s="17">
        <f>(F108*24)/240</f>
        <v>2.4</v>
      </c>
      <c r="H108" s="34">
        <v>18.5</v>
      </c>
      <c r="I108" s="17">
        <f>(H108*24)/240</f>
        <v>1.85</v>
      </c>
      <c r="K108" s="20">
        <v>6</v>
      </c>
      <c r="L108" s="21">
        <v>110.64372890911342</v>
      </c>
      <c r="M108" s="21">
        <v>98.08791447369931</v>
      </c>
      <c r="N108" s="21">
        <v>110.64372890911342</v>
      </c>
      <c r="O108" s="21">
        <v>98.08791447369931</v>
      </c>
      <c r="Q108" s="27">
        <f>(C108*240)/K108</f>
        <v>84</v>
      </c>
      <c r="R108" s="27">
        <f>(G108*240)/K108</f>
        <v>96</v>
      </c>
      <c r="T108" s="27">
        <f>(C108*240)/L108</f>
        <v>4.555161010652515</v>
      </c>
      <c r="U108" s="27">
        <f>(G108*240)/L108</f>
        <v>5.205898297888589</v>
      </c>
    </row>
    <row r="109" spans="1:21" ht="12.75">
      <c r="A109" s="3">
        <v>1453</v>
      </c>
      <c r="B109" s="24">
        <v>48</v>
      </c>
      <c r="C109" s="17">
        <f>B109/20</f>
        <v>2.4</v>
      </c>
      <c r="D109" s="33">
        <v>19</v>
      </c>
      <c r="E109" s="14">
        <f>(D109*24)/240</f>
        <v>1.9</v>
      </c>
      <c r="F109" s="34">
        <v>24</v>
      </c>
      <c r="G109" s="17">
        <f>(F109*24)/240</f>
        <v>2.4</v>
      </c>
      <c r="H109" s="34">
        <v>18</v>
      </c>
      <c r="I109" s="17">
        <f>(H109*24)/240</f>
        <v>1.8</v>
      </c>
      <c r="K109" s="20">
        <v>6</v>
      </c>
      <c r="L109" s="21">
        <v>110.78925277940417</v>
      </c>
      <c r="M109" s="21">
        <v>98.21692434243472</v>
      </c>
      <c r="N109" s="21">
        <v>110.78925277940417</v>
      </c>
      <c r="O109" s="21">
        <v>98.21692434243472</v>
      </c>
      <c r="Q109" s="27">
        <f>(C109*240)/K109</f>
        <v>96</v>
      </c>
      <c r="R109" s="27">
        <f>(G109*240)/K109</f>
        <v>96</v>
      </c>
      <c r="T109" s="27">
        <f>(C109*240)/L109</f>
        <v>5.199060247719975</v>
      </c>
      <c r="U109" s="27">
        <f>(G109*240)/L109</f>
        <v>5.199060247719975</v>
      </c>
    </row>
    <row r="110" spans="1:21" ht="12.75">
      <c r="A110" s="3">
        <v>1454</v>
      </c>
      <c r="B110" s="24">
        <v>58</v>
      </c>
      <c r="C110" s="17">
        <f>B110/20</f>
        <v>2.9</v>
      </c>
      <c r="D110" s="33">
        <v>19</v>
      </c>
      <c r="E110" s="14">
        <f>(D110*24)/240</f>
        <v>1.9</v>
      </c>
      <c r="F110" s="34">
        <v>24</v>
      </c>
      <c r="G110" s="17">
        <f>(F110*24)/240</f>
        <v>2.4</v>
      </c>
      <c r="H110" s="34">
        <v>18</v>
      </c>
      <c r="I110" s="17">
        <f>(H110*24)/240</f>
        <v>1.8</v>
      </c>
      <c r="K110" s="20">
        <v>6</v>
      </c>
      <c r="L110" s="21">
        <v>119.53606838052306</v>
      </c>
      <c r="M110" s="21">
        <v>105.9711541488481</v>
      </c>
      <c r="N110" s="21">
        <v>119.53606838052306</v>
      </c>
      <c r="O110" s="21">
        <v>105.9711541488481</v>
      </c>
      <c r="Q110" s="27">
        <f>(C110*240)/K110</f>
        <v>116</v>
      </c>
      <c r="R110" s="27">
        <f>(G110*240)/K110</f>
        <v>96</v>
      </c>
      <c r="T110" s="27">
        <f>(C110*240)/L110</f>
        <v>5.822510388951396</v>
      </c>
      <c r="U110" s="27">
        <f>(G110*240)/L110</f>
        <v>4.818629287408052</v>
      </c>
    </row>
    <row r="111" spans="1:21" ht="12.75">
      <c r="A111" s="3">
        <v>1455</v>
      </c>
      <c r="B111" s="24">
        <v>48</v>
      </c>
      <c r="C111" s="17">
        <f>B111/20</f>
        <v>2.4</v>
      </c>
      <c r="D111" s="33">
        <v>19</v>
      </c>
      <c r="E111" s="14">
        <f>(D111*24)/240</f>
        <v>1.9</v>
      </c>
      <c r="F111" s="34">
        <v>24</v>
      </c>
      <c r="G111" s="17">
        <f>(F111*24)/240</f>
        <v>2.4</v>
      </c>
      <c r="H111" s="34">
        <v>18.5</v>
      </c>
      <c r="I111" s="17">
        <f>(H111*24)/240</f>
        <v>1.85</v>
      </c>
      <c r="K111" s="20">
        <v>6</v>
      </c>
      <c r="L111" s="21">
        <v>106.43785412881049</v>
      </c>
      <c r="M111" s="21">
        <v>94.3593209980011</v>
      </c>
      <c r="N111" s="21">
        <v>106.43785412881049</v>
      </c>
      <c r="O111" s="21">
        <v>94.3593209980011</v>
      </c>
      <c r="Q111" s="27">
        <f>(C111*240)/K111</f>
        <v>96</v>
      </c>
      <c r="R111" s="27">
        <f>(G111*240)/K111</f>
        <v>96</v>
      </c>
      <c r="T111" s="27">
        <f>(C111*240)/L111</f>
        <v>5.411608536404051</v>
      </c>
      <c r="U111" s="27">
        <f>(G111*240)/L111</f>
        <v>5.411608536404051</v>
      </c>
    </row>
    <row r="112" spans="1:21" ht="12.75">
      <c r="A112" s="3">
        <v>1456</v>
      </c>
      <c r="B112" s="24">
        <v>50</v>
      </c>
      <c r="C112" s="17">
        <f>B112/20</f>
        <v>2.5</v>
      </c>
      <c r="D112" s="33">
        <v>20</v>
      </c>
      <c r="E112" s="14">
        <f>(D112*24)/240</f>
        <v>2</v>
      </c>
      <c r="F112" s="34">
        <v>24</v>
      </c>
      <c r="G112" s="17">
        <f>(F112*24)/240</f>
        <v>2.4</v>
      </c>
      <c r="H112" s="34">
        <v>18.25</v>
      </c>
      <c r="I112" s="17">
        <f>(H112*24)/240</f>
        <v>1.825</v>
      </c>
      <c r="K112" s="20">
        <v>6</v>
      </c>
      <c r="L112" s="21">
        <v>113.63570333836542</v>
      </c>
      <c r="M112" s="21">
        <v>100.74036061608338</v>
      </c>
      <c r="N112" s="21">
        <v>113.63570333836542</v>
      </c>
      <c r="O112" s="21">
        <v>100.74036061608338</v>
      </c>
      <c r="Q112" s="27">
        <f>(C112*240)/K112</f>
        <v>100</v>
      </c>
      <c r="R112" s="27">
        <f>(G112*240)/K112</f>
        <v>96</v>
      </c>
      <c r="T112" s="27">
        <f>(C112*240)/L112</f>
        <v>5.280030680264461</v>
      </c>
      <c r="U112" s="27">
        <f>(G112*240)/L112</f>
        <v>5.068829453053882</v>
      </c>
    </row>
    <row r="113" spans="1:21" ht="12.75">
      <c r="A113" s="3">
        <v>1457</v>
      </c>
      <c r="B113" s="24">
        <v>66</v>
      </c>
      <c r="C113" s="17">
        <f>B113/20</f>
        <v>3.3</v>
      </c>
      <c r="D113" s="33">
        <v>20</v>
      </c>
      <c r="E113" s="14">
        <f>(D113*24)/240</f>
        <v>2</v>
      </c>
      <c r="F113" s="34">
        <v>24</v>
      </c>
      <c r="G113" s="17">
        <f>(F113*24)/240</f>
        <v>2.4</v>
      </c>
      <c r="H113" s="34">
        <v>18</v>
      </c>
      <c r="I113" s="17">
        <f>(H113*24)/240</f>
        <v>1.8</v>
      </c>
      <c r="K113" s="20">
        <v>6</v>
      </c>
      <c r="L113" s="21">
        <v>106.06173014687397</v>
      </c>
      <c r="M113" s="21">
        <v>94.02587944342368</v>
      </c>
      <c r="N113" s="21">
        <v>106.06173014687397</v>
      </c>
      <c r="O113" s="21">
        <v>94.02587944342368</v>
      </c>
      <c r="Q113" s="27">
        <f>(C113*240)/K113</f>
        <v>132</v>
      </c>
      <c r="R113" s="27">
        <f>(G113*240)/K113</f>
        <v>96</v>
      </c>
      <c r="T113" s="27">
        <f>(C113*240)/L113</f>
        <v>7.46734942851904</v>
      </c>
      <c r="U113" s="27">
        <f>(G113*240)/L113</f>
        <v>5.430799584377484</v>
      </c>
    </row>
    <row r="114" spans="1:21" ht="12.75">
      <c r="A114" s="3">
        <v>1458</v>
      </c>
      <c r="B114" s="24">
        <v>55</v>
      </c>
      <c r="C114" s="17">
        <f>B114/20</f>
        <v>2.75</v>
      </c>
      <c r="D114" s="33">
        <v>20</v>
      </c>
      <c r="E114" s="14">
        <f>(D114*24)/240</f>
        <v>2</v>
      </c>
      <c r="F114" s="34">
        <v>24</v>
      </c>
      <c r="G114" s="17">
        <f>(F114*24)/240</f>
        <v>2.4</v>
      </c>
      <c r="H114" s="34">
        <v>18</v>
      </c>
      <c r="I114" s="17">
        <f>(H114*24)/240</f>
        <v>1.8</v>
      </c>
      <c r="K114" s="20">
        <v>6</v>
      </c>
      <c r="L114" s="21">
        <v>112.87126087238741</v>
      </c>
      <c r="M114" s="21">
        <v>100.06266683296343</v>
      </c>
      <c r="N114" s="21">
        <v>112.87126087238741</v>
      </c>
      <c r="O114" s="21">
        <v>100.06266683296343</v>
      </c>
      <c r="Q114" s="27">
        <f>(C114*240)/K114</f>
        <v>110</v>
      </c>
      <c r="R114" s="27">
        <f>(G114*240)/K114</f>
        <v>96</v>
      </c>
      <c r="T114" s="27">
        <f>(C114*240)/L114</f>
        <v>5.847369781278496</v>
      </c>
      <c r="U114" s="27">
        <f>(G114*240)/L114</f>
        <v>5.103159081843051</v>
      </c>
    </row>
    <row r="115" spans="1:21" ht="12.75">
      <c r="A115" s="3">
        <v>1459</v>
      </c>
      <c r="B115" s="25">
        <v>53.25</v>
      </c>
      <c r="C115" s="17">
        <f>B115/20</f>
        <v>2.6625</v>
      </c>
      <c r="D115" s="33">
        <v>19.75</v>
      </c>
      <c r="E115" s="14">
        <f>(D115*24)/240</f>
        <v>1.975</v>
      </c>
      <c r="F115" s="34">
        <v>24</v>
      </c>
      <c r="G115" s="17">
        <f>(F115*24)/240</f>
        <v>2.4</v>
      </c>
      <c r="H115" s="34">
        <v>18</v>
      </c>
      <c r="I115" s="17">
        <f>(H115*24)/240</f>
        <v>1.8</v>
      </c>
      <c r="K115" s="20">
        <v>6</v>
      </c>
      <c r="L115" s="21">
        <v>109.19884215961895</v>
      </c>
      <c r="M115" s="21">
        <v>96.80699300344577</v>
      </c>
      <c r="N115" s="21">
        <v>109.19884215961895</v>
      </c>
      <c r="O115" s="21">
        <v>96.80699300344577</v>
      </c>
      <c r="Q115" s="27">
        <f>(C115*240)/K115</f>
        <v>106.5</v>
      </c>
      <c r="R115" s="27">
        <f>(G115*240)/K115</f>
        <v>96</v>
      </c>
      <c r="T115" s="27">
        <f>(C115*240)/L115</f>
        <v>5.8517103969468485</v>
      </c>
      <c r="U115" s="27">
        <f>(G115*240)/L115</f>
        <v>5.274781202881666</v>
      </c>
    </row>
    <row r="116" spans="1:21" ht="12.75">
      <c r="A116" s="3">
        <v>1460</v>
      </c>
      <c r="B116" s="25">
        <v>51.5</v>
      </c>
      <c r="C116" s="17">
        <f>B116/20</f>
        <v>2.575</v>
      </c>
      <c r="D116" s="33">
        <v>19.5</v>
      </c>
      <c r="E116" s="14">
        <f>(D116*24)/240</f>
        <v>1.95</v>
      </c>
      <c r="F116" s="34">
        <v>24</v>
      </c>
      <c r="G116" s="17">
        <f>(F116*24)/240</f>
        <v>2.4</v>
      </c>
      <c r="H116" s="34">
        <v>18</v>
      </c>
      <c r="I116" s="17">
        <f>(H116*24)/240</f>
        <v>1.8</v>
      </c>
      <c r="K116" s="20">
        <v>6</v>
      </c>
      <c r="L116" s="21">
        <v>110.73250523861077</v>
      </c>
      <c r="M116" s="21">
        <v>98.1666164941471</v>
      </c>
      <c r="N116" s="21">
        <v>110.73250523861077</v>
      </c>
      <c r="O116" s="21">
        <v>98.1666164941471</v>
      </c>
      <c r="Q116" s="27">
        <f>(C116*240)/K116</f>
        <v>103</v>
      </c>
      <c r="R116" s="27">
        <f>(G116*240)/K116</f>
        <v>96</v>
      </c>
      <c r="T116" s="27">
        <f>(C116*240)/L116</f>
        <v>5.5810170524753255</v>
      </c>
      <c r="U116" s="27">
        <f>(G116*240)/L116</f>
        <v>5.201724631433313</v>
      </c>
    </row>
    <row r="117" spans="1:21" ht="12.75">
      <c r="A117" s="3">
        <v>1461</v>
      </c>
      <c r="B117" s="25">
        <v>49.75</v>
      </c>
      <c r="C117" s="17">
        <f>B117/20</f>
        <v>2.4875</v>
      </c>
      <c r="D117" s="33">
        <v>19.25</v>
      </c>
      <c r="E117" s="14">
        <f>(D117*24)/240</f>
        <v>1.925</v>
      </c>
      <c r="F117" s="34">
        <v>24</v>
      </c>
      <c r="G117" s="17">
        <f>(F117*24)/240</f>
        <v>2.4</v>
      </c>
      <c r="H117" s="34">
        <v>18</v>
      </c>
      <c r="I117" s="17">
        <f>(H117*24)/240</f>
        <v>1.8</v>
      </c>
      <c r="K117" s="20">
        <v>6</v>
      </c>
      <c r="L117" s="21">
        <v>126.11841758666084</v>
      </c>
      <c r="M117" s="21">
        <v>111.80654050407499</v>
      </c>
      <c r="N117" s="21">
        <v>126.11841758666084</v>
      </c>
      <c r="O117" s="21">
        <v>111.80654050407499</v>
      </c>
      <c r="Q117" s="27">
        <f>(C117*240)/K117</f>
        <v>99.5</v>
      </c>
      <c r="R117" s="27">
        <f>(G117*240)/K117</f>
        <v>96</v>
      </c>
      <c r="T117" s="27">
        <f>(C117*240)/L117</f>
        <v>4.733646452468199</v>
      </c>
      <c r="U117" s="27">
        <f>(G117*240)/L117</f>
        <v>4.567136275748212</v>
      </c>
    </row>
    <row r="118" spans="1:21" ht="12.75">
      <c r="A118" s="3">
        <v>1462</v>
      </c>
      <c r="B118" s="24">
        <v>48</v>
      </c>
      <c r="C118" s="17">
        <f>B118/20</f>
        <v>2.4</v>
      </c>
      <c r="D118" s="33">
        <v>19</v>
      </c>
      <c r="E118" s="14">
        <f>(D118*24)/240</f>
        <v>1.9</v>
      </c>
      <c r="F118" s="34">
        <v>24</v>
      </c>
      <c r="G118" s="17">
        <f>(F118*24)/240</f>
        <v>2.4</v>
      </c>
      <c r="H118" s="34">
        <v>18</v>
      </c>
      <c r="I118" s="17">
        <f>(H118*24)/240</f>
        <v>1.8</v>
      </c>
      <c r="K118" s="20">
        <v>6</v>
      </c>
      <c r="L118" s="21">
        <v>126.69552255857508</v>
      </c>
      <c r="M118" s="21">
        <v>112.31815579113722</v>
      </c>
      <c r="N118" s="21">
        <v>126.69552255857508</v>
      </c>
      <c r="O118" s="21">
        <v>112.31815579113722</v>
      </c>
      <c r="Q118" s="27">
        <f>(C118*240)/K118</f>
        <v>96</v>
      </c>
      <c r="R118" s="27">
        <f>(G118*240)/K118</f>
        <v>96</v>
      </c>
      <c r="T118" s="27">
        <f>(C118*240)/L118</f>
        <v>4.54633272248195</v>
      </c>
      <c r="U118" s="27">
        <f>(G118*240)/L118</f>
        <v>4.54633272248195</v>
      </c>
    </row>
    <row r="119" spans="1:21" ht="12.75">
      <c r="A119" s="3">
        <v>1463</v>
      </c>
      <c r="B119" s="25">
        <v>52.5</v>
      </c>
      <c r="C119" s="17">
        <f>B119/20</f>
        <v>2.625</v>
      </c>
      <c r="D119" s="33">
        <v>18.75</v>
      </c>
      <c r="E119" s="14">
        <f>(D119*24)/240</f>
        <v>1.875</v>
      </c>
      <c r="F119" s="34">
        <v>24</v>
      </c>
      <c r="G119" s="17">
        <f>(F119*24)/240</f>
        <v>2.4</v>
      </c>
      <c r="H119" s="34">
        <v>18</v>
      </c>
      <c r="I119" s="17">
        <f>(H119*24)/240</f>
        <v>1.8</v>
      </c>
      <c r="K119" s="20">
        <v>6</v>
      </c>
      <c r="L119" s="21">
        <v>99.7054980420791</v>
      </c>
      <c r="M119" s="21">
        <v>88.39095049428965</v>
      </c>
      <c r="N119" s="21">
        <v>99.7054980420791</v>
      </c>
      <c r="O119" s="21">
        <v>88.39095049428965</v>
      </c>
      <c r="Q119" s="27">
        <f>(C119*240)/K119</f>
        <v>105</v>
      </c>
      <c r="R119" s="27">
        <f>(G119*240)/K119</f>
        <v>96</v>
      </c>
      <c r="T119" s="27">
        <f>(C119*240)/L119</f>
        <v>6.318608425526531</v>
      </c>
      <c r="U119" s="27">
        <f>(G119*240)/L119</f>
        <v>5.777013417624256</v>
      </c>
    </row>
    <row r="120" spans="1:21" ht="12.75">
      <c r="A120" s="3">
        <v>1464</v>
      </c>
      <c r="B120" s="24">
        <v>57</v>
      </c>
      <c r="C120" s="17">
        <f>B120/20</f>
        <v>2.85</v>
      </c>
      <c r="D120" s="33">
        <v>18.5</v>
      </c>
      <c r="E120" s="14">
        <f>(D120*24)/240</f>
        <v>1.85</v>
      </c>
      <c r="F120" s="34">
        <v>24</v>
      </c>
      <c r="G120" s="17">
        <f>(F120*24)/240</f>
        <v>2.4</v>
      </c>
      <c r="H120" s="34">
        <v>18</v>
      </c>
      <c r="I120" s="17">
        <f>(H120*24)/240</f>
        <v>1.8</v>
      </c>
      <c r="K120" s="20">
        <v>6</v>
      </c>
      <c r="L120" s="21">
        <v>99.33397848409513</v>
      </c>
      <c r="M120" s="21">
        <v>88.0615908551295</v>
      </c>
      <c r="N120" s="21">
        <v>99.33397848409513</v>
      </c>
      <c r="O120" s="21">
        <v>88.0615908551295</v>
      </c>
      <c r="Q120" s="27">
        <f>(C120*240)/K120</f>
        <v>114</v>
      </c>
      <c r="R120" s="27">
        <f>(G120*240)/K120</f>
        <v>96</v>
      </c>
      <c r="T120" s="27">
        <f>(C120*240)/L120</f>
        <v>6.885861317932803</v>
      </c>
      <c r="U120" s="27">
        <f>(G120*240)/L120</f>
        <v>5.798620057206572</v>
      </c>
    </row>
    <row r="121" spans="1:21" ht="12.75">
      <c r="A121" s="3">
        <v>1465</v>
      </c>
      <c r="B121" s="24">
        <v>86</v>
      </c>
      <c r="C121" s="17">
        <f>B121/20</f>
        <v>4.3</v>
      </c>
      <c r="D121" s="33">
        <v>18.25</v>
      </c>
      <c r="E121" s="14">
        <f>(D121*24)/240</f>
        <v>1.825</v>
      </c>
      <c r="F121" s="34">
        <v>24</v>
      </c>
      <c r="G121" s="17">
        <f>(F121*24)/240</f>
        <v>2.4</v>
      </c>
      <c r="H121" s="34">
        <v>18</v>
      </c>
      <c r="I121" s="17">
        <f>(H121*24)/240</f>
        <v>1.8</v>
      </c>
      <c r="K121" s="20">
        <v>6</v>
      </c>
      <c r="L121" s="21">
        <v>120.59281569865448</v>
      </c>
      <c r="M121" s="21">
        <v>106.90798212439772</v>
      </c>
      <c r="N121" s="21">
        <v>120.59281569865448</v>
      </c>
      <c r="O121" s="21">
        <v>106.90798212439772</v>
      </c>
      <c r="Q121" s="27">
        <f>(C121*240)/K121</f>
        <v>172</v>
      </c>
      <c r="R121" s="27">
        <f>(G121*240)/K121</f>
        <v>96</v>
      </c>
      <c r="T121" s="27">
        <f>(C121*240)/L121</f>
        <v>8.557723725257661</v>
      </c>
      <c r="U121" s="27">
        <f>(G121*240)/L121</f>
        <v>4.776403939678695</v>
      </c>
    </row>
    <row r="122" spans="1:21" ht="12.75">
      <c r="A122" s="3">
        <v>1466</v>
      </c>
      <c r="B122" s="24">
        <v>56</v>
      </c>
      <c r="C122" s="17">
        <f>B122/20</f>
        <v>2.8</v>
      </c>
      <c r="D122" s="33">
        <v>18</v>
      </c>
      <c r="E122" s="14">
        <f>(D122*24)/240</f>
        <v>1.8</v>
      </c>
      <c r="F122" s="34">
        <v>25</v>
      </c>
      <c r="G122" s="17">
        <f>(F122*24)/240</f>
        <v>2.5</v>
      </c>
      <c r="H122" s="34">
        <v>19</v>
      </c>
      <c r="I122" s="17">
        <f>(H122*24)/240</f>
        <v>1.9</v>
      </c>
      <c r="K122" s="20">
        <v>6</v>
      </c>
      <c r="L122" s="21">
        <v>119.01743811524238</v>
      </c>
      <c r="M122" s="21">
        <v>105.51137787769484</v>
      </c>
      <c r="N122" s="21">
        <v>119.01743811524238</v>
      </c>
      <c r="O122" s="21">
        <v>105.51137787769484</v>
      </c>
      <c r="Q122" s="27">
        <f>(C122*240)/K122</f>
        <v>112</v>
      </c>
      <c r="R122" s="27">
        <f>(G122*240)/K122</f>
        <v>100</v>
      </c>
      <c r="T122" s="27">
        <f>(C122*240)/L122</f>
        <v>5.64623143164378</v>
      </c>
      <c r="U122" s="27">
        <f>(G122*240)/L122</f>
        <v>5.041278063967661</v>
      </c>
    </row>
    <row r="123" spans="1:21" ht="12.75">
      <c r="A123" s="3">
        <v>1467</v>
      </c>
      <c r="B123" s="24">
        <v>48</v>
      </c>
      <c r="C123" s="17">
        <f>B123/20</f>
        <v>2.4</v>
      </c>
      <c r="D123" s="33">
        <v>18</v>
      </c>
      <c r="E123" s="14">
        <f>(D123*24)/240</f>
        <v>1.8</v>
      </c>
      <c r="F123" s="34">
        <v>25</v>
      </c>
      <c r="G123" s="17">
        <f>(F123*24)/240</f>
        <v>2.5</v>
      </c>
      <c r="H123" s="34">
        <v>19</v>
      </c>
      <c r="I123" s="17">
        <f>(H123*24)/240</f>
        <v>1.9</v>
      </c>
      <c r="K123" s="20">
        <v>6</v>
      </c>
      <c r="L123" s="21">
        <v>116.73820386468634</v>
      </c>
      <c r="M123" s="21">
        <v>103.49079038992397</v>
      </c>
      <c r="N123" s="21">
        <v>116.73820386468634</v>
      </c>
      <c r="O123" s="21">
        <v>103.49079038992397</v>
      </c>
      <c r="Q123" s="27">
        <f>(C123*240)/K123</f>
        <v>96</v>
      </c>
      <c r="R123" s="27">
        <f>(G123*240)/K123</f>
        <v>100</v>
      </c>
      <c r="T123" s="27">
        <f>(C123*240)/L123</f>
        <v>4.934117374871156</v>
      </c>
      <c r="U123" s="27">
        <f>(G123*240)/L123</f>
        <v>5.139705598824121</v>
      </c>
    </row>
    <row r="124" spans="1:21" ht="12.75">
      <c r="A124" s="3">
        <v>1468</v>
      </c>
      <c r="B124" s="24">
        <v>75.67</v>
      </c>
      <c r="C124" s="17">
        <f>B124/20</f>
        <v>3.7835</v>
      </c>
      <c r="D124" s="33">
        <v>18.25</v>
      </c>
      <c r="E124" s="14">
        <f>(D124*24)/240</f>
        <v>1.825</v>
      </c>
      <c r="F124" s="34">
        <v>24</v>
      </c>
      <c r="G124" s="17">
        <f>(F124*24)/240</f>
        <v>2.4</v>
      </c>
      <c r="H124" s="34">
        <v>19</v>
      </c>
      <c r="I124" s="17">
        <f>(H124*24)/240</f>
        <v>1.9</v>
      </c>
      <c r="K124" s="20">
        <v>6</v>
      </c>
      <c r="L124" s="21">
        <v>115.97394890120201</v>
      </c>
      <c r="M124" s="21">
        <v>102.81326283157559</v>
      </c>
      <c r="N124" s="21">
        <v>115.97394890120201</v>
      </c>
      <c r="O124" s="21">
        <v>102.81326283157559</v>
      </c>
      <c r="Q124" s="27">
        <f>(C124*240)/K124</f>
        <v>151.34</v>
      </c>
      <c r="R124" s="27">
        <f>(G124*240)/K124</f>
        <v>96</v>
      </c>
      <c r="T124" s="27">
        <f>(C124*240)/L124</f>
        <v>7.829689413900682</v>
      </c>
      <c r="U124" s="27">
        <f>(G124*240)/L124</f>
        <v>4.966632639979288</v>
      </c>
    </row>
    <row r="125" spans="1:21" ht="12.75">
      <c r="A125" s="3">
        <v>1469</v>
      </c>
      <c r="B125" s="25">
        <v>77.83500000000001</v>
      </c>
      <c r="C125" s="17">
        <f>B125/20</f>
        <v>3.8917500000000005</v>
      </c>
      <c r="D125" s="33">
        <v>18.5</v>
      </c>
      <c r="E125" s="14">
        <f>(D125*24)/240</f>
        <v>1.85</v>
      </c>
      <c r="F125" s="34">
        <v>28</v>
      </c>
      <c r="G125" s="17">
        <f>(F125*24)/240</f>
        <v>2.8</v>
      </c>
      <c r="H125" s="34">
        <v>20</v>
      </c>
      <c r="I125" s="17">
        <f>(H125*24)/240</f>
        <v>2</v>
      </c>
      <c r="K125" s="20">
        <v>6</v>
      </c>
      <c r="L125" s="21">
        <v>114.08761182234218</v>
      </c>
      <c r="M125" s="21">
        <v>101.14098667201344</v>
      </c>
      <c r="N125" s="21">
        <v>114.08761182234218</v>
      </c>
      <c r="O125" s="21">
        <v>101.14098667201344</v>
      </c>
      <c r="Q125" s="27">
        <f>(C125*240)/K125</f>
        <v>155.67000000000002</v>
      </c>
      <c r="R125" s="27">
        <f>(G125*240)/K125</f>
        <v>112</v>
      </c>
      <c r="T125" s="27">
        <f>(C125*240)/L125</f>
        <v>8.186866085464747</v>
      </c>
      <c r="U125" s="27">
        <f>(G125*240)/L125</f>
        <v>5.890210069840378</v>
      </c>
    </row>
    <row r="126" spans="1:21" ht="12.75">
      <c r="A126" s="3">
        <v>1470</v>
      </c>
      <c r="B126" s="24">
        <v>80</v>
      </c>
      <c r="C126" s="17">
        <f>B126/20</f>
        <v>4</v>
      </c>
      <c r="D126" s="33">
        <v>18.75</v>
      </c>
      <c r="E126" s="14">
        <f>(D126*24)/240</f>
        <v>1.875</v>
      </c>
      <c r="F126" s="34">
        <v>24</v>
      </c>
      <c r="G126" s="17">
        <f>(F126*24)/240</f>
        <v>2.4</v>
      </c>
      <c r="H126" s="34">
        <v>19</v>
      </c>
      <c r="I126" s="17">
        <f>(H126*24)/240</f>
        <v>1.9</v>
      </c>
      <c r="K126" s="20">
        <v>6</v>
      </c>
      <c r="L126" s="21">
        <v>113.52932991982605</v>
      </c>
      <c r="M126" s="21">
        <v>100.64605841854504</v>
      </c>
      <c r="N126" s="21">
        <v>113.52932991982605</v>
      </c>
      <c r="O126" s="21">
        <v>100.64605841854504</v>
      </c>
      <c r="Q126" s="27">
        <f>(C126*240)/K126</f>
        <v>160</v>
      </c>
      <c r="R126" s="27">
        <f>(G126*240)/K126</f>
        <v>96</v>
      </c>
      <c r="T126" s="27">
        <f>(C126*240)/L126</f>
        <v>8.455964645241437</v>
      </c>
      <c r="U126" s="27">
        <f>(G126*240)/L126</f>
        <v>5.0735787871448625</v>
      </c>
    </row>
    <row r="127" spans="1:21" ht="12.75">
      <c r="A127" s="3">
        <v>1471</v>
      </c>
      <c r="B127" s="24">
        <v>48</v>
      </c>
      <c r="C127" s="17">
        <f>B127/20</f>
        <v>2.4</v>
      </c>
      <c r="D127" s="33">
        <v>19</v>
      </c>
      <c r="E127" s="14">
        <f>(D127*24)/240</f>
        <v>1.9</v>
      </c>
      <c r="F127" s="34">
        <v>24</v>
      </c>
      <c r="G127" s="17">
        <f>(F127*24)/240</f>
        <v>2.4</v>
      </c>
      <c r="H127" s="34">
        <v>19</v>
      </c>
      <c r="I127" s="17">
        <f>(H127*24)/240</f>
        <v>1.9</v>
      </c>
      <c r="K127" s="20">
        <v>6</v>
      </c>
      <c r="L127" s="21">
        <v>116.1642007172069</v>
      </c>
      <c r="M127" s="21">
        <v>102.98192493326673</v>
      </c>
      <c r="N127" s="21">
        <v>116.1642007172069</v>
      </c>
      <c r="O127" s="21">
        <v>102.98192493326673</v>
      </c>
      <c r="Q127" s="27">
        <f>(C127*240)/K127</f>
        <v>96</v>
      </c>
      <c r="R127" s="27">
        <f>(G127*240)/K127</f>
        <v>96</v>
      </c>
      <c r="T127" s="27">
        <f>(C127*240)/L127</f>
        <v>4.958498370786617</v>
      </c>
      <c r="U127" s="27">
        <f>(G127*240)/L127</f>
        <v>4.958498370786617</v>
      </c>
    </row>
    <row r="128" spans="1:21" ht="12.75">
      <c r="A128" s="3">
        <v>1472</v>
      </c>
      <c r="B128" s="25">
        <v>48</v>
      </c>
      <c r="C128" s="17">
        <f>B128/20</f>
        <v>2.4</v>
      </c>
      <c r="D128" s="33">
        <v>19</v>
      </c>
      <c r="E128" s="14">
        <f>(D128*24)/240</f>
        <v>1.9</v>
      </c>
      <c r="F128" s="34">
        <v>24</v>
      </c>
      <c r="G128" s="17">
        <f>(F128*24)/240</f>
        <v>2.4</v>
      </c>
      <c r="H128" s="34">
        <v>19</v>
      </c>
      <c r="I128" s="17">
        <f>(H128*24)/240</f>
        <v>1.9</v>
      </c>
      <c r="K128" s="20">
        <v>6</v>
      </c>
      <c r="L128" s="21">
        <v>120.60911899953118</v>
      </c>
      <c r="M128" s="21">
        <v>106.92243533198389</v>
      </c>
      <c r="N128" s="21">
        <v>120.60911899953118</v>
      </c>
      <c r="O128" s="21">
        <v>106.92243533198389</v>
      </c>
      <c r="Q128" s="27">
        <f>(C128*240)/K128</f>
        <v>96</v>
      </c>
      <c r="R128" s="27">
        <f>(G128*240)/K128</f>
        <v>96</v>
      </c>
      <c r="T128" s="27">
        <f>(C128*240)/L128</f>
        <v>4.775758290732884</v>
      </c>
      <c r="U128" s="27">
        <f>(G128*240)/L128</f>
        <v>4.775758290732884</v>
      </c>
    </row>
    <row r="129" spans="1:21" ht="12.75">
      <c r="A129" s="3">
        <v>1473</v>
      </c>
      <c r="B129" s="24">
        <v>48</v>
      </c>
      <c r="C129" s="17">
        <f>B129/20</f>
        <v>2.4</v>
      </c>
      <c r="D129" s="33">
        <v>19</v>
      </c>
      <c r="E129" s="14">
        <f>(D129*24)/240</f>
        <v>1.9</v>
      </c>
      <c r="F129" s="34">
        <v>26</v>
      </c>
      <c r="G129" s="17">
        <f>(F129*24)/240</f>
        <v>2.6</v>
      </c>
      <c r="H129" s="34">
        <v>19</v>
      </c>
      <c r="I129" s="17">
        <f>(H129*24)/240</f>
        <v>1.9</v>
      </c>
      <c r="K129" s="20">
        <v>6</v>
      </c>
      <c r="L129" s="21">
        <v>108.21993736647912</v>
      </c>
      <c r="M129" s="21">
        <v>95.93917400842376</v>
      </c>
      <c r="N129" s="21">
        <v>108.21993736647912</v>
      </c>
      <c r="O129" s="21">
        <v>95.93917400842376</v>
      </c>
      <c r="Q129" s="27">
        <f>(C129*240)/K129</f>
        <v>96</v>
      </c>
      <c r="R129" s="27">
        <f>(G129*240)/K129</f>
        <v>104</v>
      </c>
      <c r="T129" s="27">
        <f>(C129*240)/L129</f>
        <v>5.322494302038052</v>
      </c>
      <c r="U129" s="27">
        <f>(G129*240)/L129</f>
        <v>5.766035493874557</v>
      </c>
    </row>
    <row r="130" spans="1:21" ht="12.75">
      <c r="A130" s="3">
        <v>1474</v>
      </c>
      <c r="B130" s="25">
        <v>52</v>
      </c>
      <c r="C130" s="17">
        <f>B130/20</f>
        <v>2.6</v>
      </c>
      <c r="D130" s="33">
        <v>24.5</v>
      </c>
      <c r="E130" s="14">
        <f>(D130*24)/240</f>
        <v>2.45</v>
      </c>
      <c r="F130" s="34">
        <v>26</v>
      </c>
      <c r="G130" s="17">
        <f>(F130*24)/240</f>
        <v>2.6</v>
      </c>
      <c r="H130" s="34">
        <v>19</v>
      </c>
      <c r="I130" s="17">
        <f>(H130*24)/240</f>
        <v>1.9</v>
      </c>
      <c r="K130" s="20">
        <v>6</v>
      </c>
      <c r="L130" s="21">
        <v>98.6935111573352</v>
      </c>
      <c r="M130" s="21">
        <v>87.49380355267849</v>
      </c>
      <c r="N130" s="21">
        <v>98.6935111573352</v>
      </c>
      <c r="O130" s="21">
        <v>87.49380355267849</v>
      </c>
      <c r="Q130" s="27">
        <f>(C130*240)/K130</f>
        <v>104</v>
      </c>
      <c r="R130" s="27">
        <f>(G130*240)/K130</f>
        <v>104</v>
      </c>
      <c r="T130" s="27">
        <f>(C130*240)/L130</f>
        <v>6.322604117359163</v>
      </c>
      <c r="U130" s="27">
        <f>(G130*240)/L130</f>
        <v>6.322604117359163</v>
      </c>
    </row>
    <row r="131" spans="1:21" ht="12.75">
      <c r="A131" s="3">
        <v>1475</v>
      </c>
      <c r="B131" s="25">
        <v>56</v>
      </c>
      <c r="C131" s="17">
        <f>B131/20</f>
        <v>2.8</v>
      </c>
      <c r="D131" s="33">
        <v>30</v>
      </c>
      <c r="E131" s="14">
        <f>(D131*24)/240</f>
        <v>3</v>
      </c>
      <c r="F131" s="34">
        <v>26</v>
      </c>
      <c r="G131" s="17">
        <f>(F131*24)/240</f>
        <v>2.6</v>
      </c>
      <c r="H131" s="34">
        <v>19</v>
      </c>
      <c r="I131" s="17">
        <f>(H131*24)/240</f>
        <v>1.9</v>
      </c>
      <c r="K131" s="20">
        <v>6</v>
      </c>
      <c r="L131" s="21">
        <v>98.16377053713906</v>
      </c>
      <c r="M131" s="21">
        <v>87.02417772607855</v>
      </c>
      <c r="N131" s="21">
        <v>98.16377053713906</v>
      </c>
      <c r="O131" s="21">
        <v>87.02417772607855</v>
      </c>
      <c r="Q131" s="27">
        <f>(C131*240)/K131</f>
        <v>112</v>
      </c>
      <c r="R131" s="27">
        <f>(G131*240)/K131</f>
        <v>104</v>
      </c>
      <c r="T131" s="27">
        <f>(C131*240)/L131</f>
        <v>6.8457028119733545</v>
      </c>
      <c r="U131" s="27">
        <f>(G131*240)/L131</f>
        <v>6.356724039689544</v>
      </c>
    </row>
    <row r="132" spans="1:21" ht="12.75">
      <c r="A132" s="3">
        <v>1476</v>
      </c>
      <c r="B132" s="25">
        <v>60</v>
      </c>
      <c r="C132" s="17">
        <f>B132/20</f>
        <v>3</v>
      </c>
      <c r="D132" s="33">
        <v>30</v>
      </c>
      <c r="E132" s="14">
        <f>(D132*24)/240</f>
        <v>3</v>
      </c>
      <c r="F132" s="34">
        <v>26</v>
      </c>
      <c r="G132" s="17">
        <f>(F132*24)/240</f>
        <v>2.6</v>
      </c>
      <c r="H132" s="34">
        <v>19</v>
      </c>
      <c r="I132" s="17">
        <f>(H132*24)/240</f>
        <v>1.9</v>
      </c>
      <c r="K132" s="20">
        <v>6</v>
      </c>
      <c r="L132" s="21">
        <v>96.71256272527583</v>
      </c>
      <c r="M132" s="21">
        <v>85.73765250556168</v>
      </c>
      <c r="N132" s="21">
        <v>96.71256272527583</v>
      </c>
      <c r="O132" s="21">
        <v>85.73765250556168</v>
      </c>
      <c r="Q132" s="27">
        <f>(C132*240)/K132</f>
        <v>120</v>
      </c>
      <c r="R132" s="27">
        <f>(G132*240)/K132</f>
        <v>104</v>
      </c>
      <c r="T132" s="27">
        <f>(C132*240)/L132</f>
        <v>7.444741197120899</v>
      </c>
      <c r="U132" s="27">
        <f>(G132*240)/L132</f>
        <v>6.452109037504779</v>
      </c>
    </row>
    <row r="133" spans="1:21" ht="12.75">
      <c r="A133" s="3">
        <v>1477</v>
      </c>
      <c r="B133" s="25">
        <v>64</v>
      </c>
      <c r="C133" s="17">
        <f>B133/20</f>
        <v>3.2</v>
      </c>
      <c r="D133" s="33">
        <v>30</v>
      </c>
      <c r="E133" s="14">
        <f>(D133*24)/240</f>
        <v>3</v>
      </c>
      <c r="F133" s="34">
        <v>26.666650000000004</v>
      </c>
      <c r="G133" s="17">
        <f>(F133*24)/240</f>
        <v>2.6666650000000005</v>
      </c>
      <c r="H133" s="34">
        <v>19.5</v>
      </c>
      <c r="I133" s="17">
        <f>(H133*24)/240</f>
        <v>1.95</v>
      </c>
      <c r="K133" s="20">
        <v>6</v>
      </c>
      <c r="L133" s="21">
        <v>95.446761670863</v>
      </c>
      <c r="M133" s="21">
        <v>84.61549414385323</v>
      </c>
      <c r="N133" s="21">
        <v>95.446761670863</v>
      </c>
      <c r="O133" s="21">
        <v>84.61549414385323</v>
      </c>
      <c r="Q133" s="27">
        <f>(C133*240)/K133</f>
        <v>128</v>
      </c>
      <c r="R133" s="27">
        <f>(G133*240)/K133</f>
        <v>106.66660000000002</v>
      </c>
      <c r="T133" s="27">
        <f>(C133*240)/L133</f>
        <v>8.046370422166424</v>
      </c>
      <c r="U133" s="27">
        <f>(G133*240)/L133</f>
        <v>6.70530449432076</v>
      </c>
    </row>
    <row r="134" spans="1:21" ht="12.75">
      <c r="A134" s="3">
        <v>1478</v>
      </c>
      <c r="B134" s="25">
        <v>68</v>
      </c>
      <c r="C134" s="17">
        <f>B134/20</f>
        <v>3.4</v>
      </c>
      <c r="D134" s="33">
        <v>30</v>
      </c>
      <c r="E134" s="14">
        <f>(D134*24)/240</f>
        <v>3</v>
      </c>
      <c r="F134" s="34">
        <v>26.665</v>
      </c>
      <c r="G134" s="17">
        <f>(F134*24)/240</f>
        <v>2.6665</v>
      </c>
      <c r="H134" s="34">
        <v>20</v>
      </c>
      <c r="I134" s="17">
        <f>(H134*24)/240</f>
        <v>2</v>
      </c>
      <c r="K134" s="20">
        <v>6</v>
      </c>
      <c r="L134" s="21">
        <v>103.68753598406545</v>
      </c>
      <c r="M134" s="21">
        <v>91.9211080634134</v>
      </c>
      <c r="N134" s="21">
        <v>103.68753598406545</v>
      </c>
      <c r="O134" s="21">
        <v>91.9211080634134</v>
      </c>
      <c r="Q134" s="27">
        <f>(C134*240)/K134</f>
        <v>136</v>
      </c>
      <c r="R134" s="27">
        <f>(G134*240)/K134</f>
        <v>106.66000000000001</v>
      </c>
      <c r="T134" s="27">
        <f>(C134*240)/L134</f>
        <v>7.869798353829159</v>
      </c>
      <c r="U134" s="27">
        <f>(G134*240)/L134</f>
        <v>6.172005091319251</v>
      </c>
    </row>
    <row r="135" spans="1:21" ht="12.75">
      <c r="A135" s="3">
        <v>1479</v>
      </c>
      <c r="B135" s="25">
        <v>72</v>
      </c>
      <c r="C135" s="17">
        <f>B135/20</f>
        <v>3.6</v>
      </c>
      <c r="D135" s="33">
        <v>30</v>
      </c>
      <c r="E135" s="14">
        <f>(D135*24)/240</f>
        <v>3</v>
      </c>
      <c r="F135" s="34">
        <v>26.4825</v>
      </c>
      <c r="G135" s="17">
        <f>(F135*24)/240</f>
        <v>2.64825</v>
      </c>
      <c r="H135" s="34">
        <v>20</v>
      </c>
      <c r="I135" s="17">
        <f>(H135*24)/240</f>
        <v>2</v>
      </c>
      <c r="K135" s="20">
        <v>6</v>
      </c>
      <c r="L135" s="21">
        <v>116.3814880211596</v>
      </c>
      <c r="M135" s="21">
        <v>103.17455454451057</v>
      </c>
      <c r="N135" s="21">
        <v>116.3814880211596</v>
      </c>
      <c r="O135" s="21">
        <v>103.17455454451057</v>
      </c>
      <c r="Q135" s="27">
        <f>(C135*240)/K135</f>
        <v>144</v>
      </c>
      <c r="R135" s="27">
        <f>(G135*240)/K135</f>
        <v>105.93</v>
      </c>
      <c r="T135" s="27">
        <f>(C135*240)/L135</f>
        <v>7.423861085561255</v>
      </c>
      <c r="U135" s="27">
        <f>(G135*240)/L135</f>
        <v>5.461177811065998</v>
      </c>
    </row>
    <row r="136" spans="1:21" ht="12.75">
      <c r="A136" s="3">
        <v>1480</v>
      </c>
      <c r="B136" s="25">
        <v>76</v>
      </c>
      <c r="C136" s="17">
        <f>B136/20</f>
        <v>3.8</v>
      </c>
      <c r="D136" s="33">
        <v>30</v>
      </c>
      <c r="E136" s="14">
        <f>(D136*24)/240</f>
        <v>3</v>
      </c>
      <c r="F136" s="34">
        <v>26.300000000000004</v>
      </c>
      <c r="G136" s="17">
        <f>(F136*24)/240</f>
        <v>2.6300000000000003</v>
      </c>
      <c r="H136" s="34">
        <v>20</v>
      </c>
      <c r="I136" s="17">
        <f>(H136*24)/240</f>
        <v>2</v>
      </c>
      <c r="K136" s="20">
        <v>6</v>
      </c>
      <c r="L136" s="21">
        <v>110.41798423485753</v>
      </c>
      <c r="M136" s="21">
        <v>97.88778723178852</v>
      </c>
      <c r="N136" s="21">
        <v>110.41798423485753</v>
      </c>
      <c r="O136" s="21">
        <v>97.88778723178852</v>
      </c>
      <c r="Q136" s="27">
        <f>(C136*240)/K136</f>
        <v>152</v>
      </c>
      <c r="R136" s="27">
        <f>(G136*240)/K136</f>
        <v>105.2</v>
      </c>
      <c r="T136" s="27">
        <f>(C136*240)/L136</f>
        <v>8.259524083143816</v>
      </c>
      <c r="U136" s="27">
        <f>(G136*240)/L136</f>
        <v>5.7164600891232205</v>
      </c>
    </row>
    <row r="137" spans="1:21" ht="12.75">
      <c r="A137" s="3">
        <v>1481</v>
      </c>
      <c r="B137" s="25">
        <v>80</v>
      </c>
      <c r="C137" s="17">
        <f>B137/20</f>
        <v>4</v>
      </c>
      <c r="D137" s="33">
        <v>30</v>
      </c>
      <c r="E137" s="14">
        <f>(D137*24)/240</f>
        <v>3</v>
      </c>
      <c r="F137" s="34">
        <v>26.483249999999998</v>
      </c>
      <c r="G137" s="17">
        <f>(F137*24)/240</f>
        <v>2.648325</v>
      </c>
      <c r="H137" s="34">
        <v>20</v>
      </c>
      <c r="I137" s="17">
        <f>(H137*24)/240</f>
        <v>2</v>
      </c>
      <c r="K137" s="20">
        <v>6</v>
      </c>
      <c r="L137" s="21">
        <v>121.93145949811321</v>
      </c>
      <c r="M137" s="21">
        <v>108.09471706009313</v>
      </c>
      <c r="N137" s="21">
        <v>121.93145949811321</v>
      </c>
      <c r="O137" s="21">
        <v>108.09471706009313</v>
      </c>
      <c r="Q137" s="27">
        <f>(C137*240)/K137</f>
        <v>160</v>
      </c>
      <c r="R137" s="27">
        <f>(G137*240)/K137</f>
        <v>105.93299999999999</v>
      </c>
      <c r="T137" s="27">
        <f>(C137*240)/L137</f>
        <v>7.873275723521174</v>
      </c>
      <c r="U137" s="27">
        <f>(G137*240)/L137</f>
        <v>5.212748232623553</v>
      </c>
    </row>
    <row r="138" spans="1:21" ht="12.75">
      <c r="A138" s="3">
        <v>1482</v>
      </c>
      <c r="B138" s="24">
        <v>84</v>
      </c>
      <c r="C138" s="17">
        <f>B138/20</f>
        <v>4.2</v>
      </c>
      <c r="D138" s="33">
        <v>30</v>
      </c>
      <c r="E138" s="14">
        <f>(D138*24)/240</f>
        <v>3</v>
      </c>
      <c r="F138" s="34">
        <v>26.6665</v>
      </c>
      <c r="G138" s="17">
        <f>(F138*24)/240</f>
        <v>2.6666499999999997</v>
      </c>
      <c r="H138" s="34">
        <v>20</v>
      </c>
      <c r="I138" s="17">
        <f>(H138*24)/240</f>
        <v>2</v>
      </c>
      <c r="K138" s="20">
        <v>6</v>
      </c>
      <c r="L138" s="21">
        <v>144.8555299861851</v>
      </c>
      <c r="M138" s="21">
        <v>128.41737147162428</v>
      </c>
      <c r="N138" s="21">
        <v>144.8555299861851</v>
      </c>
      <c r="O138" s="21">
        <v>128.41737147162428</v>
      </c>
      <c r="Q138" s="27">
        <f>(C138*240)/K138</f>
        <v>168</v>
      </c>
      <c r="R138" s="27">
        <f>(G138*240)/K138</f>
        <v>106.666</v>
      </c>
      <c r="T138" s="27">
        <f>(C138*240)/L138</f>
        <v>6.958657360862461</v>
      </c>
      <c r="U138" s="27">
        <f>(G138*240)/L138</f>
        <v>4.418167536034257</v>
      </c>
    </row>
    <row r="139" spans="1:21" ht="12.75">
      <c r="A139" s="3">
        <v>1483</v>
      </c>
      <c r="B139" s="24">
        <v>80</v>
      </c>
      <c r="C139" s="17">
        <f>B139/20</f>
        <v>4</v>
      </c>
      <c r="D139" s="33">
        <v>30</v>
      </c>
      <c r="E139" s="14">
        <f>(D139*24)/240</f>
        <v>3</v>
      </c>
      <c r="F139" s="34">
        <v>26.6665</v>
      </c>
      <c r="G139" s="17">
        <f>(F139*24)/240</f>
        <v>2.6666499999999997</v>
      </c>
      <c r="H139" s="34">
        <v>20</v>
      </c>
      <c r="I139" s="17">
        <f>(H139*24)/240</f>
        <v>2</v>
      </c>
      <c r="K139" s="20">
        <v>6</v>
      </c>
      <c r="L139" s="21">
        <v>168.60592450434555</v>
      </c>
      <c r="M139" s="21">
        <v>149.47257893058088</v>
      </c>
      <c r="N139" s="21">
        <v>168.60592450434555</v>
      </c>
      <c r="O139" s="21">
        <v>149.47257893058088</v>
      </c>
      <c r="Q139" s="27">
        <f>(C139*240)/K139</f>
        <v>160</v>
      </c>
      <c r="R139" s="27">
        <f>(G139*240)/K139</f>
        <v>106.666</v>
      </c>
      <c r="T139" s="27">
        <f>(C139*240)/L139</f>
        <v>5.693750102922733</v>
      </c>
      <c r="U139" s="27">
        <f>(G139*240)/L139</f>
        <v>3.7958096779897263</v>
      </c>
    </row>
    <row r="140" spans="1:21" ht="12.75">
      <c r="A140" s="3">
        <v>1484</v>
      </c>
      <c r="B140" s="24">
        <v>48</v>
      </c>
      <c r="C140" s="17">
        <f>B140/20</f>
        <v>2.4</v>
      </c>
      <c r="D140" s="33">
        <v>19</v>
      </c>
      <c r="E140" s="14">
        <f>(D140*24)/240</f>
        <v>1.9</v>
      </c>
      <c r="F140" s="34">
        <v>26.6665</v>
      </c>
      <c r="G140" s="17">
        <f>(F140*24)/240</f>
        <v>2.6666499999999997</v>
      </c>
      <c r="H140" s="34">
        <v>20</v>
      </c>
      <c r="I140" s="17">
        <f>(H140*24)/240</f>
        <v>2</v>
      </c>
      <c r="K140" s="20">
        <v>6</v>
      </c>
      <c r="L140" s="21">
        <v>135.28469258045854</v>
      </c>
      <c r="M140" s="21">
        <v>119.93262958746615</v>
      </c>
      <c r="N140" s="21">
        <v>135.28469258045854</v>
      </c>
      <c r="O140" s="21">
        <v>119.93262958746615</v>
      </c>
      <c r="Q140" s="27">
        <f>(C140*240)/K140</f>
        <v>96</v>
      </c>
      <c r="R140" s="27">
        <f>(G140*240)/K140</f>
        <v>106.666</v>
      </c>
      <c r="T140" s="27">
        <f>(C140*240)/L140</f>
        <v>4.2576879099417155</v>
      </c>
      <c r="U140" s="27">
        <f>(G140*240)/L140</f>
        <v>4.730734777102531</v>
      </c>
    </row>
    <row r="141" spans="1:21" ht="12.75">
      <c r="A141" s="3">
        <v>1485</v>
      </c>
      <c r="B141" s="24">
        <v>48</v>
      </c>
      <c r="C141" s="17">
        <f>B141/20</f>
        <v>2.4</v>
      </c>
      <c r="D141" s="33">
        <v>19</v>
      </c>
      <c r="E141" s="14">
        <f>(D141*24)/240</f>
        <v>1.9</v>
      </c>
      <c r="F141" s="34">
        <v>26.6665</v>
      </c>
      <c r="G141" s="17">
        <f>(F141*24)/240</f>
        <v>2.6666499999999997</v>
      </c>
      <c r="H141" s="34">
        <v>20</v>
      </c>
      <c r="I141" s="17">
        <f>(H141*24)/240</f>
        <v>2</v>
      </c>
      <c r="K141" s="20">
        <v>6</v>
      </c>
      <c r="L141" s="21">
        <v>113.92572619977261</v>
      </c>
      <c r="M141" s="21">
        <v>100.99747177733585</v>
      </c>
      <c r="N141" s="21">
        <v>113.92572619977261</v>
      </c>
      <c r="O141" s="21">
        <v>100.99747177733585</v>
      </c>
      <c r="Q141" s="27">
        <f>(C141*240)/K141</f>
        <v>96</v>
      </c>
      <c r="R141" s="27">
        <f>(G141*240)/K141</f>
        <v>106.666</v>
      </c>
      <c r="T141" s="27">
        <f>(C141*240)/L141</f>
        <v>5.055925638691691</v>
      </c>
      <c r="U141" s="27">
        <f>(G141*240)/L141</f>
        <v>5.617660043507165</v>
      </c>
    </row>
    <row r="142" spans="1:21" ht="12.75">
      <c r="A142" s="3">
        <v>1486</v>
      </c>
      <c r="B142" s="24">
        <v>72</v>
      </c>
      <c r="C142" s="17">
        <f>B142/20</f>
        <v>3.6</v>
      </c>
      <c r="D142" s="33">
        <v>29</v>
      </c>
      <c r="E142" s="14">
        <f>(D142*24)/240</f>
        <v>2.9</v>
      </c>
      <c r="F142" s="34">
        <v>26.6665</v>
      </c>
      <c r="G142" s="17">
        <f>(F142*24)/240</f>
        <v>2.6666499999999997</v>
      </c>
      <c r="H142" s="34">
        <v>20</v>
      </c>
      <c r="I142" s="17">
        <f>(H142*24)/240</f>
        <v>2</v>
      </c>
      <c r="K142" s="20">
        <v>6</v>
      </c>
      <c r="L142" s="21">
        <v>102.00910787161268</v>
      </c>
      <c r="M142" s="21">
        <v>90.43314742824938</v>
      </c>
      <c r="N142" s="21">
        <v>102.00910787161268</v>
      </c>
      <c r="O142" s="21">
        <v>90.43314742824938</v>
      </c>
      <c r="Q142" s="27">
        <f>(C142*240)/K142</f>
        <v>144</v>
      </c>
      <c r="R142" s="27">
        <f>(G142*240)/K142</f>
        <v>106.666</v>
      </c>
      <c r="T142" s="27">
        <f>(C142*240)/L142</f>
        <v>8.469831939785406</v>
      </c>
      <c r="U142" s="27">
        <f>(G142*240)/L142</f>
        <v>6.27391037284132</v>
      </c>
    </row>
    <row r="143" spans="1:21" ht="12.75">
      <c r="A143" s="3">
        <v>1487</v>
      </c>
      <c r="B143" s="24">
        <v>60</v>
      </c>
      <c r="C143" s="17">
        <f>B143/20</f>
        <v>3</v>
      </c>
      <c r="D143" s="33">
        <v>26.665</v>
      </c>
      <c r="E143" s="14">
        <f>(D143*24)/240</f>
        <v>2.6665</v>
      </c>
      <c r="F143" s="34">
        <v>26.6665</v>
      </c>
      <c r="G143" s="17">
        <f>(F143*24)/240</f>
        <v>2.6666499999999997</v>
      </c>
      <c r="H143" s="34">
        <v>20</v>
      </c>
      <c r="I143" s="17">
        <f>(H143*24)/240</f>
        <v>2</v>
      </c>
      <c r="K143" s="20">
        <v>6</v>
      </c>
      <c r="L143" s="21">
        <v>117.26130750889479</v>
      </c>
      <c r="M143" s="21">
        <v>103.95453240241659</v>
      </c>
      <c r="N143" s="21">
        <v>117.26130750889479</v>
      </c>
      <c r="O143" s="21">
        <v>103.95453240241659</v>
      </c>
      <c r="Q143" s="27">
        <f>(C143*240)/K143</f>
        <v>120</v>
      </c>
      <c r="R143" s="27">
        <f>(G143*240)/K143</f>
        <v>106.666</v>
      </c>
      <c r="T143" s="27">
        <f>(C143*240)/L143</f>
        <v>6.1401327965355055</v>
      </c>
      <c r="U143" s="27">
        <f>(G143*240)/L143</f>
        <v>5.457861707293802</v>
      </c>
    </row>
    <row r="144" spans="1:21" ht="12.75">
      <c r="A144" s="3">
        <v>1488</v>
      </c>
      <c r="B144" s="24">
        <v>56</v>
      </c>
      <c r="C144" s="17">
        <f>B144/20</f>
        <v>2.8</v>
      </c>
      <c r="D144" s="33">
        <v>28.332499999999996</v>
      </c>
      <c r="E144" s="14">
        <f>(D144*24)/240</f>
        <v>2.8332499999999996</v>
      </c>
      <c r="F144" s="34">
        <v>26.666664999999995</v>
      </c>
      <c r="G144" s="17">
        <f>(F144*24)/240</f>
        <v>2.6666664999999994</v>
      </c>
      <c r="H144" s="34">
        <v>20</v>
      </c>
      <c r="I144" s="17">
        <f>(H144*24)/240</f>
        <v>2</v>
      </c>
      <c r="K144" s="20">
        <v>6</v>
      </c>
      <c r="L144" s="21">
        <v>120.05876705971912</v>
      </c>
      <c r="M144" s="21">
        <v>106.43453715162646</v>
      </c>
      <c r="N144" s="21">
        <v>120.05876705971912</v>
      </c>
      <c r="O144" s="21">
        <v>106.43453715162646</v>
      </c>
      <c r="Q144" s="27">
        <f>(C144*240)/K144</f>
        <v>112</v>
      </c>
      <c r="R144" s="27">
        <f>(G144*240)/K144</f>
        <v>106.66665999999998</v>
      </c>
      <c r="T144" s="27">
        <f>(C144*240)/L144</f>
        <v>5.597258879609655</v>
      </c>
      <c r="U144" s="27">
        <f>(G144*240)/L144</f>
        <v>5.3307224093152135</v>
      </c>
    </row>
    <row r="145" spans="1:21" ht="12.75">
      <c r="A145" s="3">
        <v>1489</v>
      </c>
      <c r="B145" s="24">
        <v>102</v>
      </c>
      <c r="C145" s="17">
        <f>B145/20</f>
        <v>5.1</v>
      </c>
      <c r="D145" s="33">
        <v>30</v>
      </c>
      <c r="E145" s="14">
        <f>(D145*24)/240</f>
        <v>3</v>
      </c>
      <c r="F145" s="34">
        <v>26.666664999999995</v>
      </c>
      <c r="G145" s="17">
        <f>(F145*24)/240</f>
        <v>2.6666664999999994</v>
      </c>
      <c r="H145" s="34">
        <v>20</v>
      </c>
      <c r="I145" s="17">
        <f>(H145*24)/240</f>
        <v>2</v>
      </c>
      <c r="K145" s="20">
        <v>6</v>
      </c>
      <c r="L145" s="21">
        <v>114.2741094562915</v>
      </c>
      <c r="M145" s="21">
        <v>101.30632061500981</v>
      </c>
      <c r="N145" s="21">
        <v>114.2741094562915</v>
      </c>
      <c r="O145" s="21">
        <v>101.30632061500981</v>
      </c>
      <c r="Q145" s="27">
        <f>(C145*240)/K145</f>
        <v>204</v>
      </c>
      <c r="R145" s="27">
        <f>(G145*240)/K145</f>
        <v>106.66665999999998</v>
      </c>
      <c r="T145" s="27">
        <f>(C145*240)/L145</f>
        <v>10.711087628017488</v>
      </c>
      <c r="U145" s="27">
        <f>(G145*240)/L145</f>
        <v>5.600568344352684</v>
      </c>
    </row>
    <row r="146" spans="1:21" ht="12.75">
      <c r="A146" s="3">
        <v>1490</v>
      </c>
      <c r="B146" s="24">
        <v>48</v>
      </c>
      <c r="C146" s="17">
        <f>B146/20</f>
        <v>2.4</v>
      </c>
      <c r="D146" s="33">
        <v>19</v>
      </c>
      <c r="E146" s="14">
        <f>(D146*24)/240</f>
        <v>1.9</v>
      </c>
      <c r="F146" s="34">
        <v>26.666664999999995</v>
      </c>
      <c r="G146" s="17">
        <f>(F146*24)/240</f>
        <v>2.6666664999999994</v>
      </c>
      <c r="H146" s="34">
        <v>20</v>
      </c>
      <c r="I146" s="17">
        <f>(H146*24)/240</f>
        <v>2</v>
      </c>
      <c r="K146" s="20">
        <v>6</v>
      </c>
      <c r="L146" s="21">
        <v>117.55688338156106</v>
      </c>
      <c r="M146" s="21">
        <v>104.21656642101327</v>
      </c>
      <c r="N146" s="21">
        <v>117.55688338156106</v>
      </c>
      <c r="O146" s="21">
        <v>104.21656642101327</v>
      </c>
      <c r="Q146" s="27">
        <f>(C146*240)/K146</f>
        <v>96</v>
      </c>
      <c r="R146" s="27">
        <f>(G146*240)/K146</f>
        <v>106.66665999999998</v>
      </c>
      <c r="T146" s="27">
        <f>(C146*240)/L146</f>
        <v>4.899755619842728</v>
      </c>
      <c r="U146" s="27">
        <f>(G146*240)/L146</f>
        <v>5.444172570675557</v>
      </c>
    </row>
    <row r="147" spans="1:21" ht="12.75">
      <c r="A147" s="3">
        <v>1491</v>
      </c>
      <c r="B147" s="25">
        <v>74</v>
      </c>
      <c r="C147" s="17">
        <f>B147/20</f>
        <v>3.7</v>
      </c>
      <c r="D147" s="33">
        <v>28</v>
      </c>
      <c r="E147" s="14">
        <f>(D147*24)/240</f>
        <v>2.8</v>
      </c>
      <c r="F147" s="34">
        <v>26.666664999999995</v>
      </c>
      <c r="G147" s="17">
        <f>(F147*24)/240</f>
        <v>2.6666664999999994</v>
      </c>
      <c r="H147" s="34">
        <v>20</v>
      </c>
      <c r="I147" s="17">
        <f>(H147*24)/240</f>
        <v>2</v>
      </c>
      <c r="K147" s="20">
        <v>6</v>
      </c>
      <c r="L147" s="21">
        <v>122.57697604547373</v>
      </c>
      <c r="M147" s="21">
        <v>108.66698059923023</v>
      </c>
      <c r="N147" s="21">
        <v>122.57697604547373</v>
      </c>
      <c r="O147" s="21">
        <v>108.66698059923023</v>
      </c>
      <c r="Q147" s="27">
        <f>(C147*240)/K147</f>
        <v>148</v>
      </c>
      <c r="R147" s="27">
        <f>(G147*240)/K147</f>
        <v>106.66665999999998</v>
      </c>
      <c r="T147" s="27">
        <f>(C147*240)/L147</f>
        <v>7.244427368403744</v>
      </c>
      <c r="U147" s="27">
        <f>(G147*240)/L147</f>
        <v>5.221208587839302</v>
      </c>
    </row>
    <row r="148" spans="1:21" ht="12.75">
      <c r="A148" s="3">
        <v>1492</v>
      </c>
      <c r="B148" s="24">
        <v>100</v>
      </c>
      <c r="C148" s="17">
        <f>B148/20</f>
        <v>5</v>
      </c>
      <c r="D148" s="33">
        <v>26.125</v>
      </c>
      <c r="E148" s="14">
        <f>(D148*24)/240</f>
        <v>2.6125</v>
      </c>
      <c r="F148" s="34">
        <v>26.666664999999995</v>
      </c>
      <c r="G148" s="17">
        <f>(F148*24)/240</f>
        <v>2.6666664999999994</v>
      </c>
      <c r="H148" s="34">
        <v>20</v>
      </c>
      <c r="I148" s="17">
        <f>(H148*24)/240</f>
        <v>2</v>
      </c>
      <c r="K148" s="20">
        <v>6</v>
      </c>
      <c r="L148" s="21">
        <v>114.9939243008057</v>
      </c>
      <c r="M148" s="21">
        <v>101.94445110466101</v>
      </c>
      <c r="N148" s="21">
        <v>114.9939243008057</v>
      </c>
      <c r="O148" s="21">
        <v>101.94445110466101</v>
      </c>
      <c r="Q148" s="27">
        <f>(C148*240)/K148</f>
        <v>200</v>
      </c>
      <c r="R148" s="27">
        <f>(G148*240)/K148</f>
        <v>106.66665999999998</v>
      </c>
      <c r="T148" s="27">
        <f>(C148*240)/L148</f>
        <v>10.435333929999572</v>
      </c>
      <c r="U148" s="27">
        <f>(G148*240)/L148</f>
        <v>5.56551108148864</v>
      </c>
    </row>
    <row r="149" spans="1:21" ht="12.75">
      <c r="A149" s="3">
        <v>1493</v>
      </c>
      <c r="B149" s="24">
        <v>61</v>
      </c>
      <c r="C149" s="17">
        <f>B149/20</f>
        <v>3.05</v>
      </c>
      <c r="D149" s="33">
        <v>25.59375</v>
      </c>
      <c r="E149" s="14">
        <f>(D149*24)/240</f>
        <v>2.559375</v>
      </c>
      <c r="F149" s="34">
        <v>26.666664999999995</v>
      </c>
      <c r="G149" s="17">
        <f>(F149*24)/240</f>
        <v>2.6666664999999994</v>
      </c>
      <c r="H149" s="34">
        <v>20</v>
      </c>
      <c r="I149" s="17">
        <f>(H149*24)/240</f>
        <v>2</v>
      </c>
      <c r="K149" s="20">
        <v>6</v>
      </c>
      <c r="L149" s="21">
        <v>114.26287899112023</v>
      </c>
      <c r="M149" s="21">
        <v>101.29636457938014</v>
      </c>
      <c r="N149" s="21">
        <v>114.26287899112023</v>
      </c>
      <c r="O149" s="21">
        <v>101.29636457938014</v>
      </c>
      <c r="Q149" s="27">
        <f>(C149*240)/K149</f>
        <v>122</v>
      </c>
      <c r="R149" s="27">
        <f>(G149*240)/K149</f>
        <v>106.66665999999998</v>
      </c>
      <c r="T149" s="27">
        <f>(C149*240)/L149</f>
        <v>6.40628003130296</v>
      </c>
      <c r="U149" s="27">
        <f>(G149*240)/L149</f>
        <v>5.60111880298182</v>
      </c>
    </row>
    <row r="150" spans="1:21" ht="12.75">
      <c r="A150" s="3">
        <v>1494</v>
      </c>
      <c r="B150" s="24">
        <v>80</v>
      </c>
      <c r="C150" s="17">
        <f>B150/20</f>
        <v>4</v>
      </c>
      <c r="D150" s="33">
        <v>25.0625</v>
      </c>
      <c r="E150" s="14">
        <f>(D150*24)/240</f>
        <v>2.50625</v>
      </c>
      <c r="F150" s="34">
        <v>26.666664999999995</v>
      </c>
      <c r="G150" s="17">
        <f>(F150*24)/240</f>
        <v>2.6666664999999994</v>
      </c>
      <c r="H150" s="34">
        <v>20</v>
      </c>
      <c r="I150" s="17">
        <f>(H150*24)/240</f>
        <v>2</v>
      </c>
      <c r="K150" s="20">
        <v>6</v>
      </c>
      <c r="L150" s="21">
        <v>113.99256504537959</v>
      </c>
      <c r="M150" s="21">
        <v>101.056725772443</v>
      </c>
      <c r="N150" s="21">
        <v>113.99256504537959</v>
      </c>
      <c r="O150" s="21">
        <v>101.056725772443</v>
      </c>
      <c r="Q150" s="27">
        <f>(C150*240)/K150</f>
        <v>160</v>
      </c>
      <c r="R150" s="27">
        <f>(G150*240)/K150</f>
        <v>106.66665999999998</v>
      </c>
      <c r="T150" s="27">
        <f>(C150*240)/L150</f>
        <v>8.421601879191254</v>
      </c>
      <c r="U150" s="27">
        <f>(G150*240)/L150</f>
        <v>5.61440090189409</v>
      </c>
    </row>
    <row r="151" spans="1:21" ht="12.75">
      <c r="A151" s="3">
        <v>1495</v>
      </c>
      <c r="B151" s="24">
        <v>48</v>
      </c>
      <c r="C151" s="17">
        <f>B151/20</f>
        <v>2.4</v>
      </c>
      <c r="D151" s="33">
        <v>24.53125</v>
      </c>
      <c r="E151" s="14">
        <f>(D151*24)/240</f>
        <v>2.453125</v>
      </c>
      <c r="F151" s="34">
        <v>26.666664999999995</v>
      </c>
      <c r="G151" s="17">
        <f>(F151*24)/240</f>
        <v>2.6666664999999994</v>
      </c>
      <c r="H151" s="34">
        <v>20</v>
      </c>
      <c r="I151" s="17">
        <f>(H151*24)/240</f>
        <v>2</v>
      </c>
      <c r="K151" s="20">
        <v>6</v>
      </c>
      <c r="L151" s="21">
        <v>112.52915697544256</v>
      </c>
      <c r="M151" s="21">
        <v>99.75938477517767</v>
      </c>
      <c r="N151" s="21">
        <v>112.52915697544256</v>
      </c>
      <c r="O151" s="21">
        <v>99.75938477517767</v>
      </c>
      <c r="Q151" s="27">
        <f>(C151*240)/K151</f>
        <v>96</v>
      </c>
      <c r="R151" s="27">
        <f>(G151*240)/K151</f>
        <v>106.66665999999998</v>
      </c>
      <c r="T151" s="27">
        <f>(C151*240)/L151</f>
        <v>5.1186733774758615</v>
      </c>
      <c r="U151" s="27">
        <f>(G151*240)/L151</f>
        <v>5.687414508398638</v>
      </c>
    </row>
    <row r="152" spans="1:21" ht="12.75">
      <c r="A152" s="3">
        <v>1496</v>
      </c>
      <c r="B152" s="25">
        <v>72</v>
      </c>
      <c r="C152" s="17">
        <f>B152/20</f>
        <v>3.6</v>
      </c>
      <c r="D152" s="33">
        <v>24</v>
      </c>
      <c r="E152" s="14">
        <f>(D152*24)/240</f>
        <v>2.4</v>
      </c>
      <c r="F152" s="34">
        <v>26.666664999999995</v>
      </c>
      <c r="G152" s="17">
        <f>(F152*24)/240</f>
        <v>2.6666664999999994</v>
      </c>
      <c r="H152" s="34">
        <v>20</v>
      </c>
      <c r="I152" s="17">
        <f>(H152*24)/240</f>
        <v>2</v>
      </c>
      <c r="K152" s="20">
        <v>6</v>
      </c>
      <c r="L152" s="21">
        <v>102.48891935989288</v>
      </c>
      <c r="M152" s="21">
        <v>90.8585100646134</v>
      </c>
      <c r="N152" s="21">
        <v>102.48891935989288</v>
      </c>
      <c r="O152" s="21">
        <v>90.8585100646134</v>
      </c>
      <c r="Q152" s="27">
        <f>(C152*240)/K152</f>
        <v>144</v>
      </c>
      <c r="R152" s="27">
        <f>(G152*240)/K152</f>
        <v>106.66665999999998</v>
      </c>
      <c r="T152" s="27">
        <f>(C152*240)/L152</f>
        <v>8.430179627185241</v>
      </c>
      <c r="U152" s="27">
        <f>(G152*240)/L152</f>
        <v>6.244577111332602</v>
      </c>
    </row>
    <row r="153" spans="1:21" ht="12.75">
      <c r="A153" s="3">
        <v>1497</v>
      </c>
      <c r="B153" s="24">
        <v>96</v>
      </c>
      <c r="C153" s="17">
        <f>B153/20</f>
        <v>4.8</v>
      </c>
      <c r="D153" s="33">
        <v>24.571428571428577</v>
      </c>
      <c r="E153" s="14">
        <f>(D153*24)/240</f>
        <v>2.4571428571428573</v>
      </c>
      <c r="F153" s="34">
        <v>26.666664999999995</v>
      </c>
      <c r="G153" s="17">
        <f>(F153*24)/240</f>
        <v>2.6666664999999994</v>
      </c>
      <c r="H153" s="34">
        <v>20</v>
      </c>
      <c r="I153" s="17">
        <f>(H153*24)/240</f>
        <v>2</v>
      </c>
      <c r="K153" s="20">
        <v>6</v>
      </c>
      <c r="L153" s="21">
        <v>115.44572421728718</v>
      </c>
      <c r="M153" s="21">
        <v>102.3449809132999</v>
      </c>
      <c r="N153" s="21">
        <v>115.44572421728718</v>
      </c>
      <c r="O153" s="21">
        <v>102.3449809132999</v>
      </c>
      <c r="Q153" s="27">
        <f>(C153*240)/K153</f>
        <v>192</v>
      </c>
      <c r="R153" s="27">
        <f>(G153*240)/K153</f>
        <v>106.66665999999998</v>
      </c>
      <c r="T153" s="27">
        <f>(C153*240)/L153</f>
        <v>9.97871517382275</v>
      </c>
      <c r="U153" s="27">
        <f>(G153*240)/L153</f>
        <v>5.543730305640583</v>
      </c>
    </row>
    <row r="154" spans="1:21" ht="12.75">
      <c r="A154" s="3">
        <v>1498</v>
      </c>
      <c r="B154" s="24">
        <v>48</v>
      </c>
      <c r="C154" s="17">
        <f>B154/20</f>
        <v>2.4</v>
      </c>
      <c r="D154" s="33">
        <v>25.142857142857146</v>
      </c>
      <c r="E154" s="14">
        <f>(D154*24)/240</f>
        <v>2.5142857142857147</v>
      </c>
      <c r="F154" s="34">
        <v>26.666664999999995</v>
      </c>
      <c r="G154" s="17">
        <f>(F154*24)/240</f>
        <v>2.6666664999999994</v>
      </c>
      <c r="H154" s="34">
        <v>20</v>
      </c>
      <c r="I154" s="17">
        <f>(H154*24)/240</f>
        <v>2</v>
      </c>
      <c r="K154" s="20">
        <v>6</v>
      </c>
      <c r="L154" s="21">
        <v>109.02963739468123</v>
      </c>
      <c r="M154" s="21">
        <v>96.65698954029979</v>
      </c>
      <c r="N154" s="21">
        <v>109.02963739468123</v>
      </c>
      <c r="O154" s="21">
        <v>96.65698954029979</v>
      </c>
      <c r="Q154" s="27">
        <f>(C154*240)/K154</f>
        <v>96</v>
      </c>
      <c r="R154" s="27">
        <f>(G154*240)/K154</f>
        <v>106.66665999999998</v>
      </c>
      <c r="T154" s="27">
        <f>(C154*240)/L154</f>
        <v>5.282967216656073</v>
      </c>
      <c r="U154" s="27">
        <f>(G154*240)/L154</f>
        <v>5.869963207189579</v>
      </c>
    </row>
    <row r="155" spans="1:21" ht="12.75">
      <c r="A155" s="3">
        <v>1499</v>
      </c>
      <c r="B155" s="24">
        <v>57.333</v>
      </c>
      <c r="C155" s="17">
        <f>B155/20</f>
        <v>2.86665</v>
      </c>
      <c r="D155" s="33">
        <v>25.71428571428572</v>
      </c>
      <c r="E155" s="14">
        <f>(D155*24)/240</f>
        <v>2.5714285714285716</v>
      </c>
      <c r="F155" s="34">
        <v>26.666664999999995</v>
      </c>
      <c r="G155" s="17">
        <f>(F155*24)/240</f>
        <v>2.6666664999999994</v>
      </c>
      <c r="H155" s="34">
        <v>20</v>
      </c>
      <c r="I155" s="17">
        <f>(H155*24)/240</f>
        <v>2</v>
      </c>
      <c r="K155" s="20">
        <v>6</v>
      </c>
      <c r="L155" s="21">
        <v>117.15748523974842</v>
      </c>
      <c r="M155" s="21">
        <v>103.86249185066639</v>
      </c>
      <c r="N155" s="21">
        <v>117.15748523974842</v>
      </c>
      <c r="O155" s="21">
        <v>103.86249185066639</v>
      </c>
      <c r="Q155" s="27">
        <f>(C155*240)/K155</f>
        <v>114.666</v>
      </c>
      <c r="R155" s="27">
        <f>(G155*240)/K155</f>
        <v>106.66665999999998</v>
      </c>
      <c r="T155" s="27">
        <f>(C155*240)/L155</f>
        <v>5.872403274891917</v>
      </c>
      <c r="U155" s="27">
        <f>(G155*240)/L155</f>
        <v>5.462732139481472</v>
      </c>
    </row>
    <row r="156" spans="1:21" ht="12.75">
      <c r="A156" s="3">
        <v>1500</v>
      </c>
      <c r="B156" s="24">
        <v>76</v>
      </c>
      <c r="C156" s="17">
        <f>B156/20</f>
        <v>3.8</v>
      </c>
      <c r="D156" s="33">
        <v>26.285714285714292</v>
      </c>
      <c r="E156" s="14">
        <f>(D156*24)/240</f>
        <v>2.628571428571429</v>
      </c>
      <c r="F156" s="34">
        <v>31.585</v>
      </c>
      <c r="G156" s="17">
        <f>(F156*24)/240</f>
        <v>3.1584999999999996</v>
      </c>
      <c r="H156" s="34">
        <v>20</v>
      </c>
      <c r="I156" s="17">
        <f>(H156*24)/240</f>
        <v>2</v>
      </c>
      <c r="K156" s="20">
        <v>6</v>
      </c>
      <c r="L156" s="21">
        <v>111.63708648593229</v>
      </c>
      <c r="M156" s="21">
        <v>98.96854615520064</v>
      </c>
      <c r="N156" s="21">
        <v>111.63708648593229</v>
      </c>
      <c r="O156" s="21">
        <v>98.96854615520064</v>
      </c>
      <c r="Q156" s="27">
        <f>(C156*240)/K156</f>
        <v>152</v>
      </c>
      <c r="R156" s="27">
        <f>(G156*240)/K156</f>
        <v>126.33999999999999</v>
      </c>
      <c r="T156" s="27">
        <f>(C156*240)/L156</f>
        <v>8.16932821079063</v>
      </c>
      <c r="U156" s="27">
        <f>(G156*240)/L156</f>
        <v>6.790216619416369</v>
      </c>
    </row>
    <row r="157" spans="1:21" ht="12.75">
      <c r="A157" s="3">
        <v>1501</v>
      </c>
      <c r="B157" s="24">
        <v>68.5</v>
      </c>
      <c r="C157" s="17">
        <f>B157/20</f>
        <v>3.425</v>
      </c>
      <c r="D157" s="33">
        <v>26.85714285714286</v>
      </c>
      <c r="E157" s="14">
        <f>(D157*24)/240</f>
        <v>2.685714285714286</v>
      </c>
      <c r="F157" s="34">
        <v>26.666664999999995</v>
      </c>
      <c r="G157" s="17">
        <f>(F157*24)/240</f>
        <v>2.6666664999999994</v>
      </c>
      <c r="H157" s="34">
        <v>20</v>
      </c>
      <c r="I157" s="17">
        <f>(H157*24)/240</f>
        <v>2</v>
      </c>
      <c r="K157" s="20">
        <v>6</v>
      </c>
      <c r="L157" s="21">
        <v>112.70769289997855</v>
      </c>
      <c r="M157" s="21">
        <v>99.91766050096014</v>
      </c>
      <c r="N157" s="21">
        <v>112.70769289997855</v>
      </c>
      <c r="O157" s="21">
        <v>99.91766050096014</v>
      </c>
      <c r="Q157" s="27">
        <f>(C157*240)/K157</f>
        <v>137</v>
      </c>
      <c r="R157" s="27">
        <f>(G157*240)/K157</f>
        <v>106.66665999999998</v>
      </c>
      <c r="T157" s="27">
        <f>(C157*240)/L157</f>
        <v>7.293202254876041</v>
      </c>
      <c r="U157" s="27">
        <f>(G157*240)/L157</f>
        <v>5.678405293664934</v>
      </c>
    </row>
    <row r="158" spans="1:21" ht="12.75">
      <c r="A158" s="3">
        <v>1502</v>
      </c>
      <c r="B158" s="24">
        <v>48</v>
      </c>
      <c r="C158" s="17">
        <f>B158/20</f>
        <v>2.4</v>
      </c>
      <c r="D158" s="33">
        <v>27.428571428571438</v>
      </c>
      <c r="E158" s="14">
        <f>(D158*24)/240</f>
        <v>2.7428571428571433</v>
      </c>
      <c r="F158" s="34">
        <v>31.975</v>
      </c>
      <c r="G158" s="17">
        <f>(F158*24)/240</f>
        <v>3.1975000000000002</v>
      </c>
      <c r="H158" s="34">
        <v>20</v>
      </c>
      <c r="I158" s="17">
        <f>(H158*24)/240</f>
        <v>2</v>
      </c>
      <c r="K158" s="20">
        <v>6</v>
      </c>
      <c r="L158" s="21">
        <v>124.68380295007331</v>
      </c>
      <c r="M158" s="21">
        <v>110.53472547069063</v>
      </c>
      <c r="N158" s="21">
        <v>124.68380295007331</v>
      </c>
      <c r="O158" s="21">
        <v>110.53472547069063</v>
      </c>
      <c r="Q158" s="27">
        <f>(C158*240)/K158</f>
        <v>96</v>
      </c>
      <c r="R158" s="27">
        <f>(G158*240)/K158</f>
        <v>127.90000000000002</v>
      </c>
      <c r="T158" s="27">
        <f>(C158*240)/L158</f>
        <v>4.619685848294551</v>
      </c>
      <c r="U158" s="27">
        <f>(G158*240)/L158</f>
        <v>6.154768958300761</v>
      </c>
    </row>
    <row r="159" spans="1:21" ht="12.75">
      <c r="A159" s="3">
        <v>1503</v>
      </c>
      <c r="B159" s="24">
        <v>82</v>
      </c>
      <c r="C159" s="17">
        <f>B159/20</f>
        <v>4.1</v>
      </c>
      <c r="D159" s="33">
        <v>28</v>
      </c>
      <c r="E159" s="14">
        <f>(D159*24)/240</f>
        <v>2.8</v>
      </c>
      <c r="F159" s="34">
        <v>30.28</v>
      </c>
      <c r="G159" s="17">
        <f>(F159*24)/240</f>
        <v>3.028</v>
      </c>
      <c r="H159" s="34">
        <v>20</v>
      </c>
      <c r="I159" s="17">
        <f>(H159*24)/240</f>
        <v>2</v>
      </c>
      <c r="K159" s="20">
        <v>6</v>
      </c>
      <c r="L159" s="21">
        <v>126.21514934739032</v>
      </c>
      <c r="M159" s="21">
        <v>111.89229517600148</v>
      </c>
      <c r="N159" s="21">
        <v>126.21514934739032</v>
      </c>
      <c r="O159" s="21">
        <v>111.89229517600148</v>
      </c>
      <c r="Q159" s="27">
        <f>(C159*240)/K159</f>
        <v>163.99999999999997</v>
      </c>
      <c r="R159" s="27">
        <f>(G159*240)/K159</f>
        <v>121.12</v>
      </c>
      <c r="T159" s="27">
        <f>(C159*240)/L159</f>
        <v>7.7962115093780975</v>
      </c>
      <c r="U159" s="27">
        <f>(G159*240)/L159</f>
        <v>5.757787426926069</v>
      </c>
    </row>
    <row r="160" spans="1:21" ht="12.75">
      <c r="A160" s="3">
        <v>1504</v>
      </c>
      <c r="B160" s="24">
        <v>81.5</v>
      </c>
      <c r="C160" s="17">
        <f>B160/20</f>
        <v>4.075</v>
      </c>
      <c r="D160" s="33">
        <v>28</v>
      </c>
      <c r="E160" s="14">
        <f>(D160*24)/240</f>
        <v>2.8</v>
      </c>
      <c r="F160" s="34">
        <v>28.585</v>
      </c>
      <c r="G160" s="17">
        <f>(F160*24)/240</f>
        <v>2.8585</v>
      </c>
      <c r="H160" s="34">
        <v>20</v>
      </c>
      <c r="I160" s="17">
        <f>(H160*24)/240</f>
        <v>2</v>
      </c>
      <c r="K160" s="20">
        <v>6</v>
      </c>
      <c r="L160" s="21">
        <v>119.22643939817988</v>
      </c>
      <c r="M160" s="21">
        <v>105.6966617628982</v>
      </c>
      <c r="N160" s="21">
        <v>119.22643939817988</v>
      </c>
      <c r="O160" s="21">
        <v>105.6966617628982</v>
      </c>
      <c r="Q160" s="27">
        <f>(C160*240)/K160</f>
        <v>163</v>
      </c>
      <c r="R160" s="27">
        <f>(G160*240)/K160</f>
        <v>114.33999999999999</v>
      </c>
      <c r="T160" s="27">
        <f>(C160*240)/L160</f>
        <v>8.202878530438865</v>
      </c>
      <c r="U160" s="27">
        <f>(G160*240)/L160</f>
        <v>5.754092829266133</v>
      </c>
    </row>
    <row r="161" spans="1:21" ht="12.75">
      <c r="A161" s="3">
        <v>1505</v>
      </c>
      <c r="B161" s="25">
        <v>64.75</v>
      </c>
      <c r="C161" s="17">
        <f>B161/20</f>
        <v>3.2375</v>
      </c>
      <c r="D161" s="33">
        <v>17.75</v>
      </c>
      <c r="E161" s="14">
        <f>(D161*24)/240</f>
        <v>1.775</v>
      </c>
      <c r="F161" s="34">
        <v>26.666664999999995</v>
      </c>
      <c r="G161" s="17">
        <f>(F161*24)/240</f>
        <v>2.6666664999999994</v>
      </c>
      <c r="H161" s="34">
        <v>20</v>
      </c>
      <c r="I161" s="17">
        <f>(H161*24)/240</f>
        <v>2</v>
      </c>
      <c r="K161" s="20">
        <v>6</v>
      </c>
      <c r="L161" s="21">
        <v>117.18947031944701</v>
      </c>
      <c r="M161" s="21">
        <v>103.89084727390494</v>
      </c>
      <c r="N161" s="21">
        <v>117.18947031944701</v>
      </c>
      <c r="O161" s="21">
        <v>103.89084727390494</v>
      </c>
      <c r="Q161" s="27">
        <f>(C161*240)/K161</f>
        <v>129.5</v>
      </c>
      <c r="R161" s="27">
        <f>(G161*240)/K161</f>
        <v>106.66665999999998</v>
      </c>
      <c r="T161" s="27">
        <f>(C161*240)/L161</f>
        <v>6.630288522355927</v>
      </c>
      <c r="U161" s="27">
        <f>(G161*240)/L161</f>
        <v>5.461241170008045</v>
      </c>
    </row>
    <row r="162" spans="1:21" ht="12.75">
      <c r="A162" s="3">
        <v>1506</v>
      </c>
      <c r="B162" s="24">
        <v>48</v>
      </c>
      <c r="C162" s="17">
        <f>B162/20</f>
        <v>2.4</v>
      </c>
      <c r="D162" s="33">
        <v>18.5</v>
      </c>
      <c r="E162" s="14">
        <f>(D162*24)/240</f>
        <v>1.85</v>
      </c>
      <c r="F162" s="34">
        <v>28.306110000000004</v>
      </c>
      <c r="G162" s="17">
        <f>(F162*24)/240</f>
        <v>2.830611</v>
      </c>
      <c r="H162" s="34">
        <v>20</v>
      </c>
      <c r="I162" s="17">
        <f>(H162*24)/240</f>
        <v>2</v>
      </c>
      <c r="K162" s="20">
        <v>6</v>
      </c>
      <c r="L162" s="21">
        <v>121.2097443794166</v>
      </c>
      <c r="M162" s="21">
        <v>107.45490193875679</v>
      </c>
      <c r="N162" s="21">
        <v>121.2097443794166</v>
      </c>
      <c r="O162" s="21">
        <v>107.45490193875679</v>
      </c>
      <c r="Q162" s="27">
        <f>(C162*240)/K162</f>
        <v>96</v>
      </c>
      <c r="R162" s="27">
        <f>(G162*240)/K162</f>
        <v>113.22444000000002</v>
      </c>
      <c r="T162" s="27">
        <f>(C162*240)/L162</f>
        <v>4.7520931831765685</v>
      </c>
      <c r="U162" s="27">
        <f>(G162*240)/L162</f>
        <v>5.604719682218588</v>
      </c>
    </row>
    <row r="163" spans="1:21" ht="12.75">
      <c r="A163" s="3">
        <v>1507</v>
      </c>
      <c r="B163" s="24">
        <v>48</v>
      </c>
      <c r="C163" s="17">
        <f>B163/20</f>
        <v>2.4</v>
      </c>
      <c r="D163" s="33">
        <v>23.5</v>
      </c>
      <c r="E163" s="14">
        <f>(D163*24)/240</f>
        <v>2.35</v>
      </c>
      <c r="F163" s="34">
        <v>29.945555000000002</v>
      </c>
      <c r="G163" s="17">
        <f>(F163*24)/240</f>
        <v>2.9945555</v>
      </c>
      <c r="H163" s="34">
        <v>20</v>
      </c>
      <c r="I163" s="17">
        <f>(H163*24)/240</f>
        <v>2</v>
      </c>
      <c r="K163" s="20">
        <v>6</v>
      </c>
      <c r="L163" s="21">
        <v>117.2592335754766</v>
      </c>
      <c r="M163" s="21">
        <v>103.95269381828938</v>
      </c>
      <c r="N163" s="21">
        <v>117.2592335754766</v>
      </c>
      <c r="O163" s="21">
        <v>103.95269381828938</v>
      </c>
      <c r="Q163" s="27">
        <f>(C163*240)/K163</f>
        <v>96</v>
      </c>
      <c r="R163" s="27">
        <f>(G163*240)/K163</f>
        <v>119.78222000000001</v>
      </c>
      <c r="T163" s="27">
        <f>(C163*240)/L163</f>
        <v>4.912193116367628</v>
      </c>
      <c r="U163" s="27">
        <f>(G163*240)/L163</f>
        <v>6.129097880700343</v>
      </c>
    </row>
    <row r="164" spans="1:21" ht="12.75">
      <c r="A164" s="3">
        <v>1508</v>
      </c>
      <c r="B164" s="24">
        <v>78.83</v>
      </c>
      <c r="C164" s="17">
        <f>B164/20</f>
        <v>3.9415</v>
      </c>
      <c r="D164" s="33">
        <v>28.5</v>
      </c>
      <c r="E164" s="14">
        <f>(D164*24)/240</f>
        <v>2.85</v>
      </c>
      <c r="F164" s="34">
        <v>31.585</v>
      </c>
      <c r="G164" s="17">
        <f>(F164*24)/240</f>
        <v>3.1584999999999996</v>
      </c>
      <c r="H164" s="34">
        <v>20</v>
      </c>
      <c r="I164" s="17">
        <f>(H164*24)/240</f>
        <v>2</v>
      </c>
      <c r="K164" s="20">
        <v>6</v>
      </c>
      <c r="L164" s="21">
        <v>118.74101101966332</v>
      </c>
      <c r="M164" s="21">
        <v>105.26631963917828</v>
      </c>
      <c r="N164" s="21">
        <v>118.74101101966332</v>
      </c>
      <c r="O164" s="21">
        <v>105.26631963917828</v>
      </c>
      <c r="Q164" s="27">
        <f>(C164*240)/K164</f>
        <v>157.66</v>
      </c>
      <c r="R164" s="27">
        <f>(G164*240)/K164</f>
        <v>126.33999999999999</v>
      </c>
      <c r="T164" s="27">
        <f>(C164*240)/L164</f>
        <v>7.966581991148371</v>
      </c>
      <c r="U164" s="27">
        <f>(G164*240)/L164</f>
        <v>6.383977982758373</v>
      </c>
    </row>
    <row r="165" spans="1:21" ht="12.75">
      <c r="A165" s="3">
        <v>1509</v>
      </c>
      <c r="B165" s="24">
        <v>84</v>
      </c>
      <c r="C165" s="17">
        <f>B165/20</f>
        <v>4.2</v>
      </c>
      <c r="D165" s="33">
        <v>29.5</v>
      </c>
      <c r="E165" s="14">
        <f>(D165*24)/240</f>
        <v>2.95</v>
      </c>
      <c r="F165" s="34">
        <v>31.585</v>
      </c>
      <c r="G165" s="17">
        <f>(F165*24)/240</f>
        <v>3.1584999999999996</v>
      </c>
      <c r="H165" s="34">
        <v>20</v>
      </c>
      <c r="I165" s="17">
        <f>(H165*24)/240</f>
        <v>2</v>
      </c>
      <c r="K165" s="20">
        <v>6</v>
      </c>
      <c r="L165" s="21">
        <v>115.1553342779323</v>
      </c>
      <c r="M165" s="21">
        <v>102.08754432998607</v>
      </c>
      <c r="N165" s="21">
        <v>115.1553342779323</v>
      </c>
      <c r="O165" s="21">
        <v>102.08754432998607</v>
      </c>
      <c r="Q165" s="27">
        <f>(C165*240)/K165</f>
        <v>168</v>
      </c>
      <c r="R165" s="27">
        <f>(G165*240)/K165</f>
        <v>126.33999999999999</v>
      </c>
      <c r="T165" s="27">
        <f>(C165*240)/L165</f>
        <v>8.753393894608035</v>
      </c>
      <c r="U165" s="27">
        <f>(G165*240)/L165</f>
        <v>6.582760622885591</v>
      </c>
    </row>
    <row r="166" spans="1:21" ht="12.75">
      <c r="A166" s="3">
        <v>1510</v>
      </c>
      <c r="B166" s="24">
        <v>82</v>
      </c>
      <c r="C166" s="17">
        <f>B166/20</f>
        <v>4.1</v>
      </c>
      <c r="D166" s="33">
        <v>28.5</v>
      </c>
      <c r="E166" s="14">
        <f>(D166*24)/240</f>
        <v>2.85</v>
      </c>
      <c r="F166" s="34">
        <v>31.585</v>
      </c>
      <c r="G166" s="17">
        <f>(F166*24)/240</f>
        <v>3.1584999999999996</v>
      </c>
      <c r="H166" s="34">
        <v>20</v>
      </c>
      <c r="I166" s="17">
        <f>(H166*24)/240</f>
        <v>2</v>
      </c>
      <c r="K166" s="20">
        <v>6</v>
      </c>
      <c r="L166" s="21">
        <v>120.13050572458087</v>
      </c>
      <c r="M166" s="21">
        <v>106.49813493609011</v>
      </c>
      <c r="N166" s="21">
        <v>120.13050572458087</v>
      </c>
      <c r="O166" s="21">
        <v>106.49813493609011</v>
      </c>
      <c r="Q166" s="27">
        <f>(C166*240)/K166</f>
        <v>163.99999999999997</v>
      </c>
      <c r="R166" s="27">
        <f>(G166*240)/K166</f>
        <v>126.33999999999999</v>
      </c>
      <c r="T166" s="27">
        <f>(C166*240)/L166</f>
        <v>8.191091796916124</v>
      </c>
      <c r="U166" s="27">
        <f>(G166*240)/L166</f>
        <v>6.310137424526727</v>
      </c>
    </row>
    <row r="167" spans="1:21" ht="12.75">
      <c r="A167" s="3">
        <v>1511</v>
      </c>
      <c r="B167" s="24">
        <v>65</v>
      </c>
      <c r="C167" s="17">
        <f>B167/20</f>
        <v>3.25</v>
      </c>
      <c r="D167" s="33">
        <v>28</v>
      </c>
      <c r="E167" s="14">
        <f>(D167*24)/240</f>
        <v>2.8</v>
      </c>
      <c r="F167" s="34">
        <v>31</v>
      </c>
      <c r="G167" s="17">
        <f>(F167*24)/240</f>
        <v>3.1</v>
      </c>
      <c r="H167" s="34">
        <v>20</v>
      </c>
      <c r="I167" s="17">
        <f>(H167*24)/240</f>
        <v>2</v>
      </c>
      <c r="K167" s="20">
        <v>6</v>
      </c>
      <c r="L167" s="21">
        <v>112.5273094087527</v>
      </c>
      <c r="M167" s="21">
        <v>99.75774686975595</v>
      </c>
      <c r="N167" s="21">
        <v>112.5273094087527</v>
      </c>
      <c r="O167" s="21">
        <v>99.75774686975595</v>
      </c>
      <c r="Q167" s="27">
        <f>(C167*240)/K167</f>
        <v>130</v>
      </c>
      <c r="R167" s="27">
        <f>(G167*240)/K167</f>
        <v>124</v>
      </c>
      <c r="T167" s="27">
        <f>(C167*240)/L167</f>
        <v>6.931650673052788</v>
      </c>
      <c r="U167" s="27">
        <f>(G167*240)/L167</f>
        <v>6.611728334296505</v>
      </c>
    </row>
    <row r="168" spans="1:21" ht="12.75">
      <c r="A168" s="3">
        <v>1512</v>
      </c>
      <c r="B168" s="25">
        <v>69.6</v>
      </c>
      <c r="C168" s="17">
        <f>B168/20</f>
        <v>3.4799999999999995</v>
      </c>
      <c r="D168" s="33">
        <v>28.666666666666664</v>
      </c>
      <c r="E168" s="14">
        <f>(D168*24)/240</f>
        <v>2.8666666666666667</v>
      </c>
      <c r="F168" s="34">
        <v>26.666650000000004</v>
      </c>
      <c r="G168" s="17">
        <f>(F168*24)/240</f>
        <v>2.6666650000000005</v>
      </c>
      <c r="H168" s="34">
        <v>20</v>
      </c>
      <c r="I168" s="17">
        <f>(H168*24)/240</f>
        <v>2</v>
      </c>
      <c r="K168" s="20">
        <v>6</v>
      </c>
      <c r="L168" s="21">
        <v>103.72010905872487</v>
      </c>
      <c r="M168" s="21">
        <v>91.94998475613552</v>
      </c>
      <c r="N168" s="21">
        <v>103.72010905872487</v>
      </c>
      <c r="O168" s="21">
        <v>91.94998475613552</v>
      </c>
      <c r="Q168" s="27">
        <f>(C168*240)/K168</f>
        <v>139.2</v>
      </c>
      <c r="R168" s="27">
        <f>(G168*240)/K168</f>
        <v>106.66660000000002</v>
      </c>
      <c r="T168" s="27">
        <f>(C168*240)/L168</f>
        <v>8.052440433967549</v>
      </c>
      <c r="U168" s="27">
        <f>(G168*240)/L168</f>
        <v>6.170448583289103</v>
      </c>
    </row>
    <row r="169" spans="1:21" ht="12.75">
      <c r="A169" s="3">
        <v>1513</v>
      </c>
      <c r="B169" s="25">
        <v>74.19999999999999</v>
      </c>
      <c r="C169" s="17">
        <f>B169/20</f>
        <v>3.7099999999999995</v>
      </c>
      <c r="D169" s="33">
        <v>29.333333333333336</v>
      </c>
      <c r="E169" s="14">
        <f>(D169*24)/240</f>
        <v>2.933333333333333</v>
      </c>
      <c r="F169" s="34">
        <v>26.666664999999995</v>
      </c>
      <c r="G169" s="17">
        <f>(F169*24)/240</f>
        <v>2.6666664999999994</v>
      </c>
      <c r="H169" s="34">
        <v>20</v>
      </c>
      <c r="I169" s="17">
        <f>(H169*24)/240</f>
        <v>2</v>
      </c>
      <c r="K169" s="20">
        <v>6</v>
      </c>
      <c r="L169" s="21">
        <v>125.88426561699765</v>
      </c>
      <c r="M169" s="21">
        <v>111.59896002391025</v>
      </c>
      <c r="N169" s="21">
        <v>125.88426561699765</v>
      </c>
      <c r="O169" s="21">
        <v>111.59896002391025</v>
      </c>
      <c r="Q169" s="27">
        <f>(C169*240)/K169</f>
        <v>148.39999999999998</v>
      </c>
      <c r="R169" s="27">
        <f>(G169*240)/K169</f>
        <v>106.66665999999998</v>
      </c>
      <c r="T169" s="27">
        <f>(C169*240)/L169</f>
        <v>7.073163557303008</v>
      </c>
      <c r="U169" s="27">
        <f>(G169*240)/L169</f>
        <v>5.084034584172712</v>
      </c>
    </row>
    <row r="170" spans="1:21" ht="12.75">
      <c r="A170" s="3">
        <v>1514</v>
      </c>
      <c r="B170" s="25">
        <v>78.79999999999998</v>
      </c>
      <c r="C170" s="17">
        <f>B170/20</f>
        <v>3.939999999999999</v>
      </c>
      <c r="D170" s="33">
        <v>30</v>
      </c>
      <c r="E170" s="14">
        <f>(D170*24)/240</f>
        <v>3</v>
      </c>
      <c r="F170" s="34">
        <v>28.833332499999997</v>
      </c>
      <c r="G170" s="17">
        <f>(F170*24)/240</f>
        <v>2.8833332499999997</v>
      </c>
      <c r="H170" s="34">
        <v>20</v>
      </c>
      <c r="I170" s="17">
        <f>(H170*24)/240</f>
        <v>2</v>
      </c>
      <c r="K170" s="20">
        <v>6</v>
      </c>
      <c r="L170" s="21">
        <v>124.5472208526117</v>
      </c>
      <c r="M170" s="21">
        <v>110.41364266530671</v>
      </c>
      <c r="N170" s="21">
        <v>124.5472208526117</v>
      </c>
      <c r="O170" s="21">
        <v>110.41364266530671</v>
      </c>
      <c r="Q170" s="27">
        <f>(C170*240)/K170</f>
        <v>157.59999999999997</v>
      </c>
      <c r="R170" s="27">
        <f>(G170*240)/K170</f>
        <v>115.33332999999999</v>
      </c>
      <c r="T170" s="27">
        <f>(C170*240)/L170</f>
        <v>7.592301084895472</v>
      </c>
      <c r="U170" s="27">
        <f>(G170*240)/L170</f>
        <v>5.556125421850302</v>
      </c>
    </row>
    <row r="171" spans="1:21" ht="12.75">
      <c r="A171" s="3">
        <v>1515</v>
      </c>
      <c r="B171" s="25">
        <v>83.39999999999998</v>
      </c>
      <c r="C171" s="17">
        <f>B171/20</f>
        <v>4.169999999999999</v>
      </c>
      <c r="D171" s="33">
        <v>30</v>
      </c>
      <c r="E171" s="14">
        <f>(D171*24)/240</f>
        <v>3</v>
      </c>
      <c r="F171" s="34">
        <v>31</v>
      </c>
      <c r="G171" s="17">
        <f>(F171*24)/240</f>
        <v>3.1</v>
      </c>
      <c r="H171" s="34">
        <v>20</v>
      </c>
      <c r="I171" s="17">
        <f>(H171*24)/240</f>
        <v>2</v>
      </c>
      <c r="K171" s="20">
        <v>6</v>
      </c>
      <c r="L171" s="21">
        <v>131.2425024771171</v>
      </c>
      <c r="M171" s="21">
        <v>116.34914590472914</v>
      </c>
      <c r="N171" s="21">
        <v>131.2425024771171</v>
      </c>
      <c r="O171" s="21">
        <v>116.34914590472914</v>
      </c>
      <c r="Q171" s="27">
        <f>(C171*240)/K171</f>
        <v>166.79999999999995</v>
      </c>
      <c r="R171" s="27">
        <f>(G171*240)/K171</f>
        <v>124</v>
      </c>
      <c r="T171" s="27">
        <f>(C171*240)/L171</f>
        <v>7.625578460563832</v>
      </c>
      <c r="U171" s="27">
        <f>(G171*240)/L171</f>
        <v>5.668895258452731</v>
      </c>
    </row>
    <row r="172" spans="1:21" ht="12.75">
      <c r="A172" s="3">
        <v>1516</v>
      </c>
      <c r="B172" s="24">
        <v>88</v>
      </c>
      <c r="C172" s="17">
        <f>B172/20</f>
        <v>4.4</v>
      </c>
      <c r="D172" s="33">
        <v>30</v>
      </c>
      <c r="E172" s="14">
        <f>(D172*24)/240</f>
        <v>3</v>
      </c>
      <c r="F172" s="34">
        <v>31</v>
      </c>
      <c r="G172" s="17">
        <f>(F172*24)/240</f>
        <v>3.1</v>
      </c>
      <c r="H172" s="34">
        <v>20</v>
      </c>
      <c r="I172" s="17">
        <f>(H172*24)/240</f>
        <v>2</v>
      </c>
      <c r="K172" s="20">
        <v>6</v>
      </c>
      <c r="L172" s="21">
        <v>138.5444372913424</v>
      </c>
      <c r="M172" s="21">
        <v>122.82245952685582</v>
      </c>
      <c r="N172" s="21">
        <v>138.5444372913424</v>
      </c>
      <c r="O172" s="21">
        <v>122.82245952685582</v>
      </c>
      <c r="Q172" s="27">
        <f>(C172*240)/K172</f>
        <v>176</v>
      </c>
      <c r="R172" s="27">
        <f>(G172*240)/K172</f>
        <v>124</v>
      </c>
      <c r="T172" s="27">
        <f>(C172*240)/L172</f>
        <v>7.622103208513224</v>
      </c>
      <c r="U172" s="27">
        <f>(G172*240)/L172</f>
        <v>5.370118169634316</v>
      </c>
    </row>
    <row r="173" spans="1:21" ht="12.75">
      <c r="A173" s="3">
        <v>1517</v>
      </c>
      <c r="B173" s="24">
        <v>80</v>
      </c>
      <c r="C173" s="17">
        <f>B173/20</f>
        <v>4</v>
      </c>
      <c r="D173" s="33">
        <v>30</v>
      </c>
      <c r="E173" s="14">
        <f>(D173*24)/240</f>
        <v>3</v>
      </c>
      <c r="F173" s="34">
        <v>31</v>
      </c>
      <c r="G173" s="17">
        <f>(F173*24)/240</f>
        <v>3.1</v>
      </c>
      <c r="H173" s="34">
        <v>20</v>
      </c>
      <c r="I173" s="17">
        <f>(H173*24)/240</f>
        <v>2</v>
      </c>
      <c r="K173" s="20">
        <v>6</v>
      </c>
      <c r="L173" s="21">
        <v>124.74069898183882</v>
      </c>
      <c r="M173" s="21">
        <v>110.58516495924304</v>
      </c>
      <c r="N173" s="21">
        <v>124.74069898183882</v>
      </c>
      <c r="O173" s="21">
        <v>110.58516495924304</v>
      </c>
      <c r="Q173" s="27">
        <f>(C173*240)/K173</f>
        <v>160</v>
      </c>
      <c r="R173" s="27">
        <f>(G173*240)/K173</f>
        <v>124</v>
      </c>
      <c r="T173" s="27">
        <f>(C173*240)/L173</f>
        <v>7.695964571593172</v>
      </c>
      <c r="U173" s="27">
        <f>(G173*240)/L173</f>
        <v>5.964372542984708</v>
      </c>
    </row>
    <row r="174" spans="1:21" ht="12.75">
      <c r="A174" s="3">
        <v>1518</v>
      </c>
      <c r="B174" s="24">
        <v>90</v>
      </c>
      <c r="C174" s="17">
        <f>B174/20</f>
        <v>4.5</v>
      </c>
      <c r="D174" s="33">
        <v>30</v>
      </c>
      <c r="E174" s="14">
        <f>(D174*24)/240</f>
        <v>3</v>
      </c>
      <c r="F174" s="34">
        <v>26.665</v>
      </c>
      <c r="G174" s="17">
        <f>(F174*24)/240</f>
        <v>2.6665</v>
      </c>
      <c r="H174" s="34">
        <v>20</v>
      </c>
      <c r="I174" s="17">
        <f>(H174*24)/240</f>
        <v>2</v>
      </c>
      <c r="K174" s="20">
        <v>6</v>
      </c>
      <c r="L174" s="21">
        <v>131.89492144827688</v>
      </c>
      <c r="M174" s="21">
        <v>116.92752858285367</v>
      </c>
      <c r="N174" s="21">
        <v>131.89492144827688</v>
      </c>
      <c r="O174" s="21">
        <v>116.92752858285367</v>
      </c>
      <c r="Q174" s="27">
        <f>(C174*240)/K174</f>
        <v>180</v>
      </c>
      <c r="R174" s="27">
        <f>(G174*240)/K174</f>
        <v>106.66000000000001</v>
      </c>
      <c r="T174" s="27">
        <f>(C174*240)/L174</f>
        <v>8.188336504097517</v>
      </c>
      <c r="U174" s="27">
        <f>(G174*240)/L174</f>
        <v>4.852044286261339</v>
      </c>
    </row>
    <row r="175" spans="1:21" ht="12.75">
      <c r="A175" s="3">
        <v>1519</v>
      </c>
      <c r="B175" s="24">
        <v>88</v>
      </c>
      <c r="C175" s="17">
        <f>B175/20</f>
        <v>4.4</v>
      </c>
      <c r="D175" s="33">
        <v>30</v>
      </c>
      <c r="E175" s="14">
        <f>(D175*24)/240</f>
        <v>3</v>
      </c>
      <c r="F175" s="34">
        <v>26.665</v>
      </c>
      <c r="G175" s="17">
        <f>(F175*24)/240</f>
        <v>2.6665</v>
      </c>
      <c r="H175" s="34">
        <v>20</v>
      </c>
      <c r="I175" s="17">
        <f>(H175*24)/240</f>
        <v>2</v>
      </c>
      <c r="K175" s="20">
        <v>6</v>
      </c>
      <c r="L175" s="21">
        <v>147.14932087487102</v>
      </c>
      <c r="M175" s="21">
        <v>130.45086371495594</v>
      </c>
      <c r="N175" s="21">
        <v>147.14932087487102</v>
      </c>
      <c r="O175" s="21">
        <v>130.45086371495594</v>
      </c>
      <c r="Q175" s="27">
        <f>(C175*240)/K175</f>
        <v>176</v>
      </c>
      <c r="R175" s="27">
        <f>(G175*240)/K175</f>
        <v>106.66000000000001</v>
      </c>
      <c r="T175" s="27">
        <f>(C175*240)/L175</f>
        <v>7.176383782959988</v>
      </c>
      <c r="U175" s="27">
        <f>(G175*240)/L175</f>
        <v>4.349051672105183</v>
      </c>
    </row>
    <row r="176" spans="1:21" ht="12.75">
      <c r="A176" s="3">
        <v>1520</v>
      </c>
      <c r="B176" s="24">
        <v>66</v>
      </c>
      <c r="C176" s="17">
        <f>B176/20</f>
        <v>3.3</v>
      </c>
      <c r="D176" s="36">
        <v>33</v>
      </c>
      <c r="E176" s="14">
        <f>(D176*24)/240</f>
        <v>3.3</v>
      </c>
      <c r="F176" s="25">
        <v>35.8525</v>
      </c>
      <c r="G176" s="17">
        <f>(F176*24)/240</f>
        <v>3.5852500000000003</v>
      </c>
      <c r="H176" s="25">
        <v>20</v>
      </c>
      <c r="I176" s="17">
        <f>(H176*24)/240</f>
        <v>2</v>
      </c>
      <c r="K176" s="20">
        <v>6</v>
      </c>
      <c r="L176" s="21">
        <v>156.0597681253438</v>
      </c>
      <c r="M176" s="21">
        <v>138.35015630427858</v>
      </c>
      <c r="N176" s="21">
        <v>156.0597681253438</v>
      </c>
      <c r="O176" s="21">
        <v>138.35015630427858</v>
      </c>
      <c r="Q176" s="27">
        <f>(C176*240)/K176</f>
        <v>132</v>
      </c>
      <c r="R176" s="27">
        <f>(G176*240)/K176</f>
        <v>143.41</v>
      </c>
      <c r="T176" s="27">
        <f>(C176*240)/L176</f>
        <v>5.074978705362954</v>
      </c>
      <c r="U176" s="27">
        <f>(G176*240)/L176</f>
        <v>5.5136567889098576</v>
      </c>
    </row>
    <row r="177" spans="1:21" ht="12.75">
      <c r="A177" s="3">
        <v>1521</v>
      </c>
      <c r="B177" s="24">
        <v>81.333</v>
      </c>
      <c r="C177" s="17">
        <f>B177/20</f>
        <v>4.06665</v>
      </c>
      <c r="D177" s="24">
        <v>36</v>
      </c>
      <c r="E177" s="14">
        <f>(D177*24)/240</f>
        <v>3.6</v>
      </c>
      <c r="F177" s="30">
        <v>45.04</v>
      </c>
      <c r="G177" s="17">
        <f>(F177*24)/240</f>
        <v>4.5040000000000004</v>
      </c>
      <c r="H177" s="30">
        <v>20</v>
      </c>
      <c r="I177" s="17">
        <f>(H177*24)/240</f>
        <v>2</v>
      </c>
      <c r="K177" s="20">
        <v>6</v>
      </c>
      <c r="L177" s="21">
        <v>183.2684378480394</v>
      </c>
      <c r="M177" s="21">
        <v>162.47119502031083</v>
      </c>
      <c r="N177" s="21">
        <v>183.2684378480394</v>
      </c>
      <c r="O177" s="21">
        <v>162.47119502031083</v>
      </c>
      <c r="Q177" s="27">
        <f>(C177*240)/K177</f>
        <v>162.666</v>
      </c>
      <c r="R177" s="27">
        <f>(G177*240)/K177</f>
        <v>180.16</v>
      </c>
      <c r="T177" s="27">
        <f>(C177*240)/L177</f>
        <v>5.32549964118353</v>
      </c>
      <c r="U177" s="27">
        <f>(G177*240)/L177</f>
        <v>5.898233283880005</v>
      </c>
    </row>
    <row r="178" spans="1:21" ht="12.75">
      <c r="A178" s="3">
        <v>1522</v>
      </c>
      <c r="B178" s="24">
        <v>48</v>
      </c>
      <c r="C178" s="17">
        <f>B178/20</f>
        <v>2.4</v>
      </c>
      <c r="D178" s="36">
        <v>34.75</v>
      </c>
      <c r="E178" s="14">
        <f>(D178*24)/240</f>
        <v>3.475</v>
      </c>
      <c r="F178" s="30">
        <v>32.695</v>
      </c>
      <c r="G178" s="17">
        <f>(F178*24)/240</f>
        <v>3.2695000000000003</v>
      </c>
      <c r="H178" s="25">
        <v>20</v>
      </c>
      <c r="I178" s="17">
        <f>(H178*24)/240</f>
        <v>2</v>
      </c>
      <c r="K178" s="20">
        <v>6</v>
      </c>
      <c r="L178" s="21">
        <v>183.2864489009599</v>
      </c>
      <c r="M178" s="21">
        <v>162.48716218479328</v>
      </c>
      <c r="N178" s="21">
        <v>183.2864489009599</v>
      </c>
      <c r="O178" s="21">
        <v>162.48716218479328</v>
      </c>
      <c r="Q178" s="27">
        <f>(C178*240)/K178</f>
        <v>96</v>
      </c>
      <c r="R178" s="27">
        <f>(G178*240)/K178</f>
        <v>130.78</v>
      </c>
      <c r="T178" s="27">
        <f>(C178*240)/L178</f>
        <v>3.1426218547735933</v>
      </c>
      <c r="U178" s="27">
        <f>(G178*240)/L178</f>
        <v>4.28116756424261</v>
      </c>
    </row>
    <row r="179" spans="1:21" ht="12.75">
      <c r="A179" s="3">
        <v>1523</v>
      </c>
      <c r="B179" s="25">
        <v>56</v>
      </c>
      <c r="C179" s="17">
        <f>B179/20</f>
        <v>2.8</v>
      </c>
      <c r="D179" s="36">
        <v>33.5</v>
      </c>
      <c r="E179" s="14">
        <f>(D179*24)/240</f>
        <v>3.35</v>
      </c>
      <c r="F179" s="30">
        <v>35.385</v>
      </c>
      <c r="G179" s="17">
        <f>(F179*24)/240</f>
        <v>3.5385</v>
      </c>
      <c r="H179" s="25">
        <v>20</v>
      </c>
      <c r="I179" s="17">
        <f>(H179*24)/240</f>
        <v>2</v>
      </c>
      <c r="K179" s="20">
        <v>6</v>
      </c>
      <c r="L179" s="21">
        <v>158.65855701813456</v>
      </c>
      <c r="M179" s="21">
        <v>140.65403547722883</v>
      </c>
      <c r="N179" s="21">
        <v>158.65855701813456</v>
      </c>
      <c r="O179" s="21">
        <v>140.65403547722883</v>
      </c>
      <c r="Q179" s="27">
        <f>(C179*240)/K179</f>
        <v>112</v>
      </c>
      <c r="R179" s="27">
        <f>(G179*240)/K179</f>
        <v>141.54</v>
      </c>
      <c r="T179" s="27">
        <f>(C179*240)/L179</f>
        <v>4.235510599804528</v>
      </c>
      <c r="U179" s="27">
        <f>(G179*240)/L179</f>
        <v>5.352626520502972</v>
      </c>
    </row>
    <row r="180" spans="1:21" ht="12.75">
      <c r="A180" s="3">
        <v>1524</v>
      </c>
      <c r="B180" s="25">
        <v>64</v>
      </c>
      <c r="C180" s="17">
        <f>B180/20</f>
        <v>3.2</v>
      </c>
      <c r="D180" s="36">
        <v>32.25</v>
      </c>
      <c r="E180" s="14">
        <f>(D180*24)/240</f>
        <v>3.225</v>
      </c>
      <c r="F180" s="30">
        <v>43.435</v>
      </c>
      <c r="G180" s="17">
        <f>(F180*24)/240</f>
        <v>4.343500000000001</v>
      </c>
      <c r="H180" s="30">
        <v>20</v>
      </c>
      <c r="I180" s="17">
        <f>(H180*24)/240</f>
        <v>2</v>
      </c>
      <c r="K180" s="20">
        <v>6</v>
      </c>
      <c r="L180" s="21">
        <v>148.9435222979951</v>
      </c>
      <c r="M180" s="21">
        <v>132.0414597430828</v>
      </c>
      <c r="N180" s="21">
        <v>148.9435222979951</v>
      </c>
      <c r="O180" s="21">
        <v>132.0414597430828</v>
      </c>
      <c r="Q180" s="27">
        <f>(C180*240)/K180</f>
        <v>128</v>
      </c>
      <c r="R180" s="27">
        <f>(G180*240)/K180</f>
        <v>173.74</v>
      </c>
      <c r="T180" s="27">
        <f>(C180*240)/L180</f>
        <v>5.156316892140115</v>
      </c>
      <c r="U180" s="27">
        <f>(G180*240)/L180</f>
        <v>6.99889450656581</v>
      </c>
    </row>
    <row r="181" spans="1:21" ht="12.75">
      <c r="A181" s="3">
        <v>1525</v>
      </c>
      <c r="B181" s="24">
        <v>72</v>
      </c>
      <c r="C181" s="17">
        <f>B181/20</f>
        <v>3.6</v>
      </c>
      <c r="D181" s="24">
        <v>31</v>
      </c>
      <c r="E181" s="14">
        <f>(D181*24)/240</f>
        <v>3.1</v>
      </c>
      <c r="F181" s="30">
        <v>43.335</v>
      </c>
      <c r="G181" s="17">
        <f>(F181*24)/240</f>
        <v>4.3335</v>
      </c>
      <c r="H181" s="30">
        <v>18</v>
      </c>
      <c r="I181" s="17">
        <f>(H181*24)/240</f>
        <v>1.8</v>
      </c>
      <c r="K181" s="20">
        <v>6</v>
      </c>
      <c r="L181" s="21">
        <v>154.86432696752578</v>
      </c>
      <c r="M181" s="21">
        <v>137.29037342094216</v>
      </c>
      <c r="N181" s="21">
        <v>154.86432696752578</v>
      </c>
      <c r="O181" s="21">
        <v>137.29037342094216</v>
      </c>
      <c r="Q181" s="27">
        <f>(C181*240)/K181</f>
        <v>144</v>
      </c>
      <c r="R181" s="27">
        <f>(G181*240)/K181</f>
        <v>173.34</v>
      </c>
      <c r="T181" s="27">
        <f>(C181*240)/L181</f>
        <v>5.57907696961855</v>
      </c>
      <c r="U181" s="27">
        <f>(G181*240)/L181</f>
        <v>6.715813902178329</v>
      </c>
    </row>
    <row r="182" spans="1:21" ht="12.75">
      <c r="A182" s="3">
        <v>1526</v>
      </c>
      <c r="B182" s="24">
        <v>80</v>
      </c>
      <c r="C182" s="17">
        <f>B182/20</f>
        <v>4</v>
      </c>
      <c r="D182" s="36">
        <v>34.4</v>
      </c>
      <c r="E182" s="14">
        <f>(D182*24)/240</f>
        <v>3.4399999999999995</v>
      </c>
      <c r="F182" s="30">
        <v>39.22</v>
      </c>
      <c r="G182" s="17">
        <f>(F182*24)/240</f>
        <v>3.9219999999999997</v>
      </c>
      <c r="H182" s="30">
        <v>18.45</v>
      </c>
      <c r="I182" s="17">
        <f>(H182*24)/240</f>
        <v>1.8449999999999998</v>
      </c>
      <c r="K182" s="20">
        <v>6</v>
      </c>
      <c r="L182" s="21">
        <v>154.67160807818516</v>
      </c>
      <c r="M182" s="21">
        <v>137.1195242085965</v>
      </c>
      <c r="N182" s="21">
        <v>154.67160807818516</v>
      </c>
      <c r="O182" s="21">
        <v>137.1195242085965</v>
      </c>
      <c r="Q182" s="27">
        <f>(C182*240)/K182</f>
        <v>160</v>
      </c>
      <c r="R182" s="27">
        <f>(G182*240)/K182</f>
        <v>156.88</v>
      </c>
      <c r="T182" s="27">
        <f>(C182*240)/L182</f>
        <v>6.206698255278553</v>
      </c>
      <c r="U182" s="27">
        <f>(G182*240)/L182</f>
        <v>6.085667639300621</v>
      </c>
    </row>
    <row r="183" spans="1:21" ht="12.75">
      <c r="A183" s="3">
        <v>1527</v>
      </c>
      <c r="B183" s="24">
        <v>108</v>
      </c>
      <c r="C183" s="17">
        <f>B183/20</f>
        <v>5.4</v>
      </c>
      <c r="D183" s="36">
        <v>37.8</v>
      </c>
      <c r="E183" s="14">
        <f>(D183*24)/240</f>
        <v>3.78</v>
      </c>
      <c r="F183" s="30">
        <v>49.83500000000001</v>
      </c>
      <c r="G183" s="17">
        <f>(F183*24)/240</f>
        <v>4.983500000000001</v>
      </c>
      <c r="H183" s="30">
        <v>20.265</v>
      </c>
      <c r="I183" s="17">
        <f>(H183*24)/240</f>
        <v>2.0265</v>
      </c>
      <c r="K183" s="20">
        <v>6</v>
      </c>
      <c r="L183" s="21">
        <v>174.54669046709017</v>
      </c>
      <c r="M183" s="21">
        <v>154.7391887005808</v>
      </c>
      <c r="N183" s="21">
        <v>174.54669046709017</v>
      </c>
      <c r="O183" s="21">
        <v>154.7391887005808</v>
      </c>
      <c r="Q183" s="27">
        <f>(C183*240)/K183</f>
        <v>216</v>
      </c>
      <c r="R183" s="27">
        <f>(G183*240)/K183</f>
        <v>199.34000000000003</v>
      </c>
      <c r="T183" s="27">
        <f>(C183*240)/L183</f>
        <v>7.424947425424567</v>
      </c>
      <c r="U183" s="27">
        <f>(G183*240)/L183</f>
        <v>6.852263980482099</v>
      </c>
    </row>
    <row r="184" spans="1:21" ht="12.75">
      <c r="A184" s="3">
        <v>1528</v>
      </c>
      <c r="B184" s="25">
        <v>96.8</v>
      </c>
      <c r="C184" s="17">
        <f>B184/20</f>
        <v>4.84</v>
      </c>
      <c r="D184" s="36">
        <v>41.2</v>
      </c>
      <c r="E184" s="14">
        <f>(D184*24)/240</f>
        <v>4.12</v>
      </c>
      <c r="F184" s="30">
        <v>42</v>
      </c>
      <c r="G184" s="17">
        <f>(F184*24)/240</f>
        <v>4.2</v>
      </c>
      <c r="H184" s="30">
        <v>18</v>
      </c>
      <c r="I184" s="17">
        <f>(H184*24)/240</f>
        <v>1.8</v>
      </c>
      <c r="K184" s="20">
        <v>6</v>
      </c>
      <c r="L184" s="21">
        <v>207.96337771283774</v>
      </c>
      <c r="M184" s="21">
        <v>184.3637611266215</v>
      </c>
      <c r="N184" s="21">
        <v>207.96337771283774</v>
      </c>
      <c r="O184" s="21">
        <v>184.3637611266215</v>
      </c>
      <c r="Q184" s="27">
        <f>(C184*240)/K184</f>
        <v>193.6</v>
      </c>
      <c r="R184" s="27">
        <f>(G184*240)/K184</f>
        <v>168</v>
      </c>
      <c r="T184" s="27">
        <f>(C184*240)/L184</f>
        <v>5.585598833675288</v>
      </c>
      <c r="U184" s="27">
        <f>(G184*240)/L184</f>
        <v>4.847007252362854</v>
      </c>
    </row>
    <row r="185" spans="1:21" ht="12.75">
      <c r="A185" s="3">
        <v>1529</v>
      </c>
      <c r="B185" s="25">
        <v>85.6</v>
      </c>
      <c r="C185" s="17">
        <f>B185/20</f>
        <v>4.279999999999999</v>
      </c>
      <c r="D185" s="36">
        <v>44.599999999999994</v>
      </c>
      <c r="E185" s="14">
        <f>(D185*24)/240</f>
        <v>4.459999999999999</v>
      </c>
      <c r="F185" s="30">
        <v>48</v>
      </c>
      <c r="G185" s="17">
        <f>(F185*24)/240</f>
        <v>4.8</v>
      </c>
      <c r="H185" s="25">
        <v>18</v>
      </c>
      <c r="I185" s="17">
        <f>(H185*24)/240</f>
        <v>1.8</v>
      </c>
      <c r="K185" s="20">
        <v>6</v>
      </c>
      <c r="L185" s="21">
        <v>175.72734696751513</v>
      </c>
      <c r="M185" s="21">
        <v>155.7858646846452</v>
      </c>
      <c r="N185" s="21">
        <v>175.72734696751513</v>
      </c>
      <c r="O185" s="21">
        <v>155.7858646846452</v>
      </c>
      <c r="Q185" s="27">
        <f>(C185*240)/K185</f>
        <v>171.19999999999996</v>
      </c>
      <c r="R185" s="27">
        <f>(G185*240)/K185</f>
        <v>192</v>
      </c>
      <c r="T185" s="27">
        <f>(C185*240)/L185</f>
        <v>5.845419154879107</v>
      </c>
      <c r="U185" s="27">
        <f>(G185*240)/L185</f>
        <v>6.555610267154139</v>
      </c>
    </row>
    <row r="186" spans="1:21" ht="12.75">
      <c r="A186" s="3">
        <v>1530</v>
      </c>
      <c r="B186" s="25">
        <v>74.39999999999999</v>
      </c>
      <c r="C186" s="17">
        <f>B186/20</f>
        <v>3.7199999999999998</v>
      </c>
      <c r="D186" s="24">
        <v>48</v>
      </c>
      <c r="E186" s="14">
        <f>(D186*24)/240</f>
        <v>4.8</v>
      </c>
      <c r="F186" s="30">
        <v>44</v>
      </c>
      <c r="G186" s="17">
        <f>(F186*24)/240</f>
        <v>4.4</v>
      </c>
      <c r="H186" s="30">
        <v>18</v>
      </c>
      <c r="I186" s="17">
        <f>(H186*24)/240</f>
        <v>1.8</v>
      </c>
      <c r="K186" s="20">
        <v>6</v>
      </c>
      <c r="L186" s="21">
        <v>188.77244100934664</v>
      </c>
      <c r="M186" s="21">
        <v>167.3506056897826</v>
      </c>
      <c r="N186" s="21">
        <v>188.77244100934664</v>
      </c>
      <c r="O186" s="21">
        <v>167.3506056897826</v>
      </c>
      <c r="Q186" s="27">
        <f>(C186*240)/K186</f>
        <v>148.79999999999998</v>
      </c>
      <c r="R186" s="27">
        <f>(G186*240)/K186</f>
        <v>176</v>
      </c>
      <c r="T186" s="27">
        <f>(C186*240)/L186</f>
        <v>4.729503921368454</v>
      </c>
      <c r="U186" s="27">
        <f>(G186*240)/L186</f>
        <v>5.594036896242257</v>
      </c>
    </row>
    <row r="187" spans="1:21" ht="12.75">
      <c r="A187" s="3">
        <v>1531</v>
      </c>
      <c r="B187" s="25">
        <v>63.19999999999999</v>
      </c>
      <c r="C187" s="17">
        <f>B187/20</f>
        <v>3.1599999999999993</v>
      </c>
      <c r="D187" s="36">
        <v>36</v>
      </c>
      <c r="E187" s="14">
        <f>(D187*24)/240</f>
        <v>3.6</v>
      </c>
      <c r="F187" s="30">
        <v>46</v>
      </c>
      <c r="G187" s="17">
        <f>(F187*24)/240</f>
        <v>4.6</v>
      </c>
      <c r="H187" s="30">
        <v>19.625</v>
      </c>
      <c r="I187" s="17">
        <f>(H187*24)/240</f>
        <v>1.9625</v>
      </c>
      <c r="K187" s="20">
        <v>6</v>
      </c>
      <c r="L187" s="21">
        <v>175.80751027714504</v>
      </c>
      <c r="M187" s="21">
        <v>155.8569310879238</v>
      </c>
      <c r="N187" s="21">
        <v>175.80751027714504</v>
      </c>
      <c r="O187" s="21">
        <v>155.8569310879238</v>
      </c>
      <c r="Q187" s="27">
        <f>(C187*240)/K187</f>
        <v>126.39999999999998</v>
      </c>
      <c r="R187" s="27">
        <f>(G187*240)/K187</f>
        <v>184</v>
      </c>
      <c r="T187" s="27">
        <f>(C187*240)/L187</f>
        <v>4.313808885663923</v>
      </c>
      <c r="U187" s="27">
        <f>(G187*240)/L187</f>
        <v>6.279595213308244</v>
      </c>
    </row>
    <row r="188" spans="1:21" ht="12.75">
      <c r="A188" s="3">
        <v>1532</v>
      </c>
      <c r="B188" s="24">
        <v>52</v>
      </c>
      <c r="C188" s="17">
        <f>B188/20</f>
        <v>2.6</v>
      </c>
      <c r="D188" s="24">
        <v>24</v>
      </c>
      <c r="E188" s="14">
        <f>(D188*24)/240</f>
        <v>2.4</v>
      </c>
      <c r="F188" s="30">
        <v>47</v>
      </c>
      <c r="G188" s="17">
        <f>(F188*24)/240</f>
        <v>4.7</v>
      </c>
      <c r="H188" s="30">
        <v>20</v>
      </c>
      <c r="I188" s="17">
        <f>(H188*24)/240</f>
        <v>2</v>
      </c>
      <c r="K188" s="20">
        <v>6</v>
      </c>
      <c r="L188" s="21">
        <v>202.17795842764514</v>
      </c>
      <c r="M188" s="21">
        <v>179.2348693436393</v>
      </c>
      <c r="N188" s="21">
        <v>202.17795842764514</v>
      </c>
      <c r="O188" s="21">
        <v>179.2348693436393</v>
      </c>
      <c r="Q188" s="27">
        <f>(C188*240)/K188</f>
        <v>104</v>
      </c>
      <c r="R188" s="27">
        <f>(G188*240)/K188</f>
        <v>188</v>
      </c>
      <c r="T188" s="27">
        <f>(C188*240)/L188</f>
        <v>3.086389856010517</v>
      </c>
      <c r="U188" s="27">
        <f>(G188*240)/L188</f>
        <v>5.579243201249781</v>
      </c>
    </row>
    <row r="189" spans="1:21" ht="12.75">
      <c r="A189" s="3">
        <v>1533</v>
      </c>
      <c r="B189" s="24">
        <v>52</v>
      </c>
      <c r="C189" s="17">
        <f>B189/20</f>
        <v>2.6</v>
      </c>
      <c r="D189" s="24">
        <v>23.3335</v>
      </c>
      <c r="E189" s="14">
        <f>(D189*24)/240</f>
        <v>2.3333500000000003</v>
      </c>
      <c r="F189" s="30">
        <v>52</v>
      </c>
      <c r="G189" s="17">
        <f>(F189*24)/240</f>
        <v>5.2</v>
      </c>
      <c r="H189" s="25">
        <v>20</v>
      </c>
      <c r="I189" s="17">
        <f>(H189*24)/240</f>
        <v>2</v>
      </c>
      <c r="K189" s="20">
        <v>6</v>
      </c>
      <c r="L189" s="21">
        <v>191.76372295298592</v>
      </c>
      <c r="M189" s="21">
        <v>170.00243792959645</v>
      </c>
      <c r="N189" s="21">
        <v>191.76372295298592</v>
      </c>
      <c r="O189" s="21">
        <v>170.00243792959645</v>
      </c>
      <c r="Q189" s="27">
        <f>(C189*240)/K189</f>
        <v>104</v>
      </c>
      <c r="R189" s="27">
        <f>(G189*240)/K189</f>
        <v>208</v>
      </c>
      <c r="T189" s="27">
        <f>(C189*240)/L189</f>
        <v>3.2540044091289575</v>
      </c>
      <c r="U189" s="27">
        <f>(G189*240)/L189</f>
        <v>6.508008818257915</v>
      </c>
    </row>
    <row r="190" spans="1:21" ht="12.75">
      <c r="A190" s="3">
        <v>1534</v>
      </c>
      <c r="B190" s="24">
        <v>53.333</v>
      </c>
      <c r="C190" s="17">
        <f>B190/20</f>
        <v>2.6666499999999997</v>
      </c>
      <c r="D190" s="24">
        <v>23.3335</v>
      </c>
      <c r="E190" s="14">
        <f>(D190*24)/240</f>
        <v>2.3333500000000003</v>
      </c>
      <c r="F190" s="30">
        <v>54</v>
      </c>
      <c r="G190" s="17">
        <f>(F190*24)/240</f>
        <v>5.4</v>
      </c>
      <c r="H190" s="25">
        <v>20</v>
      </c>
      <c r="I190" s="17">
        <f>(H190*24)/240</f>
        <v>2</v>
      </c>
      <c r="K190" s="20">
        <v>6</v>
      </c>
      <c r="L190" s="21">
        <v>177.74441612969025</v>
      </c>
      <c r="M190" s="21">
        <v>157.57403749315105</v>
      </c>
      <c r="N190" s="21">
        <v>177.74441612969025</v>
      </c>
      <c r="O190" s="21">
        <v>157.57403749315105</v>
      </c>
      <c r="Q190" s="27">
        <f>(C190*240)/K190</f>
        <v>106.666</v>
      </c>
      <c r="R190" s="27">
        <f>(G190*240)/K190</f>
        <v>216</v>
      </c>
      <c r="T190" s="27">
        <f>(C190*240)/L190</f>
        <v>3.6006531959520482</v>
      </c>
      <c r="U190" s="27">
        <f>(G190*240)/L190</f>
        <v>7.291368292854728</v>
      </c>
    </row>
    <row r="191" spans="1:21" ht="12.75">
      <c r="A191" s="3">
        <v>1535</v>
      </c>
      <c r="B191" s="24">
        <v>104</v>
      </c>
      <c r="C191" s="17">
        <f>B191/20</f>
        <v>5.2</v>
      </c>
      <c r="D191" s="36">
        <v>22.5105</v>
      </c>
      <c r="E191" s="14">
        <f>(D191*24)/240</f>
        <v>2.2510499999999998</v>
      </c>
      <c r="F191" s="30">
        <v>56</v>
      </c>
      <c r="G191" s="17">
        <f>(F191*24)/240</f>
        <v>5.6</v>
      </c>
      <c r="H191" s="30">
        <v>20</v>
      </c>
      <c r="I191" s="17">
        <f>(H191*24)/240</f>
        <v>2</v>
      </c>
      <c r="K191" s="20">
        <v>6</v>
      </c>
      <c r="L191" s="21">
        <v>171.05041547207747</v>
      </c>
      <c r="M191" s="21">
        <v>151.63966985691417</v>
      </c>
      <c r="N191" s="21">
        <v>171.05041547207747</v>
      </c>
      <c r="O191" s="21">
        <v>151.63966985691417</v>
      </c>
      <c r="Q191" s="27">
        <f>(C191*240)/K191</f>
        <v>208</v>
      </c>
      <c r="R191" s="27">
        <f>(G191*240)/K191</f>
        <v>224</v>
      </c>
      <c r="T191" s="27">
        <f>(C191*240)/L191</f>
        <v>7.296094526024261</v>
      </c>
      <c r="U191" s="27">
        <f>(G191*240)/L191</f>
        <v>7.857332566487665</v>
      </c>
    </row>
    <row r="192" spans="1:21" ht="12.75">
      <c r="A192" s="3">
        <v>1536</v>
      </c>
      <c r="B192" s="24">
        <v>76</v>
      </c>
      <c r="C192" s="17">
        <f>B192/20</f>
        <v>3.8</v>
      </c>
      <c r="D192" s="24">
        <v>21.6875</v>
      </c>
      <c r="E192" s="14">
        <f>(D192*24)/240</f>
        <v>2.16875</v>
      </c>
      <c r="F192" s="30">
        <v>60</v>
      </c>
      <c r="G192" s="17">
        <f>(F192*24)/240</f>
        <v>6</v>
      </c>
      <c r="H192" s="30">
        <v>20</v>
      </c>
      <c r="I192" s="17">
        <f>(H192*24)/240</f>
        <v>2</v>
      </c>
      <c r="K192" s="20">
        <v>6.5</v>
      </c>
      <c r="L192" s="21">
        <v>181.22333325304086</v>
      </c>
      <c r="M192" s="21">
        <v>160.65816823079646</v>
      </c>
      <c r="N192" s="21">
        <v>181.22333325304086</v>
      </c>
      <c r="O192" s="21">
        <v>160.65816823079646</v>
      </c>
      <c r="Q192" s="27">
        <f>(C192*240)/K192</f>
        <v>140.30769230769232</v>
      </c>
      <c r="R192" s="27">
        <f>(G192*240)/K192</f>
        <v>221.53846153846155</v>
      </c>
      <c r="T192" s="27">
        <f>(C192*240)/L192</f>
        <v>5.032464548737666</v>
      </c>
      <c r="U192" s="27">
        <f>(G192*240)/L192</f>
        <v>7.945996655901578</v>
      </c>
    </row>
    <row r="193" spans="1:21" ht="12.75">
      <c r="A193" s="3">
        <v>1537</v>
      </c>
      <c r="B193" s="24">
        <v>80</v>
      </c>
      <c r="C193" s="17">
        <f>B193/20</f>
        <v>4</v>
      </c>
      <c r="D193" s="24">
        <v>31.6665</v>
      </c>
      <c r="E193" s="14">
        <f>(D193*24)/240</f>
        <v>3.1666499999999997</v>
      </c>
      <c r="F193" s="30">
        <v>56</v>
      </c>
      <c r="G193" s="17">
        <f>(F193*24)/240</f>
        <v>5.6</v>
      </c>
      <c r="H193" s="30">
        <v>20</v>
      </c>
      <c r="I193" s="17">
        <f>(H193*24)/240</f>
        <v>2</v>
      </c>
      <c r="K193" s="20">
        <v>6.5</v>
      </c>
      <c r="L193" s="21">
        <v>178.20164235490316</v>
      </c>
      <c r="M193" s="21">
        <v>157.97937783476817</v>
      </c>
      <c r="N193" s="21">
        <v>178.20164235490316</v>
      </c>
      <c r="O193" s="21">
        <v>157.97937783476817</v>
      </c>
      <c r="Q193" s="27">
        <f>(C193*240)/K193</f>
        <v>147.69230769230768</v>
      </c>
      <c r="R193" s="27">
        <f>(G193*240)/K193</f>
        <v>206.76923076923077</v>
      </c>
      <c r="T193" s="27">
        <f>(C193*240)/L193</f>
        <v>5.387155737252305</v>
      </c>
      <c r="U193" s="27">
        <f>(G193*240)/L193</f>
        <v>7.542018032153228</v>
      </c>
    </row>
    <row r="194" spans="1:21" ht="12.75">
      <c r="A194" s="3">
        <v>1538</v>
      </c>
      <c r="B194" s="25">
        <v>85.6</v>
      </c>
      <c r="C194" s="17">
        <f>B194/20</f>
        <v>4.279999999999999</v>
      </c>
      <c r="D194" s="24">
        <v>33.25</v>
      </c>
      <c r="E194" s="14">
        <f>(D194*24)/240</f>
        <v>3.325</v>
      </c>
      <c r="F194" s="25">
        <v>56</v>
      </c>
      <c r="G194" s="17">
        <f>(F194*24)/240</f>
        <v>5.6</v>
      </c>
      <c r="H194" s="25">
        <v>20</v>
      </c>
      <c r="I194" s="17">
        <f>(H194*24)/240</f>
        <v>2</v>
      </c>
      <c r="K194" s="20">
        <v>6.5</v>
      </c>
      <c r="L194" s="21">
        <v>158.58808410348738</v>
      </c>
      <c r="M194" s="21">
        <v>140.59155980605632</v>
      </c>
      <c r="N194" s="21">
        <v>158.58808410348738</v>
      </c>
      <c r="O194" s="21">
        <v>140.59155980605632</v>
      </c>
      <c r="Q194" s="27">
        <f>(C194*240)/K194</f>
        <v>158.0307692307692</v>
      </c>
      <c r="R194" s="27">
        <f>(G194*240)/K194</f>
        <v>206.76923076923077</v>
      </c>
      <c r="T194" s="27">
        <f>(C194*240)/L194</f>
        <v>6.477157510331582</v>
      </c>
      <c r="U194" s="27">
        <f>(G194*240)/L194</f>
        <v>8.474785527536651</v>
      </c>
    </row>
    <row r="195" spans="1:21" ht="12.75">
      <c r="A195" s="3">
        <v>1539</v>
      </c>
      <c r="B195" s="25">
        <v>91.19999999999999</v>
      </c>
      <c r="C195" s="17">
        <f>B195/20</f>
        <v>4.56</v>
      </c>
      <c r="D195" s="36">
        <v>35.104124999999996</v>
      </c>
      <c r="E195" s="14">
        <f>(D195*24)/240</f>
        <v>3.5104124999999997</v>
      </c>
      <c r="F195" s="25">
        <v>56</v>
      </c>
      <c r="G195" s="17">
        <f>(F195*24)/240</f>
        <v>5.6</v>
      </c>
      <c r="H195" s="30">
        <v>20</v>
      </c>
      <c r="I195" s="17">
        <f>(H195*24)/240</f>
        <v>2</v>
      </c>
      <c r="K195" s="20">
        <v>6.5</v>
      </c>
      <c r="L195" s="21">
        <v>170.55894229289257</v>
      </c>
      <c r="M195" s="21">
        <v>151.20396889454327</v>
      </c>
      <c r="N195" s="21">
        <v>170.55894229289257</v>
      </c>
      <c r="O195" s="21">
        <v>151.20396889454327</v>
      </c>
      <c r="Q195" s="27">
        <f>(C195*240)/K195</f>
        <v>168.36923076923074</v>
      </c>
      <c r="R195" s="27">
        <f>(G195*240)/K195</f>
        <v>206.76923076923077</v>
      </c>
      <c r="T195" s="27">
        <f>(C195*240)/L195</f>
        <v>6.4165501104048825</v>
      </c>
      <c r="U195" s="27">
        <f>(G195*240)/L195</f>
        <v>7.879973819795471</v>
      </c>
    </row>
    <row r="196" spans="1:21" ht="12.75">
      <c r="A196" s="3">
        <v>1540</v>
      </c>
      <c r="B196" s="25">
        <v>96.79999999999998</v>
      </c>
      <c r="C196" s="17">
        <f>B196/20</f>
        <v>4.839999999999999</v>
      </c>
      <c r="D196" s="36">
        <v>36.95824999999999</v>
      </c>
      <c r="E196" s="14">
        <f>(D196*24)/240</f>
        <v>3.6958249999999992</v>
      </c>
      <c r="F196" s="30">
        <v>56</v>
      </c>
      <c r="G196" s="17">
        <f>(F196*24)/240</f>
        <v>5.6</v>
      </c>
      <c r="H196" s="30">
        <v>20</v>
      </c>
      <c r="I196" s="17">
        <f>(H196*24)/240</f>
        <v>2</v>
      </c>
      <c r="K196" s="20">
        <v>6.5</v>
      </c>
      <c r="L196" s="21">
        <v>178.26752125885838</v>
      </c>
      <c r="M196" s="21">
        <v>158.03778082209058</v>
      </c>
      <c r="N196" s="21">
        <v>178.26752125885838</v>
      </c>
      <c r="O196" s="21">
        <v>158.03778082209058</v>
      </c>
      <c r="Q196" s="27">
        <f>(C196*240)/K196</f>
        <v>178.70769230769227</v>
      </c>
      <c r="R196" s="27">
        <f>(G196*240)/K196</f>
        <v>206.76923076923077</v>
      </c>
      <c r="T196" s="27">
        <f>(C196*240)/L196</f>
        <v>6.5160495405849375</v>
      </c>
      <c r="U196" s="27">
        <f>(G196*240)/L196</f>
        <v>7.539230873404062</v>
      </c>
    </row>
    <row r="197" spans="1:21" ht="12.75">
      <c r="A197" s="3">
        <v>1541</v>
      </c>
      <c r="B197" s="25">
        <v>102.39999999999998</v>
      </c>
      <c r="C197" s="17">
        <f>B197/20</f>
        <v>5.119999999999999</v>
      </c>
      <c r="D197" s="36">
        <v>38.81237499999999</v>
      </c>
      <c r="E197" s="14">
        <f>(D197*24)/240</f>
        <v>3.881237499999999</v>
      </c>
      <c r="F197" s="30">
        <v>60</v>
      </c>
      <c r="G197" s="17">
        <f>(F197*24)/240</f>
        <v>6</v>
      </c>
      <c r="H197" s="30">
        <v>20</v>
      </c>
      <c r="I197" s="17">
        <f>(H197*24)/240</f>
        <v>2</v>
      </c>
      <c r="K197" s="20">
        <v>6.5</v>
      </c>
      <c r="L197" s="21">
        <v>184.13947390654874</v>
      </c>
      <c r="M197" s="21">
        <v>163.24338618968793</v>
      </c>
      <c r="N197" s="21">
        <v>184.13947390654874</v>
      </c>
      <c r="O197" s="21">
        <v>163.24338618968793</v>
      </c>
      <c r="Q197" s="27">
        <f>(C197*240)/K197</f>
        <v>189.0461538461538</v>
      </c>
      <c r="R197" s="27">
        <f>(G197*240)/K197</f>
        <v>221.53846153846155</v>
      </c>
      <c r="T197" s="27">
        <f>(C197*240)/L197</f>
        <v>6.673202512914851</v>
      </c>
      <c r="U197" s="27">
        <f>(G197*240)/L197</f>
        <v>7.820159194822093</v>
      </c>
    </row>
    <row r="198" spans="1:21" ht="12.75">
      <c r="A198" s="3">
        <v>1542</v>
      </c>
      <c r="B198" s="24">
        <v>108</v>
      </c>
      <c r="C198" s="17">
        <f>B198/20</f>
        <v>5.4</v>
      </c>
      <c r="D198" s="24">
        <v>40.6665</v>
      </c>
      <c r="E198" s="14">
        <f>(D198*24)/240</f>
        <v>4.06665</v>
      </c>
      <c r="F198" s="30">
        <v>60</v>
      </c>
      <c r="G198" s="17">
        <f>(F198*24)/240</f>
        <v>6</v>
      </c>
      <c r="H198" s="30">
        <v>20</v>
      </c>
      <c r="I198" s="17">
        <f>(H198*24)/240</f>
        <v>2</v>
      </c>
      <c r="K198" s="20">
        <v>7</v>
      </c>
      <c r="L198" s="21">
        <v>197.33184402401673</v>
      </c>
      <c r="M198" s="21">
        <v>174.9386904292127</v>
      </c>
      <c r="N198" s="21">
        <v>197.33184402401673</v>
      </c>
      <c r="O198" s="21">
        <v>174.9386904292127</v>
      </c>
      <c r="Q198" s="27">
        <f>(C198*240)/K198</f>
        <v>185.14285714285714</v>
      </c>
      <c r="R198" s="27">
        <f>(G198*240)/K198</f>
        <v>205.71428571428572</v>
      </c>
      <c r="T198" s="27">
        <f>(C198*240)/L198</f>
        <v>6.567617134527295</v>
      </c>
      <c r="U198" s="27">
        <f>(G198*240)/L198</f>
        <v>7.297352371696995</v>
      </c>
    </row>
    <row r="199" spans="1:21" ht="12.75">
      <c r="A199" s="3">
        <v>1543</v>
      </c>
      <c r="B199" s="25">
        <v>115.57766666666667</v>
      </c>
      <c r="C199" s="17">
        <f>B199/20</f>
        <v>5.778883333333334</v>
      </c>
      <c r="D199" s="36">
        <v>34.1665</v>
      </c>
      <c r="E199" s="14">
        <f>(D199*24)/240</f>
        <v>3.4166499999999997</v>
      </c>
      <c r="F199" s="30">
        <v>62.22</v>
      </c>
      <c r="G199" s="17">
        <f>(F199*24)/240</f>
        <v>6.2219999999999995</v>
      </c>
      <c r="H199" s="30">
        <v>20</v>
      </c>
      <c r="I199" s="17">
        <f>(H199*24)/240</f>
        <v>2</v>
      </c>
      <c r="K199" s="20">
        <v>7</v>
      </c>
      <c r="L199" s="21">
        <v>201.67591662938875</v>
      </c>
      <c r="M199" s="21">
        <v>178.789799085658</v>
      </c>
      <c r="N199" s="21">
        <v>201.67591662938875</v>
      </c>
      <c r="O199" s="21">
        <v>178.789799085658</v>
      </c>
      <c r="Q199" s="27">
        <f>(C199*240)/K199</f>
        <v>198.13314285714287</v>
      </c>
      <c r="R199" s="27">
        <f>(G199*240)/K199</f>
        <v>213.32571428571427</v>
      </c>
      <c r="T199" s="27">
        <f>(C199*240)/L199</f>
        <v>6.877033327428509</v>
      </c>
      <c r="U199" s="27">
        <f>(G199*240)/L199</f>
        <v>7.4043545950215615</v>
      </c>
    </row>
    <row r="200" spans="1:21" ht="12.75">
      <c r="A200" s="3">
        <v>1544</v>
      </c>
      <c r="B200" s="25">
        <v>123.15533333333335</v>
      </c>
      <c r="C200" s="17">
        <f>B200/20</f>
        <v>6.157766666666667</v>
      </c>
      <c r="D200" s="36">
        <v>27.6665</v>
      </c>
      <c r="E200" s="14">
        <f>(D200*24)/240</f>
        <v>2.76665</v>
      </c>
      <c r="F200" s="25">
        <v>65.33142857142857</v>
      </c>
      <c r="G200" s="17">
        <f>(F200*24)/240</f>
        <v>6.533142857142858</v>
      </c>
      <c r="H200" s="25">
        <v>20</v>
      </c>
      <c r="I200" s="17">
        <f>(H200*24)/240</f>
        <v>2</v>
      </c>
      <c r="K200" s="20">
        <v>7</v>
      </c>
      <c r="L200" s="21">
        <v>203.9962694997859</v>
      </c>
      <c r="M200" s="21">
        <v>180.84683906563984</v>
      </c>
      <c r="N200" s="21">
        <v>203.9962694997859</v>
      </c>
      <c r="O200" s="21">
        <v>180.84683906563984</v>
      </c>
      <c r="Q200" s="27">
        <f>(C200*240)/K200</f>
        <v>211.12342857142858</v>
      </c>
      <c r="R200" s="27">
        <f>(G200*240)/K200</f>
        <v>223.9934693877551</v>
      </c>
      <c r="T200" s="27">
        <f>(C200*240)/L200</f>
        <v>7.244563852191185</v>
      </c>
      <c r="U200" s="27">
        <f>(G200*240)/L200</f>
        <v>7.686190975741992</v>
      </c>
    </row>
    <row r="201" spans="1:21" ht="12.75">
      <c r="A201" s="3">
        <v>1545</v>
      </c>
      <c r="B201" s="24">
        <v>130.733</v>
      </c>
      <c r="C201" s="17">
        <f>B201/20</f>
        <v>6.53665</v>
      </c>
      <c r="D201" s="24">
        <v>21.1665</v>
      </c>
      <c r="E201" s="14">
        <f>(D201*24)/240</f>
        <v>2.11665</v>
      </c>
      <c r="F201" s="25">
        <v>68.44285714285715</v>
      </c>
      <c r="G201" s="17">
        <f>(F201*24)/240</f>
        <v>6.844285714285715</v>
      </c>
      <c r="H201" s="25">
        <v>20</v>
      </c>
      <c r="I201" s="17">
        <f>(H201*24)/240</f>
        <v>2</v>
      </c>
      <c r="K201" s="20">
        <v>7</v>
      </c>
      <c r="L201" s="21">
        <v>225.89056108549173</v>
      </c>
      <c r="M201" s="21">
        <v>200.25657355032115</v>
      </c>
      <c r="N201" s="21">
        <v>225.89056108549173</v>
      </c>
      <c r="O201" s="21">
        <v>200.25657355032115</v>
      </c>
      <c r="Q201" s="27">
        <f>(C201*240)/K201</f>
        <v>224.11371428571428</v>
      </c>
      <c r="R201" s="27">
        <f>(G201*240)/K201</f>
        <v>234.66122448979596</v>
      </c>
      <c r="T201" s="27">
        <f>(C201*240)/L201</f>
        <v>6.944938258868928</v>
      </c>
      <c r="U201" s="27">
        <f>(G201*240)/L201</f>
        <v>7.271789328137946</v>
      </c>
    </row>
    <row r="202" spans="1:21" ht="12.75">
      <c r="A202" s="3">
        <v>1546</v>
      </c>
      <c r="B202" s="24">
        <v>113</v>
      </c>
      <c r="C202" s="17">
        <f>B202/20</f>
        <v>5.65</v>
      </c>
      <c r="D202" s="24">
        <v>40.5</v>
      </c>
      <c r="E202" s="14">
        <f>(D202*24)/240</f>
        <v>4.05</v>
      </c>
      <c r="F202" s="25">
        <v>71.55428571428573</v>
      </c>
      <c r="G202" s="17">
        <f>(F202*24)/240</f>
        <v>7.155428571428573</v>
      </c>
      <c r="H202" s="30">
        <v>20</v>
      </c>
      <c r="I202" s="17">
        <f>(H202*24)/240</f>
        <v>2</v>
      </c>
      <c r="K202" s="20">
        <v>7</v>
      </c>
      <c r="L202" s="21">
        <v>268.3957417282667</v>
      </c>
      <c r="M202" s="21">
        <v>237.93828009333194</v>
      </c>
      <c r="N202" s="21">
        <v>268.3957417282667</v>
      </c>
      <c r="O202" s="21">
        <v>237.93828009333194</v>
      </c>
      <c r="Q202" s="27">
        <f>(C202*240)/K202</f>
        <v>193.71428571428572</v>
      </c>
      <c r="R202" s="27">
        <f>(G202*240)/K202</f>
        <v>245.32897959183677</v>
      </c>
      <c r="T202" s="27">
        <f>(C202*240)/L202</f>
        <v>5.052241109595777</v>
      </c>
      <c r="U202" s="27">
        <f>(G202*240)/L202</f>
        <v>6.398398298291614</v>
      </c>
    </row>
    <row r="203" spans="1:21" ht="12.75">
      <c r="A203" s="3">
        <v>1547</v>
      </c>
      <c r="B203" s="24">
        <v>144</v>
      </c>
      <c r="C203" s="17">
        <f>B203/20</f>
        <v>7.2</v>
      </c>
      <c r="D203" s="36">
        <v>34.916666666666664</v>
      </c>
      <c r="E203" s="14">
        <f>(D203*24)/240</f>
        <v>3.4916666666666667</v>
      </c>
      <c r="F203" s="25">
        <v>74.6657142857143</v>
      </c>
      <c r="G203" s="17">
        <f>(F203*24)/240</f>
        <v>7.46657142857143</v>
      </c>
      <c r="H203" s="30">
        <v>21</v>
      </c>
      <c r="I203" s="17">
        <f>(H203*24)/240</f>
        <v>2.1</v>
      </c>
      <c r="K203" s="20">
        <v>7</v>
      </c>
      <c r="L203" s="21">
        <v>266.0349966246155</v>
      </c>
      <c r="M203" s="21">
        <v>235.8454315776121</v>
      </c>
      <c r="N203" s="21">
        <v>266.0349966246155</v>
      </c>
      <c r="O203" s="21">
        <v>235.8454315776121</v>
      </c>
      <c r="Q203" s="27">
        <f>(C203*240)/K203</f>
        <v>246.85714285714286</v>
      </c>
      <c r="R203" s="27">
        <f>(G203*240)/K203</f>
        <v>255.9967346938776</v>
      </c>
      <c r="T203" s="27">
        <f>(C203*240)/L203</f>
        <v>6.495386027870113</v>
      </c>
      <c r="U203" s="27">
        <f>(G203*240)/L203</f>
        <v>6.735869962949591</v>
      </c>
    </row>
    <row r="204" spans="1:21" ht="12.75">
      <c r="A204" s="3">
        <v>1548</v>
      </c>
      <c r="B204" s="24">
        <v>118</v>
      </c>
      <c r="C204" s="17">
        <f>B204/20</f>
        <v>5.9</v>
      </c>
      <c r="D204" s="36">
        <v>29.33333333333333</v>
      </c>
      <c r="E204" s="14">
        <f>(D204*24)/240</f>
        <v>2.9333333333333327</v>
      </c>
      <c r="F204" s="25">
        <v>77.77714285714288</v>
      </c>
      <c r="G204" s="17">
        <f>(F204*24)/240</f>
        <v>7.777714285714287</v>
      </c>
      <c r="H204" s="30">
        <v>23.5</v>
      </c>
      <c r="I204" s="17">
        <f>(H204*24)/240</f>
        <v>2.35</v>
      </c>
      <c r="K204" s="20">
        <v>7</v>
      </c>
      <c r="L204" s="21">
        <v>226.96051983421518</v>
      </c>
      <c r="M204" s="21">
        <v>201.20511372760834</v>
      </c>
      <c r="N204" s="21">
        <v>226.96051983421518</v>
      </c>
      <c r="O204" s="21">
        <v>201.20511372760834</v>
      </c>
      <c r="Q204" s="27">
        <f>(C204*240)/K204</f>
        <v>202.28571428571428</v>
      </c>
      <c r="R204" s="27">
        <f>(G204*240)/K204</f>
        <v>266.6644897959184</v>
      </c>
      <c r="T204" s="27">
        <f>(C204*240)/L204</f>
        <v>6.238970553267707</v>
      </c>
      <c r="U204" s="27">
        <f>(G204*240)/L204</f>
        <v>8.224564474627291</v>
      </c>
    </row>
    <row r="205" spans="1:21" ht="12.75">
      <c r="A205" s="3">
        <v>1549</v>
      </c>
      <c r="B205" s="24">
        <v>112</v>
      </c>
      <c r="C205" s="17">
        <f>B205/20</f>
        <v>5.6</v>
      </c>
      <c r="D205" s="24">
        <v>23.75</v>
      </c>
      <c r="E205" s="14">
        <f>(D205*24)/240</f>
        <v>2.375</v>
      </c>
      <c r="F205" s="25">
        <v>80.88857142857145</v>
      </c>
      <c r="G205" s="17">
        <f>(F205*24)/240</f>
        <v>8.088857142857146</v>
      </c>
      <c r="H205" s="30">
        <v>28.5</v>
      </c>
      <c r="I205" s="17">
        <f>(H205*24)/240</f>
        <v>2.85</v>
      </c>
      <c r="K205" s="20">
        <v>7.5</v>
      </c>
      <c r="L205" s="21">
        <v>245.37474049358877</v>
      </c>
      <c r="M205" s="21">
        <v>217.5296946048504</v>
      </c>
      <c r="N205" s="21">
        <v>245.37474049358877</v>
      </c>
      <c r="O205" s="21">
        <v>217.5296946048504</v>
      </c>
      <c r="Q205" s="27">
        <f>(C205*240)/K205</f>
        <v>179.2</v>
      </c>
      <c r="R205" s="27">
        <f>(G205*240)/K205</f>
        <v>258.84342857142866</v>
      </c>
      <c r="T205" s="27">
        <f>(C205*240)/L205</f>
        <v>5.477336409185592</v>
      </c>
      <c r="U205" s="27">
        <f>(G205*240)/L205</f>
        <v>7.911677095941497</v>
      </c>
    </row>
    <row r="206" spans="1:21" ht="12.75">
      <c r="A206" s="3">
        <v>1550</v>
      </c>
      <c r="B206" s="24">
        <v>153</v>
      </c>
      <c r="C206" s="17">
        <f>B206/20</f>
        <v>7.65</v>
      </c>
      <c r="D206" s="24">
        <v>41</v>
      </c>
      <c r="E206" s="14">
        <f>(D206*24)/240</f>
        <v>4.1</v>
      </c>
      <c r="F206" s="30">
        <v>84</v>
      </c>
      <c r="G206" s="17">
        <f>(F206*24)/240</f>
        <v>8.4</v>
      </c>
      <c r="H206" s="30">
        <v>28.25</v>
      </c>
      <c r="I206" s="17">
        <f>(H206*24)/240</f>
        <v>2.825</v>
      </c>
      <c r="K206" s="20">
        <v>7.5</v>
      </c>
      <c r="L206" s="21">
        <v>290.78051991722094</v>
      </c>
      <c r="M206" s="21">
        <v>257.78284092076456</v>
      </c>
      <c r="N206" s="21">
        <v>290.78051991722094</v>
      </c>
      <c r="O206" s="21">
        <v>257.78284092076456</v>
      </c>
      <c r="Q206" s="27">
        <f>(C206*240)/K206</f>
        <v>244.8</v>
      </c>
      <c r="R206" s="27">
        <f>(G206*240)/K206</f>
        <v>268.8</v>
      </c>
      <c r="T206" s="27">
        <f>(C206*240)/L206</f>
        <v>6.3140405709525185</v>
      </c>
      <c r="U206" s="27">
        <f>(G206*240)/L206</f>
        <v>6.933064156340021</v>
      </c>
    </row>
    <row r="207" spans="1:21" ht="12.75">
      <c r="A207" s="3">
        <v>1551</v>
      </c>
      <c r="B207" s="25">
        <v>154.66649999999998</v>
      </c>
      <c r="C207" s="17">
        <f>B207/20</f>
        <v>7.733324999999999</v>
      </c>
      <c r="D207" s="36">
        <v>38.1333</v>
      </c>
      <c r="E207" s="14">
        <f>(D207*24)/240</f>
        <v>3.81333</v>
      </c>
      <c r="F207" s="25">
        <v>83</v>
      </c>
      <c r="G207" s="17">
        <f>(F207*24)/240</f>
        <v>8.3</v>
      </c>
      <c r="H207" s="30">
        <v>28.46</v>
      </c>
      <c r="I207" s="17">
        <f>(H207*24)/240</f>
        <v>2.8459999999999996</v>
      </c>
      <c r="K207" s="20">
        <v>8</v>
      </c>
      <c r="L207" s="21">
        <v>308.67816834003014</v>
      </c>
      <c r="M207" s="21">
        <v>273.64947001113904</v>
      </c>
      <c r="Q207" s="27">
        <f>(C207*240)/K207</f>
        <v>231.99974999999998</v>
      </c>
      <c r="R207" s="27">
        <f>(G207*240)/K207</f>
        <v>249.00000000000003</v>
      </c>
      <c r="T207" s="27">
        <f>(C207*240)/L207</f>
        <v>6.012728434864531</v>
      </c>
      <c r="U207" s="27">
        <f>(G207*240)/L207</f>
        <v>6.453323248327934</v>
      </c>
    </row>
    <row r="208" spans="1:21" ht="12.75">
      <c r="A208" s="3">
        <v>1552</v>
      </c>
      <c r="B208" s="24">
        <v>156.333</v>
      </c>
      <c r="C208" s="17">
        <f>B208/20</f>
        <v>7.81665</v>
      </c>
      <c r="D208" s="36">
        <v>35.2666</v>
      </c>
      <c r="E208" s="14">
        <f>(D208*24)/240</f>
        <v>3.5266599999999997</v>
      </c>
      <c r="F208" s="25">
        <v>82</v>
      </c>
      <c r="G208" s="17">
        <f>(F208*24)/240</f>
        <v>8.2</v>
      </c>
      <c r="H208" s="25">
        <v>26.230000000000004</v>
      </c>
      <c r="I208" s="17">
        <f>(H208*24)/240</f>
        <v>2.623</v>
      </c>
      <c r="K208" s="20">
        <v>8</v>
      </c>
      <c r="L208" s="21">
        <v>284.5785691164113</v>
      </c>
      <c r="M208" s="21">
        <v>252.28468548332796</v>
      </c>
      <c r="Q208" s="27">
        <f>(C208*240)/K208</f>
        <v>234.4995</v>
      </c>
      <c r="R208" s="27">
        <f>(G208*240)/K208</f>
        <v>245.99999999999997</v>
      </c>
      <c r="T208" s="27">
        <f>(C208*240)/L208</f>
        <v>6.592190008632008</v>
      </c>
      <c r="U208" s="27">
        <f>(G208*240)/L208</f>
        <v>6.915489125236829</v>
      </c>
    </row>
    <row r="209" spans="1:21" ht="12.75">
      <c r="A209" s="3">
        <v>1553</v>
      </c>
      <c r="B209" s="24">
        <v>133</v>
      </c>
      <c r="C209" s="17">
        <f>B209/20</f>
        <v>6.65</v>
      </c>
      <c r="D209" s="36">
        <v>32.399899999999995</v>
      </c>
      <c r="E209" s="14">
        <f>(D209*24)/240</f>
        <v>3.2399899999999993</v>
      </c>
      <c r="F209" s="25">
        <v>81</v>
      </c>
      <c r="G209" s="17">
        <f>(F209*24)/240</f>
        <v>8.1</v>
      </c>
      <c r="H209" s="30">
        <v>24</v>
      </c>
      <c r="I209" s="17">
        <f>(H209*24)/240</f>
        <v>2.4</v>
      </c>
      <c r="K209" s="20">
        <v>8.5</v>
      </c>
      <c r="L209" s="21">
        <v>292.3733552932057</v>
      </c>
      <c r="M209" s="21">
        <v>259.19492185540673</v>
      </c>
      <c r="Q209" s="27">
        <f>(C209*240)/K209</f>
        <v>187.76470588235293</v>
      </c>
      <c r="R209" s="27">
        <f>(G209*240)/K209</f>
        <v>228.7058823529412</v>
      </c>
      <c r="T209" s="27">
        <f>(C209*240)/L209</f>
        <v>5.458773760007838</v>
      </c>
      <c r="U209" s="27">
        <f>(G209*240)/L209</f>
        <v>6.649032700159923</v>
      </c>
    </row>
    <row r="210" spans="1:21" ht="12.75">
      <c r="A210" s="3">
        <v>1554</v>
      </c>
      <c r="B210" s="24">
        <v>136</v>
      </c>
      <c r="C210" s="17">
        <f>B210/20</f>
        <v>6.8</v>
      </c>
      <c r="D210" s="36">
        <v>29.533199999999994</v>
      </c>
      <c r="E210" s="14">
        <f>(D210*24)/240</f>
        <v>2.9533199999999993</v>
      </c>
      <c r="F210" s="30">
        <v>80</v>
      </c>
      <c r="G210" s="17">
        <f>(F210*24)/240</f>
        <v>8</v>
      </c>
      <c r="H210" s="30">
        <v>24</v>
      </c>
      <c r="I210" s="17">
        <f>(H210*24)/240</f>
        <v>2.4</v>
      </c>
      <c r="K210" s="20">
        <v>8.5</v>
      </c>
      <c r="L210" s="21">
        <v>299.208851726628</v>
      </c>
      <c r="M210" s="21">
        <v>265.25472837275174</v>
      </c>
      <c r="Q210" s="27">
        <f>(C210*240)/K210</f>
        <v>192</v>
      </c>
      <c r="R210" s="27">
        <f>(G210*240)/K210</f>
        <v>225.88235294117646</v>
      </c>
      <c r="T210" s="27">
        <f>(C210*240)/L210</f>
        <v>5.454384088513116</v>
      </c>
      <c r="U210" s="27">
        <f>(G210*240)/L210</f>
        <v>6.4169224570742545</v>
      </c>
    </row>
    <row r="211" spans="1:21" ht="12.75">
      <c r="A211" s="3">
        <v>1555</v>
      </c>
      <c r="B211" s="24">
        <v>141</v>
      </c>
      <c r="C211" s="17">
        <f>B211/20</f>
        <v>7.05</v>
      </c>
      <c r="D211" s="24">
        <v>26.6665</v>
      </c>
      <c r="E211" s="14">
        <f>(D211*24)/240</f>
        <v>2.6666499999999997</v>
      </c>
      <c r="F211" s="31">
        <v>84.54719019420243</v>
      </c>
      <c r="G211" s="17">
        <f>(F211*24)/240</f>
        <v>8.454719019420244</v>
      </c>
      <c r="H211" s="30">
        <v>24.394999999999996</v>
      </c>
      <c r="I211" s="17">
        <f>(H211*24)/240</f>
        <v>2.4395</v>
      </c>
      <c r="K211" s="20">
        <v>9</v>
      </c>
      <c r="L211" s="21">
        <v>349.9404416746199</v>
      </c>
      <c r="M211" s="21">
        <v>310.2293139637797</v>
      </c>
      <c r="Q211" s="27">
        <f>(C211*240)/K211</f>
        <v>188</v>
      </c>
      <c r="R211" s="27">
        <f>(G211*240)/K211</f>
        <v>225.45917385120651</v>
      </c>
      <c r="T211" s="27">
        <f>(C211*240)/L211</f>
        <v>4.835108488470299</v>
      </c>
      <c r="U211" s="27">
        <f>(G211*240)/L211</f>
        <v>5.798508326018454</v>
      </c>
    </row>
    <row r="212" spans="1:21" ht="12.75">
      <c r="A212" s="3">
        <v>1556</v>
      </c>
      <c r="B212" s="24">
        <v>137.5</v>
      </c>
      <c r="C212" s="17">
        <f>B212/20</f>
        <v>6.875</v>
      </c>
      <c r="D212" s="24">
        <v>30.3335</v>
      </c>
      <c r="E212" s="14">
        <f>(D212*24)/240</f>
        <v>3.03335</v>
      </c>
      <c r="F212" s="31">
        <v>82.44850107590662</v>
      </c>
      <c r="G212" s="17">
        <f>(F212*24)/240</f>
        <v>8.244850107590661</v>
      </c>
      <c r="H212" s="30">
        <v>25.585</v>
      </c>
      <c r="I212" s="17">
        <f>(H212*24)/240</f>
        <v>2.5585</v>
      </c>
      <c r="K212" s="20">
        <v>9</v>
      </c>
      <c r="L212" s="21">
        <v>410.6291257593389</v>
      </c>
      <c r="M212" s="21">
        <v>364.0310658815331</v>
      </c>
      <c r="Q212" s="27">
        <f>(C212*240)/K212</f>
        <v>183.33333333333334</v>
      </c>
      <c r="R212" s="27">
        <f>(G212*240)/K212</f>
        <v>219.86266953575097</v>
      </c>
      <c r="T212" s="27">
        <f>(C212*240)/L212</f>
        <v>4.0182244670267995</v>
      </c>
      <c r="U212" s="27">
        <f>(G212*240)/L212</f>
        <v>4.81885940789663</v>
      </c>
    </row>
    <row r="213" spans="1:21" ht="12.75">
      <c r="A213" s="3">
        <v>1557</v>
      </c>
      <c r="B213" s="25">
        <v>137.5</v>
      </c>
      <c r="C213" s="17">
        <f>B213/20</f>
        <v>6.875</v>
      </c>
      <c r="D213" s="24">
        <v>34.3335</v>
      </c>
      <c r="E213" s="14">
        <f>(D213*24)/240</f>
        <v>3.43335</v>
      </c>
      <c r="F213" s="31">
        <v>82.44850107590662</v>
      </c>
      <c r="G213" s="17">
        <f>(F213*24)/240</f>
        <v>8.244850107590661</v>
      </c>
      <c r="H213" s="30">
        <v>26.5</v>
      </c>
      <c r="I213" s="17">
        <f>(H213*24)/240</f>
        <v>2.65</v>
      </c>
      <c r="K213" s="20">
        <v>9.5</v>
      </c>
      <c r="L213" s="21">
        <v>444.03315996674513</v>
      </c>
      <c r="M213" s="21">
        <v>393.6444211319155</v>
      </c>
      <c r="Q213" s="27">
        <f>(C213*240)/K213</f>
        <v>173.68421052631578</v>
      </c>
      <c r="R213" s="27">
        <f>(G213*240)/K213</f>
        <v>208.2909500865009</v>
      </c>
      <c r="T213" s="27">
        <f>(C213*240)/L213</f>
        <v>3.7159386927849556</v>
      </c>
      <c r="U213" s="27">
        <f>(G213*240)/L213</f>
        <v>4.456342913601214</v>
      </c>
    </row>
    <row r="214" spans="1:21" ht="12.75">
      <c r="A214" s="3">
        <v>1558</v>
      </c>
      <c r="B214" s="25">
        <v>137.5</v>
      </c>
      <c r="C214" s="17">
        <f>B214/20</f>
        <v>6.875</v>
      </c>
      <c r="D214" s="24">
        <v>44</v>
      </c>
      <c r="E214" s="14">
        <f>(D214*24)/240</f>
        <v>4.4</v>
      </c>
      <c r="F214" s="31">
        <v>82.44850107590662</v>
      </c>
      <c r="G214" s="17">
        <f>(F214*24)/240</f>
        <v>8.244850107590661</v>
      </c>
      <c r="H214" s="25">
        <v>27.333333333333332</v>
      </c>
      <c r="I214" s="17">
        <f>(H214*24)/240</f>
        <v>2.7333333333333334</v>
      </c>
      <c r="K214" s="20">
        <v>9.5</v>
      </c>
      <c r="L214" s="21">
        <v>351.88834320798907</v>
      </c>
      <c r="M214" s="21">
        <v>311.9561682635408</v>
      </c>
      <c r="Q214" s="27">
        <f>(C214*240)/K214</f>
        <v>173.68421052631578</v>
      </c>
      <c r="R214" s="27">
        <f>(G214*240)/K214</f>
        <v>208.2909500865009</v>
      </c>
      <c r="T214" s="27">
        <f>(C214*240)/L214</f>
        <v>4.688987378660458</v>
      </c>
      <c r="U214" s="27">
        <f>(G214*240)/L214</f>
        <v>5.623272449954898</v>
      </c>
    </row>
    <row r="215" spans="1:21" ht="12.75">
      <c r="A215" s="3">
        <v>1559</v>
      </c>
      <c r="B215" s="24">
        <v>137.5</v>
      </c>
      <c r="C215" s="17">
        <f>B215/20</f>
        <v>6.875</v>
      </c>
      <c r="D215" s="24">
        <v>35</v>
      </c>
      <c r="E215" s="14">
        <f>(D215*24)/240</f>
        <v>3.5</v>
      </c>
      <c r="F215" s="31">
        <v>82.44850107590662</v>
      </c>
      <c r="G215" s="17">
        <f>(F215*24)/240</f>
        <v>8.244850107590661</v>
      </c>
      <c r="H215" s="25">
        <v>28.166666666666664</v>
      </c>
      <c r="I215" s="17">
        <f>(H215*24)/240</f>
        <v>2.816666666666667</v>
      </c>
      <c r="K215" s="20">
        <v>10</v>
      </c>
      <c r="L215" s="21">
        <v>294.5035472013899</v>
      </c>
      <c r="M215" s="21">
        <v>261.0833802774306</v>
      </c>
      <c r="Q215" s="27">
        <f>(C215*240)/K215</f>
        <v>165</v>
      </c>
      <c r="R215" s="27">
        <f>(G215*240)/K215</f>
        <v>197.87640258217587</v>
      </c>
      <c r="T215" s="27">
        <f>(C215*240)/L215</f>
        <v>5.602648985656132</v>
      </c>
      <c r="U215" s="27">
        <f>(G215*240)/L215</f>
        <v>6.718981977044316</v>
      </c>
    </row>
    <row r="216" spans="1:21" ht="12.75">
      <c r="A216" s="3">
        <v>1560</v>
      </c>
      <c r="B216" s="25">
        <v>139.75</v>
      </c>
      <c r="C216" s="17">
        <f>B216/20</f>
        <v>6.9875</v>
      </c>
      <c r="D216" s="36">
        <v>38.5</v>
      </c>
      <c r="E216" s="14">
        <f>(D216*24)/240</f>
        <v>3.85</v>
      </c>
      <c r="F216" s="31">
        <v>83.79765836623963</v>
      </c>
      <c r="G216" s="17">
        <f>(F216*24)/240</f>
        <v>8.379765836623964</v>
      </c>
      <c r="H216" s="30">
        <v>29</v>
      </c>
      <c r="I216" s="17">
        <f>(H216*24)/240</f>
        <v>2.9</v>
      </c>
      <c r="K216" s="20">
        <v>10</v>
      </c>
      <c r="L216" s="21">
        <v>305.266997400113</v>
      </c>
      <c r="M216" s="21">
        <v>270.62539764202535</v>
      </c>
      <c r="Q216" s="27">
        <f>(C216*240)/K216</f>
        <v>167.7</v>
      </c>
      <c r="R216" s="27">
        <f>(G216*240)/K216</f>
        <v>201.11438007897513</v>
      </c>
      <c r="T216" s="27">
        <f>(C216*240)/L216</f>
        <v>5.4935515934660915</v>
      </c>
      <c r="U216" s="27">
        <f>(G216*240)/L216</f>
        <v>6.588146828573638</v>
      </c>
    </row>
    <row r="217" ht="12.75">
      <c r="K217" s="20"/>
    </row>
    <row r="218" ht="12.75">
      <c r="K218" s="20"/>
    </row>
    <row r="219" spans="2:11" ht="12.75">
      <c r="B219" t="s">
        <v>513</v>
      </c>
      <c r="K219" s="20"/>
    </row>
    <row r="220" ht="12.75">
      <c r="K220" s="20"/>
    </row>
    <row r="221" ht="12.75">
      <c r="K221" s="20"/>
    </row>
    <row r="222" ht="12.75">
      <c r="K222" s="20"/>
    </row>
    <row r="223" spans="2:11" ht="12.75">
      <c r="B223" s="19" t="s">
        <v>508</v>
      </c>
      <c r="K223" s="20"/>
    </row>
    <row r="224" ht="12.75">
      <c r="K224" s="20"/>
    </row>
    <row r="225" spans="2:11" ht="12.75">
      <c r="B225" t="s">
        <v>295</v>
      </c>
      <c r="K225" s="20"/>
    </row>
    <row r="226" ht="12.75">
      <c r="K226" s="20"/>
    </row>
    <row r="227" ht="12.75">
      <c r="K227" s="20"/>
    </row>
    <row r="228" ht="12.75">
      <c r="K228" s="20"/>
    </row>
    <row r="229" ht="12.75">
      <c r="K229" s="20"/>
    </row>
    <row r="230" ht="12.75">
      <c r="K230" s="20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M275"/>
  <sheetViews>
    <sheetView defaultGridColor="0" zoomScale="90" zoomScaleNormal="9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10.28125" style="12" customWidth="1"/>
    <col min="2" max="5" width="12.140625" style="0" customWidth="1"/>
    <col min="7" max="7" width="7.28125" style="0" customWidth="1"/>
    <col min="8" max="8" width="12.8515625" style="0" customWidth="1"/>
    <col min="9" max="9" width="8.57421875" style="0" customWidth="1"/>
    <col min="11" max="11" width="7.28125" style="0" customWidth="1"/>
    <col min="12" max="12" width="12.8515625" style="0" customWidth="1"/>
    <col min="13" max="13" width="8.57421875" style="0" customWidth="1"/>
  </cols>
  <sheetData>
    <row r="1" spans="1:8" ht="12.75">
      <c r="A1" s="22"/>
      <c r="B1" s="15" t="s">
        <v>529</v>
      </c>
      <c r="C1" s="14"/>
      <c r="D1" s="14"/>
      <c r="E1" s="15"/>
      <c r="G1" s="14"/>
      <c r="H1" s="14"/>
    </row>
    <row r="2" spans="1:8" ht="12.75">
      <c r="A2" s="22"/>
      <c r="B2" s="1" t="s">
        <v>517</v>
      </c>
      <c r="C2" s="14"/>
      <c r="D2" s="14"/>
      <c r="E2" s="15" t="s">
        <v>292</v>
      </c>
      <c r="F2" s="1"/>
      <c r="G2" s="14"/>
      <c r="H2" s="14"/>
    </row>
    <row r="3" spans="1:8" ht="12.75">
      <c r="A3" s="22"/>
      <c r="B3" s="1" t="s">
        <v>293</v>
      </c>
      <c r="C3" s="14"/>
      <c r="D3" s="14"/>
      <c r="E3" s="14"/>
      <c r="F3" s="1"/>
      <c r="G3" s="14"/>
      <c r="H3" s="14"/>
    </row>
    <row r="4" spans="1:8" ht="12.75">
      <c r="A4" s="22"/>
      <c r="B4" s="1"/>
      <c r="C4" s="14"/>
      <c r="D4" s="14"/>
      <c r="E4" s="14"/>
      <c r="F4" s="1"/>
      <c r="G4" s="14"/>
      <c r="H4" s="14"/>
    </row>
    <row r="5" spans="1:12" ht="12.75">
      <c r="A5" s="22"/>
      <c r="B5" s="1" t="s">
        <v>302</v>
      </c>
      <c r="C5" s="15" t="s">
        <v>302</v>
      </c>
      <c r="D5" s="15" t="s">
        <v>534</v>
      </c>
      <c r="E5" s="15" t="s">
        <v>534</v>
      </c>
      <c r="G5" s="15" t="s">
        <v>447</v>
      </c>
      <c r="H5" s="14"/>
      <c r="K5" s="1" t="s">
        <v>454</v>
      </c>
      <c r="L5" s="3"/>
    </row>
    <row r="6" spans="1:13" ht="12.75">
      <c r="A6" s="22" t="s">
        <v>537</v>
      </c>
      <c r="B6" s="1" t="s">
        <v>287</v>
      </c>
      <c r="C6" s="1" t="s">
        <v>289</v>
      </c>
      <c r="D6" s="1" t="s">
        <v>287</v>
      </c>
      <c r="E6" s="1" t="s">
        <v>289</v>
      </c>
      <c r="F6" s="1"/>
      <c r="G6" s="15" t="s">
        <v>484</v>
      </c>
      <c r="H6" s="15" t="s">
        <v>484</v>
      </c>
      <c r="I6" s="1" t="s">
        <v>485</v>
      </c>
      <c r="K6" s="15" t="s">
        <v>484</v>
      </c>
      <c r="L6" s="15" t="s">
        <v>484</v>
      </c>
      <c r="M6" s="1" t="s">
        <v>485</v>
      </c>
    </row>
    <row r="7" spans="1:13" ht="12.75">
      <c r="A7" s="22" t="s">
        <v>358</v>
      </c>
      <c r="B7" s="1" t="s">
        <v>7</v>
      </c>
      <c r="C7" s="1" t="s">
        <v>7</v>
      </c>
      <c r="D7" s="1" t="s">
        <v>7</v>
      </c>
      <c r="E7" s="1" t="s">
        <v>7</v>
      </c>
      <c r="F7" s="1"/>
      <c r="G7" s="15" t="s">
        <v>6</v>
      </c>
      <c r="H7" s="15" t="s">
        <v>5</v>
      </c>
      <c r="I7" s="1" t="s">
        <v>365</v>
      </c>
      <c r="K7" s="15" t="s">
        <v>6</v>
      </c>
      <c r="L7" s="15" t="s">
        <v>5</v>
      </c>
      <c r="M7" s="1" t="s">
        <v>365</v>
      </c>
    </row>
    <row r="8" spans="1:8" ht="12.75">
      <c r="A8" s="22"/>
      <c r="C8" s="14"/>
      <c r="D8" s="14"/>
      <c r="E8" s="14"/>
      <c r="F8" s="1"/>
      <c r="G8" s="14"/>
      <c r="H8" s="14"/>
    </row>
    <row r="9" spans="1:13" ht="12.75">
      <c r="A9" s="22"/>
      <c r="B9" s="17"/>
      <c r="C9" s="14"/>
      <c r="D9" s="17"/>
      <c r="E9" s="14"/>
      <c r="F9" s="1"/>
      <c r="G9" s="14"/>
      <c r="H9" s="14"/>
      <c r="K9" s="9"/>
      <c r="L9" s="9"/>
      <c r="M9" s="9"/>
    </row>
    <row r="10" spans="1:13" ht="12.75">
      <c r="A10" s="22">
        <v>1361</v>
      </c>
      <c r="B10" s="17">
        <v>1.4</v>
      </c>
      <c r="C10" s="14"/>
      <c r="D10" s="17"/>
      <c r="E10" s="14"/>
      <c r="F10" s="1"/>
      <c r="G10" s="14"/>
      <c r="H10" s="14"/>
      <c r="K10" s="9"/>
      <c r="L10" s="9"/>
      <c r="M10" s="9"/>
    </row>
    <row r="11" spans="1:13" ht="12.75">
      <c r="A11" s="22">
        <v>1362</v>
      </c>
      <c r="B11" s="17">
        <v>2.70833</v>
      </c>
      <c r="C11" s="14"/>
      <c r="D11" s="17"/>
      <c r="E11" s="14"/>
      <c r="F11" s="1"/>
      <c r="G11" s="14"/>
      <c r="H11" s="14"/>
      <c r="K11" s="9"/>
      <c r="L11" s="9"/>
      <c r="M11" s="9"/>
    </row>
    <row r="12" spans="1:13" ht="12.75">
      <c r="A12" s="22">
        <v>1363</v>
      </c>
      <c r="B12" s="17"/>
      <c r="C12" s="14"/>
      <c r="D12" s="17"/>
      <c r="E12" s="14"/>
      <c r="F12" s="1"/>
      <c r="G12" s="14"/>
      <c r="H12" s="14"/>
      <c r="K12" s="9"/>
      <c r="L12" s="9"/>
      <c r="M12" s="9"/>
    </row>
    <row r="13" spans="1:13" ht="12.75">
      <c r="A13" s="22">
        <v>1364</v>
      </c>
      <c r="B13" s="17">
        <v>2.2</v>
      </c>
      <c r="C13" s="14"/>
      <c r="D13" s="17"/>
      <c r="E13" s="14"/>
      <c r="F13" s="1"/>
      <c r="G13" s="14"/>
      <c r="H13" s="14"/>
      <c r="K13" s="9"/>
      <c r="L13" s="9"/>
      <c r="M13" s="9"/>
    </row>
    <row r="14" spans="1:13" ht="12.75">
      <c r="A14" s="22">
        <v>1365</v>
      </c>
      <c r="B14" s="17">
        <v>2.4</v>
      </c>
      <c r="C14" s="14"/>
      <c r="D14" s="17"/>
      <c r="E14" s="14"/>
      <c r="F14" s="1"/>
      <c r="G14" s="14"/>
      <c r="H14" s="14"/>
      <c r="K14" s="9"/>
      <c r="L14" s="9"/>
      <c r="M14" s="9"/>
    </row>
    <row r="15" spans="1:13" ht="12.75">
      <c r="A15" s="22"/>
      <c r="B15" s="17"/>
      <c r="C15" s="14"/>
      <c r="D15" s="17"/>
      <c r="E15" s="14"/>
      <c r="F15" s="1"/>
      <c r="G15" s="14"/>
      <c r="H15" s="14"/>
      <c r="K15" s="9"/>
      <c r="L15" s="9"/>
      <c r="M15" s="9"/>
    </row>
    <row r="16" spans="1:13" ht="12.75">
      <c r="A16" s="22" t="s">
        <v>17</v>
      </c>
      <c r="B16" s="17">
        <f>AVERAGE(B10:B14)</f>
        <v>2.1770825</v>
      </c>
      <c r="C16" s="14"/>
      <c r="D16" s="17"/>
      <c r="E16" s="14"/>
      <c r="F16" s="1"/>
      <c r="G16" s="14"/>
      <c r="H16" s="14"/>
      <c r="K16" s="9"/>
      <c r="L16" s="9"/>
      <c r="M16" s="9"/>
    </row>
    <row r="17" spans="1:13" ht="12.75">
      <c r="A17" s="22"/>
      <c r="B17" s="17"/>
      <c r="C17" s="14"/>
      <c r="D17" s="17"/>
      <c r="E17" s="14"/>
      <c r="F17" s="1"/>
      <c r="G17" s="14"/>
      <c r="H17" s="14"/>
      <c r="K17" s="9"/>
      <c r="L17" s="9"/>
      <c r="M17" s="9"/>
    </row>
    <row r="18" spans="1:13" ht="12.75">
      <c r="A18" s="22">
        <v>1366</v>
      </c>
      <c r="B18" s="17">
        <v>3.1</v>
      </c>
      <c r="C18" s="14"/>
      <c r="D18" s="17"/>
      <c r="E18" s="14"/>
      <c r="F18" s="1"/>
      <c r="G18" s="14"/>
      <c r="H18" s="14"/>
      <c r="K18" s="9"/>
      <c r="L18" s="9"/>
      <c r="M18" s="9"/>
    </row>
    <row r="19" spans="1:13" ht="12.75">
      <c r="A19" s="22">
        <v>1367</v>
      </c>
      <c r="B19" s="17">
        <v>1.9</v>
      </c>
      <c r="C19" s="14"/>
      <c r="D19" s="17"/>
      <c r="E19" s="14"/>
      <c r="F19" s="1"/>
      <c r="G19" s="14"/>
      <c r="H19" s="14"/>
      <c r="K19" s="9"/>
      <c r="L19" s="9"/>
      <c r="M19" s="9"/>
    </row>
    <row r="20" spans="1:13" ht="12.75">
      <c r="A20" s="22">
        <v>1368</v>
      </c>
      <c r="B20" s="17">
        <f>(B19+B21)/2</f>
        <v>2.308325</v>
      </c>
      <c r="C20" s="14"/>
      <c r="D20" s="17"/>
      <c r="E20" s="14"/>
      <c r="F20" s="1"/>
      <c r="G20" s="14"/>
      <c r="H20" s="14"/>
      <c r="K20" s="9"/>
      <c r="L20" s="9"/>
      <c r="M20" s="9"/>
    </row>
    <row r="21" spans="1:13" ht="12.75">
      <c r="A21" s="22">
        <v>1369</v>
      </c>
      <c r="B21" s="17">
        <v>2.71665</v>
      </c>
      <c r="C21" s="14"/>
      <c r="D21" s="17"/>
      <c r="E21" s="14"/>
      <c r="F21" s="1"/>
      <c r="G21" s="14"/>
      <c r="H21" s="14"/>
      <c r="K21" s="9"/>
      <c r="L21" s="9"/>
      <c r="M21" s="9"/>
    </row>
    <row r="22" spans="1:13" ht="12.75">
      <c r="A22" s="22">
        <v>1370</v>
      </c>
      <c r="B22" s="17"/>
      <c r="C22" s="14"/>
      <c r="D22" s="17"/>
      <c r="E22" s="14"/>
      <c r="F22" s="1"/>
      <c r="G22" s="14"/>
      <c r="H22" s="14"/>
      <c r="K22" s="9"/>
      <c r="L22" s="9"/>
      <c r="M22" s="9"/>
    </row>
    <row r="23" spans="1:13" ht="12.75">
      <c r="A23" s="22"/>
      <c r="B23" s="17"/>
      <c r="C23" s="14"/>
      <c r="D23" s="17"/>
      <c r="E23" s="14"/>
      <c r="F23" s="1"/>
      <c r="G23" s="14"/>
      <c r="H23" s="14"/>
      <c r="K23" s="9"/>
      <c r="L23" s="9"/>
      <c r="M23" s="9"/>
    </row>
    <row r="24" spans="1:13" ht="12.75">
      <c r="A24" s="22" t="s">
        <v>23</v>
      </c>
      <c r="B24" s="17">
        <f>AVERAGE(B18:B22)</f>
        <v>2.50624375</v>
      </c>
      <c r="C24" s="14"/>
      <c r="D24" s="17"/>
      <c r="E24" s="14"/>
      <c r="F24" s="1"/>
      <c r="G24" s="14"/>
      <c r="H24" s="14"/>
      <c r="K24" s="9"/>
      <c r="L24" s="9"/>
      <c r="M24" s="9"/>
    </row>
    <row r="25" spans="1:13" ht="12.75">
      <c r="A25" s="22"/>
      <c r="B25" s="17"/>
      <c r="C25" s="14"/>
      <c r="D25" s="17"/>
      <c r="E25" s="14"/>
      <c r="F25" s="1"/>
      <c r="G25" s="14"/>
      <c r="H25" s="14"/>
      <c r="K25" s="9"/>
      <c r="L25" s="9"/>
      <c r="M25" s="9"/>
    </row>
    <row r="26" spans="1:13" ht="12.75">
      <c r="A26" s="22">
        <v>1371</v>
      </c>
      <c r="B26" s="17">
        <v>1.6</v>
      </c>
      <c r="C26" s="14"/>
      <c r="D26" s="17"/>
      <c r="E26" s="14"/>
      <c r="F26" s="1"/>
      <c r="G26" s="14"/>
      <c r="H26" s="14"/>
      <c r="K26" s="9"/>
      <c r="L26" s="9"/>
      <c r="M26" s="9"/>
    </row>
    <row r="27" spans="1:13" ht="12.75">
      <c r="A27" s="22">
        <v>1372</v>
      </c>
      <c r="B27" s="17"/>
      <c r="C27" s="14"/>
      <c r="D27" s="17"/>
      <c r="E27" s="14"/>
      <c r="F27" s="1"/>
      <c r="G27" s="14">
        <v>1.751</v>
      </c>
      <c r="H27" s="14">
        <v>1.6107449</v>
      </c>
      <c r="I27" s="14">
        <v>11.673333333333332</v>
      </c>
      <c r="K27" s="9">
        <v>1.751</v>
      </c>
      <c r="L27" s="9">
        <v>1.6107449</v>
      </c>
      <c r="M27" s="9">
        <v>11.673333333333332</v>
      </c>
    </row>
    <row r="28" spans="1:13" ht="12.75">
      <c r="A28" s="22">
        <v>1373</v>
      </c>
      <c r="B28" s="17"/>
      <c r="C28" s="14"/>
      <c r="D28" s="17"/>
      <c r="E28" s="14"/>
      <c r="F28" s="1"/>
      <c r="G28" s="14"/>
      <c r="H28" s="14"/>
      <c r="I28" s="14"/>
      <c r="K28" s="9"/>
      <c r="L28" s="9"/>
      <c r="M28" s="9"/>
    </row>
    <row r="29" spans="1:13" ht="12.75">
      <c r="A29" s="22">
        <v>1374</v>
      </c>
      <c r="B29" s="17"/>
      <c r="C29" s="14"/>
      <c r="D29" s="17"/>
      <c r="E29" s="14"/>
      <c r="F29" s="1"/>
      <c r="G29" s="14"/>
      <c r="H29" s="14"/>
      <c r="I29" s="14"/>
      <c r="K29" s="9"/>
      <c r="L29" s="9"/>
      <c r="M29" s="9"/>
    </row>
    <row r="30" spans="1:13" ht="12.75">
      <c r="A30" s="22">
        <v>1375</v>
      </c>
      <c r="B30" s="17">
        <v>2.8</v>
      </c>
      <c r="C30" s="14"/>
      <c r="D30" s="17"/>
      <c r="E30" s="14"/>
      <c r="F30" s="1"/>
      <c r="G30" s="14"/>
      <c r="H30" s="14"/>
      <c r="I30" s="14"/>
      <c r="K30" s="9"/>
      <c r="L30" s="9"/>
      <c r="M30" s="9"/>
    </row>
    <row r="31" spans="1:13" ht="12.75">
      <c r="A31" s="22"/>
      <c r="B31" s="17"/>
      <c r="C31" s="14"/>
      <c r="D31" s="17"/>
      <c r="E31" s="14"/>
      <c r="F31" s="1"/>
      <c r="G31" s="14"/>
      <c r="H31" s="14"/>
      <c r="I31" s="14"/>
      <c r="K31" s="9"/>
      <c r="L31" s="9"/>
      <c r="M31" s="9"/>
    </row>
    <row r="32" spans="1:13" ht="12.75">
      <c r="A32" s="22" t="s">
        <v>30</v>
      </c>
      <c r="B32" s="17">
        <f>AVERAGE(B26:B30)</f>
        <v>2.2</v>
      </c>
      <c r="C32" s="14"/>
      <c r="D32" s="17"/>
      <c r="E32" s="14"/>
      <c r="F32" s="1"/>
      <c r="G32" s="17">
        <f>AVERAGE(G26:G30)</f>
        <v>1.751</v>
      </c>
      <c r="H32" s="17">
        <f>AVERAGE(H26:H30)</f>
        <v>1.6107449</v>
      </c>
      <c r="I32" s="17">
        <f>AVERAGE(I26:I30)</f>
        <v>11.673333333333332</v>
      </c>
      <c r="K32" s="17">
        <f>AVERAGE(K26:K30)</f>
        <v>1.751</v>
      </c>
      <c r="L32" s="17">
        <f>AVERAGE(L26:L30)</f>
        <v>1.6107449</v>
      </c>
      <c r="M32" s="17">
        <f>AVERAGE(M26:M30)</f>
        <v>11.673333333333332</v>
      </c>
    </row>
    <row r="33" spans="1:13" ht="12.75">
      <c r="A33" s="22"/>
      <c r="B33" s="17"/>
      <c r="C33" s="14"/>
      <c r="D33" s="17"/>
      <c r="E33" s="14"/>
      <c r="F33" s="1"/>
      <c r="G33" s="14"/>
      <c r="H33" s="14"/>
      <c r="I33" s="14"/>
      <c r="K33" s="9"/>
      <c r="L33" s="9"/>
      <c r="M33" s="9"/>
    </row>
    <row r="34" spans="1:13" ht="12.75">
      <c r="A34" s="22">
        <v>1376</v>
      </c>
      <c r="B34" s="17"/>
      <c r="C34" s="14"/>
      <c r="D34" s="17"/>
      <c r="E34" s="14"/>
      <c r="F34" s="1"/>
      <c r="G34" s="14"/>
      <c r="H34" s="14"/>
      <c r="I34" s="14"/>
      <c r="K34" s="9"/>
      <c r="L34" s="9"/>
      <c r="M34" s="9"/>
    </row>
    <row r="35" spans="1:13" ht="12.75">
      <c r="A35" s="22">
        <v>1377</v>
      </c>
      <c r="B35" s="17">
        <v>2.6</v>
      </c>
      <c r="C35" s="14"/>
      <c r="D35" s="17"/>
      <c r="E35" s="14"/>
      <c r="F35" s="1"/>
      <c r="G35" s="14"/>
      <c r="H35" s="14"/>
      <c r="I35" s="14"/>
      <c r="K35" s="9"/>
      <c r="L35" s="9"/>
      <c r="M35" s="9"/>
    </row>
    <row r="36" spans="1:13" ht="12.75">
      <c r="A36" s="22">
        <v>1378</v>
      </c>
      <c r="B36" s="17"/>
      <c r="C36" s="14"/>
      <c r="D36" s="17"/>
      <c r="E36" s="14"/>
      <c r="F36" s="1"/>
      <c r="G36" s="14"/>
      <c r="H36" s="14"/>
      <c r="I36" s="14"/>
      <c r="K36" s="9"/>
      <c r="L36" s="9"/>
      <c r="M36" s="9"/>
    </row>
    <row r="37" spans="1:13" ht="12.75">
      <c r="A37" s="22">
        <v>1379</v>
      </c>
      <c r="B37" s="17"/>
      <c r="C37" s="14"/>
      <c r="D37" s="17"/>
      <c r="E37" s="14"/>
      <c r="F37" s="1"/>
      <c r="G37" s="14"/>
      <c r="H37" s="14"/>
      <c r="I37" s="14"/>
      <c r="K37" s="9">
        <v>2.314</v>
      </c>
      <c r="L37" s="9">
        <v>2.2401834</v>
      </c>
      <c r="M37" s="9">
        <v>15.426666666666668</v>
      </c>
    </row>
    <row r="38" spans="1:13" ht="12.75">
      <c r="A38" s="22">
        <v>1380</v>
      </c>
      <c r="B38" s="17">
        <v>2.125</v>
      </c>
      <c r="C38" s="14"/>
      <c r="D38" s="17"/>
      <c r="E38" s="14"/>
      <c r="F38" s="1"/>
      <c r="G38" s="14"/>
      <c r="H38" s="14"/>
      <c r="I38" s="14"/>
      <c r="K38" s="9"/>
      <c r="L38" s="9"/>
      <c r="M38" s="9"/>
    </row>
    <row r="39" spans="1:13" ht="12.75">
      <c r="A39" s="22"/>
      <c r="B39" s="17"/>
      <c r="C39" s="14"/>
      <c r="D39" s="17"/>
      <c r="E39" s="14"/>
      <c r="F39" s="1"/>
      <c r="G39" s="14"/>
      <c r="H39" s="14"/>
      <c r="I39" s="14"/>
      <c r="K39" s="9"/>
      <c r="L39" s="9"/>
      <c r="M39" s="9"/>
    </row>
    <row r="40" spans="1:13" ht="12.75">
      <c r="A40" s="22" t="s">
        <v>32</v>
      </c>
      <c r="B40" s="17">
        <f>AVERAGE(B34:B38)</f>
        <v>2.3625</v>
      </c>
      <c r="C40" s="14"/>
      <c r="D40" s="17"/>
      <c r="E40" s="14"/>
      <c r="F40" s="1"/>
      <c r="G40" s="14"/>
      <c r="H40" s="14"/>
      <c r="I40" s="14"/>
      <c r="K40" s="17">
        <f>AVERAGE(K34:K38)</f>
        <v>2.314</v>
      </c>
      <c r="L40" s="17">
        <f>AVERAGE(L34:L38)</f>
        <v>2.2401834</v>
      </c>
      <c r="M40" s="17">
        <f>AVERAGE(M34:M38)</f>
        <v>15.426666666666668</v>
      </c>
    </row>
    <row r="41" spans="1:13" ht="12.75">
      <c r="A41" s="22"/>
      <c r="B41" s="17"/>
      <c r="C41" s="14"/>
      <c r="D41" s="17"/>
      <c r="E41" s="14"/>
      <c r="F41" s="1"/>
      <c r="G41" s="14"/>
      <c r="H41" s="14"/>
      <c r="I41" s="14"/>
      <c r="K41" s="9"/>
      <c r="L41" s="9"/>
      <c r="M41" s="9"/>
    </row>
    <row r="42" spans="1:13" ht="12.75">
      <c r="A42" s="22">
        <v>1381</v>
      </c>
      <c r="B42" s="17"/>
      <c r="C42" s="14"/>
      <c r="D42" s="17"/>
      <c r="E42" s="14"/>
      <c r="F42" s="1"/>
      <c r="G42" s="14"/>
      <c r="H42" s="14"/>
      <c r="I42" s="14"/>
      <c r="K42" s="9"/>
      <c r="L42" s="9"/>
      <c r="M42" s="9"/>
    </row>
    <row r="43" spans="1:13" ht="12.75">
      <c r="A43" s="22">
        <v>1382</v>
      </c>
      <c r="B43" s="17"/>
      <c r="C43" s="14"/>
      <c r="D43" s="17"/>
      <c r="E43" s="14"/>
      <c r="F43" s="1"/>
      <c r="G43" s="14"/>
      <c r="H43" s="14"/>
      <c r="I43" s="14"/>
      <c r="K43" s="9"/>
      <c r="L43" s="9"/>
      <c r="M43" s="9"/>
    </row>
    <row r="44" spans="1:13" ht="12.75">
      <c r="A44" s="22">
        <v>1383</v>
      </c>
      <c r="B44" s="17"/>
      <c r="C44" s="14"/>
      <c r="D44" s="17"/>
      <c r="E44" s="14"/>
      <c r="F44" s="1"/>
      <c r="G44" s="14">
        <v>2.334</v>
      </c>
      <c r="H44" s="14">
        <v>2.598909</v>
      </c>
      <c r="I44" s="14">
        <v>15.559999999999999</v>
      </c>
      <c r="K44" s="9">
        <v>2.334</v>
      </c>
      <c r="L44" s="9">
        <v>2.598909</v>
      </c>
      <c r="M44" s="9">
        <v>15.559999999999999</v>
      </c>
    </row>
    <row r="45" spans="1:13" ht="12.75">
      <c r="A45" s="22">
        <v>1384</v>
      </c>
      <c r="B45" s="17">
        <v>3.2</v>
      </c>
      <c r="C45" s="14"/>
      <c r="D45" s="17"/>
      <c r="E45" s="14"/>
      <c r="F45" s="1"/>
      <c r="G45" s="14">
        <v>2.196</v>
      </c>
      <c r="H45" s="14">
        <v>2.445246</v>
      </c>
      <c r="I45" s="14">
        <v>14.640000000000002</v>
      </c>
      <c r="K45" s="9">
        <v>1.9875</v>
      </c>
      <c r="L45" s="9">
        <v>2.21308125</v>
      </c>
      <c r="M45" s="9">
        <v>13.25</v>
      </c>
    </row>
    <row r="46" spans="1:13" ht="12.75">
      <c r="A46" s="22">
        <v>1385</v>
      </c>
      <c r="B46" s="17"/>
      <c r="C46" s="14"/>
      <c r="D46" s="17"/>
      <c r="E46" s="14"/>
      <c r="F46" s="1"/>
      <c r="G46" s="14"/>
      <c r="H46" s="14"/>
      <c r="I46" s="14"/>
      <c r="K46" s="9"/>
      <c r="L46" s="9"/>
      <c r="M46" s="9"/>
    </row>
    <row r="47" spans="1:13" ht="12.75">
      <c r="A47" s="22"/>
      <c r="B47" s="17"/>
      <c r="C47" s="14"/>
      <c r="D47" s="17"/>
      <c r="E47" s="14"/>
      <c r="F47" s="1"/>
      <c r="G47" s="14"/>
      <c r="H47" s="14"/>
      <c r="I47" s="14"/>
      <c r="K47" s="9"/>
      <c r="L47" s="9"/>
      <c r="M47" s="9"/>
    </row>
    <row r="48" spans="1:13" ht="12.75">
      <c r="A48" s="22" t="s">
        <v>46</v>
      </c>
      <c r="B48" s="17">
        <f>AVERAGE(B42:B46)</f>
        <v>3.2</v>
      </c>
      <c r="C48" s="14"/>
      <c r="D48" s="17"/>
      <c r="E48" s="14"/>
      <c r="F48" s="1"/>
      <c r="G48" s="17">
        <f>AVERAGE(G42:G46)</f>
        <v>2.265</v>
      </c>
      <c r="H48" s="17">
        <f>AVERAGE(H42:H46)</f>
        <v>2.5220775</v>
      </c>
      <c r="I48" s="17">
        <f>AVERAGE(I42:I46)</f>
        <v>15.100000000000001</v>
      </c>
      <c r="K48" s="17">
        <f>AVERAGE(K42:K46)</f>
        <v>2.16075</v>
      </c>
      <c r="L48" s="17">
        <f>AVERAGE(L42:L46)</f>
        <v>2.405995125</v>
      </c>
      <c r="M48" s="17">
        <f>AVERAGE(M42:M46)</f>
        <v>14.405</v>
      </c>
    </row>
    <row r="49" spans="1:13" ht="12.75">
      <c r="A49" s="22"/>
      <c r="B49" s="17"/>
      <c r="C49" s="14"/>
      <c r="D49" s="17"/>
      <c r="E49" s="14"/>
      <c r="F49" s="1"/>
      <c r="G49" s="14"/>
      <c r="H49" s="14"/>
      <c r="I49" s="14"/>
      <c r="K49" s="9"/>
      <c r="L49" s="9"/>
      <c r="M49" s="9"/>
    </row>
    <row r="50" spans="1:13" ht="12.75">
      <c r="A50" s="22">
        <v>1386</v>
      </c>
      <c r="B50" s="17"/>
      <c r="C50" s="14"/>
      <c r="D50" s="17"/>
      <c r="E50" s="14"/>
      <c r="F50" s="1"/>
      <c r="G50" s="14"/>
      <c r="H50" s="14"/>
      <c r="I50" s="14"/>
      <c r="K50" s="9"/>
      <c r="L50" s="9"/>
      <c r="M50" s="9"/>
    </row>
    <row r="51" spans="1:13" ht="12.75">
      <c r="A51" s="22">
        <v>1387</v>
      </c>
      <c r="B51" s="17"/>
      <c r="C51" s="14"/>
      <c r="D51" s="17"/>
      <c r="E51" s="14"/>
      <c r="F51" s="1"/>
      <c r="G51" s="14"/>
      <c r="H51" s="14"/>
      <c r="I51" s="14"/>
      <c r="K51" s="9">
        <v>2.4394704000000003</v>
      </c>
      <c r="L51" s="9">
        <v>2.5027119</v>
      </c>
      <c r="M51" s="9">
        <v>15.69</v>
      </c>
    </row>
    <row r="52" spans="1:13" ht="12.75">
      <c r="A52" s="22">
        <v>1388</v>
      </c>
      <c r="B52" s="17">
        <v>1.8</v>
      </c>
      <c r="C52" s="14"/>
      <c r="D52" s="17"/>
      <c r="E52" s="14"/>
      <c r="F52" s="1"/>
      <c r="G52" s="14"/>
      <c r="H52" s="14"/>
      <c r="I52" s="14"/>
      <c r="K52" s="9">
        <v>1.188275</v>
      </c>
      <c r="L52" s="9">
        <v>1.3813761000000002</v>
      </c>
      <c r="M52" s="9">
        <v>7.243333333333333</v>
      </c>
    </row>
    <row r="53" spans="1:13" ht="12.75">
      <c r="A53" s="22">
        <v>1389</v>
      </c>
      <c r="B53" s="17">
        <v>2.2</v>
      </c>
      <c r="C53" s="14"/>
      <c r="D53" s="17"/>
      <c r="E53" s="14"/>
      <c r="F53" s="1"/>
      <c r="G53" s="14"/>
      <c r="H53" s="14"/>
      <c r="I53" s="14"/>
      <c r="K53" s="9"/>
      <c r="L53" s="9"/>
      <c r="M53" s="9"/>
    </row>
    <row r="54" spans="1:13" ht="12.75">
      <c r="A54" s="22">
        <v>1390</v>
      </c>
      <c r="B54" s="17"/>
      <c r="C54" s="14"/>
      <c r="D54" s="17"/>
      <c r="E54" s="14"/>
      <c r="F54" s="1"/>
      <c r="G54" s="14">
        <v>1.887</v>
      </c>
      <c r="H54" s="14">
        <v>1.9788968999999998</v>
      </c>
      <c r="I54" s="14">
        <v>12.58</v>
      </c>
      <c r="K54" s="9">
        <v>1.9445</v>
      </c>
      <c r="L54" s="9">
        <v>2.0391971499999997</v>
      </c>
      <c r="M54" s="9">
        <v>12.963333333333333</v>
      </c>
    </row>
    <row r="55" spans="1:13" ht="12.75">
      <c r="A55" s="22"/>
      <c r="B55" s="17"/>
      <c r="C55" s="14"/>
      <c r="D55" s="17"/>
      <c r="E55" s="14"/>
      <c r="F55" s="1"/>
      <c r="G55" s="14"/>
      <c r="H55" s="14"/>
      <c r="I55" s="14"/>
      <c r="K55" s="9"/>
      <c r="L55" s="9"/>
      <c r="M55" s="9"/>
    </row>
    <row r="56" spans="1:13" ht="12.75">
      <c r="A56" s="22" t="s">
        <v>53</v>
      </c>
      <c r="B56" s="17">
        <f>AVERAGE(B50:B54)</f>
        <v>2</v>
      </c>
      <c r="C56" s="14"/>
      <c r="D56" s="17"/>
      <c r="E56" s="14"/>
      <c r="F56" s="1"/>
      <c r="G56" s="17">
        <f>AVERAGE(G50:G54)</f>
        <v>1.887</v>
      </c>
      <c r="H56" s="17">
        <f>AVERAGE(H50:H54)</f>
        <v>1.9788968999999998</v>
      </c>
      <c r="I56" s="17">
        <f>AVERAGE(I50:I54)</f>
        <v>12.58</v>
      </c>
      <c r="K56" s="17">
        <f>AVERAGE(K50:K54)</f>
        <v>1.8574151333333333</v>
      </c>
      <c r="L56" s="17">
        <f>AVERAGE(L50:L54)</f>
        <v>1.9744283833333334</v>
      </c>
      <c r="M56" s="17">
        <f>AVERAGE(M50:M54)</f>
        <v>11.965555555555556</v>
      </c>
    </row>
    <row r="57" spans="1:13" ht="12.75">
      <c r="A57" s="22"/>
      <c r="B57" s="17"/>
      <c r="C57" s="14"/>
      <c r="D57" s="17"/>
      <c r="E57" s="14"/>
      <c r="F57" s="1"/>
      <c r="G57" s="14"/>
      <c r="H57" s="14"/>
      <c r="I57" s="14"/>
      <c r="K57" s="9"/>
      <c r="L57" s="9"/>
      <c r="M57" s="9"/>
    </row>
    <row r="58" spans="1:13" ht="12.75">
      <c r="A58" s="22">
        <v>1391</v>
      </c>
      <c r="B58" s="17">
        <v>1.9</v>
      </c>
      <c r="C58" s="14"/>
      <c r="D58" s="17"/>
      <c r="E58" s="14"/>
      <c r="F58" s="1"/>
      <c r="G58" s="14"/>
      <c r="H58" s="14"/>
      <c r="I58" s="14"/>
      <c r="K58" s="9">
        <v>1.960718</v>
      </c>
      <c r="L58" s="9">
        <v>2.00359835</v>
      </c>
      <c r="M58" s="9">
        <v>12.676666666666666</v>
      </c>
    </row>
    <row r="59" spans="1:13" ht="12.75">
      <c r="A59" s="22">
        <v>1392</v>
      </c>
      <c r="B59" s="17"/>
      <c r="C59" s="14"/>
      <c r="D59" s="17"/>
      <c r="E59" s="14"/>
      <c r="F59" s="1"/>
      <c r="G59" s="14"/>
      <c r="H59" s="14"/>
      <c r="I59" s="14"/>
      <c r="K59" s="9">
        <v>1.4785833333333336</v>
      </c>
      <c r="L59" s="9">
        <v>1.5259886666666667</v>
      </c>
      <c r="M59" s="9">
        <v>9.615555555555554</v>
      </c>
    </row>
    <row r="60" spans="1:13" ht="12.75">
      <c r="A60" s="22">
        <v>1393</v>
      </c>
      <c r="B60" s="17">
        <v>1.9729166666666669</v>
      </c>
      <c r="C60" s="14"/>
      <c r="D60" s="17"/>
      <c r="E60" s="14"/>
      <c r="F60" s="1"/>
      <c r="G60" s="14"/>
      <c r="H60" s="14"/>
      <c r="I60" s="14"/>
      <c r="K60" s="9">
        <v>1.6429166666666666</v>
      </c>
      <c r="L60" s="9">
        <v>1.6947042333333335</v>
      </c>
      <c r="M60" s="9">
        <v>10.71111111111111</v>
      </c>
    </row>
    <row r="61" spans="1:13" ht="12.75">
      <c r="A61" s="22">
        <v>1394</v>
      </c>
      <c r="B61" s="17"/>
      <c r="C61" s="14"/>
      <c r="D61" s="17">
        <v>2.05</v>
      </c>
      <c r="E61" s="17">
        <v>1.9</v>
      </c>
      <c r="F61" s="1"/>
      <c r="G61" s="14"/>
      <c r="H61" s="14"/>
      <c r="I61" s="14"/>
      <c r="K61" s="9"/>
      <c r="L61" s="9"/>
      <c r="M61" s="9"/>
    </row>
    <row r="62" spans="1:13" ht="12.75">
      <c r="A62" s="22">
        <v>1395</v>
      </c>
      <c r="B62" s="17">
        <v>1.975</v>
      </c>
      <c r="C62" s="14"/>
      <c r="D62" s="17">
        <v>2</v>
      </c>
      <c r="E62" s="17">
        <v>1.725</v>
      </c>
      <c r="F62" s="1"/>
      <c r="G62" s="14"/>
      <c r="H62" s="14"/>
      <c r="I62" s="14"/>
      <c r="K62" s="9"/>
      <c r="L62" s="9"/>
      <c r="M62" s="9"/>
    </row>
    <row r="63" spans="1:13" ht="12.75">
      <c r="A63" s="22"/>
      <c r="B63" s="17"/>
      <c r="C63" s="14"/>
      <c r="D63" s="17"/>
      <c r="E63" s="17"/>
      <c r="F63" s="1"/>
      <c r="G63" s="14"/>
      <c r="H63" s="14"/>
      <c r="I63" s="14"/>
      <c r="K63" s="9"/>
      <c r="L63" s="9"/>
      <c r="M63" s="9"/>
    </row>
    <row r="64" spans="1:13" ht="12.75">
      <c r="A64" s="22" t="s">
        <v>67</v>
      </c>
      <c r="B64" s="17">
        <f>AVERAGE(B58:B62)</f>
        <v>1.9493055555555554</v>
      </c>
      <c r="C64" s="14"/>
      <c r="D64" s="17">
        <f>AVERAGE(D58:D62)</f>
        <v>2.025</v>
      </c>
      <c r="E64" s="17">
        <f>AVERAGE(E58:E62)</f>
        <v>1.8125</v>
      </c>
      <c r="F64" s="1"/>
      <c r="G64" s="14"/>
      <c r="H64" s="14"/>
      <c r="I64" s="14"/>
      <c r="K64" s="17">
        <f>AVERAGE(K58:K62)</f>
        <v>1.6940726666666668</v>
      </c>
      <c r="L64" s="17">
        <f>AVERAGE(L58:L62)</f>
        <v>1.7414304166666668</v>
      </c>
      <c r="M64" s="17">
        <f>AVERAGE(M58:M62)</f>
        <v>11.00111111111111</v>
      </c>
    </row>
    <row r="65" spans="1:13" ht="12.75">
      <c r="A65" s="22"/>
      <c r="B65" s="17"/>
      <c r="C65" s="14"/>
      <c r="D65" s="17"/>
      <c r="E65" s="17"/>
      <c r="F65" s="1"/>
      <c r="G65" s="14"/>
      <c r="H65" s="14"/>
      <c r="I65" s="14"/>
      <c r="K65" s="9"/>
      <c r="L65" s="9"/>
      <c r="M65" s="9"/>
    </row>
    <row r="66" spans="1:13" ht="12.75">
      <c r="A66" s="22">
        <v>1396</v>
      </c>
      <c r="B66" s="17"/>
      <c r="C66" s="14"/>
      <c r="D66" s="17">
        <v>2.1</v>
      </c>
      <c r="E66" s="17">
        <v>1.775</v>
      </c>
      <c r="F66" s="1"/>
      <c r="G66" s="14"/>
      <c r="H66" s="14"/>
      <c r="I66" s="14"/>
      <c r="K66" s="9">
        <v>1.443</v>
      </c>
      <c r="L66" s="9">
        <v>1.5132741</v>
      </c>
      <c r="M66" s="9">
        <v>9.62</v>
      </c>
    </row>
    <row r="67" spans="1:13" ht="12.75">
      <c r="A67" s="22">
        <v>1397</v>
      </c>
      <c r="B67" s="17"/>
      <c r="C67" s="14"/>
      <c r="D67" s="17">
        <v>2.1</v>
      </c>
      <c r="E67" s="17">
        <v>1.7165</v>
      </c>
      <c r="F67" s="1"/>
      <c r="G67" s="14"/>
      <c r="H67" s="14"/>
      <c r="I67" s="14"/>
      <c r="K67" s="9">
        <v>1.5455</v>
      </c>
      <c r="L67" s="9">
        <v>1.62076585</v>
      </c>
      <c r="M67" s="9">
        <v>10.303333333333335</v>
      </c>
    </row>
    <row r="68" spans="1:13" ht="12.75">
      <c r="A68" s="22">
        <v>1398</v>
      </c>
      <c r="B68" s="17"/>
      <c r="C68" s="14"/>
      <c r="D68" s="17"/>
      <c r="E68" s="17"/>
      <c r="F68" s="1"/>
      <c r="G68" s="14"/>
      <c r="H68" s="14"/>
      <c r="I68" s="14"/>
      <c r="K68" s="9">
        <v>1.201</v>
      </c>
      <c r="L68" s="9">
        <v>1.2594887000000001</v>
      </c>
      <c r="M68" s="9">
        <v>8.006666666666668</v>
      </c>
    </row>
    <row r="69" spans="1:13" ht="12.75">
      <c r="A69" s="22">
        <v>1399</v>
      </c>
      <c r="B69" s="17">
        <v>2</v>
      </c>
      <c r="C69" s="14"/>
      <c r="D69" s="17">
        <v>2</v>
      </c>
      <c r="E69" s="17">
        <v>1.6454999999999997</v>
      </c>
      <c r="F69" s="1"/>
      <c r="G69" s="14"/>
      <c r="H69" s="14"/>
      <c r="I69" s="14"/>
      <c r="K69" s="9">
        <v>1.4205</v>
      </c>
      <c r="L69" s="9">
        <v>1.48967835</v>
      </c>
      <c r="M69" s="9">
        <v>9.469999999999999</v>
      </c>
    </row>
    <row r="70" spans="1:13" ht="12.75">
      <c r="A70" s="22">
        <v>1400</v>
      </c>
      <c r="B70" s="17">
        <v>2.2</v>
      </c>
      <c r="C70" s="14"/>
      <c r="D70" s="17">
        <v>2</v>
      </c>
      <c r="E70" s="17">
        <v>1.6864999999999999</v>
      </c>
      <c r="F70" s="1"/>
      <c r="G70" s="14"/>
      <c r="H70" s="14"/>
      <c r="I70" s="14"/>
      <c r="K70" s="9"/>
      <c r="L70" s="9"/>
      <c r="M70" s="9"/>
    </row>
    <row r="71" spans="1:13" ht="12.75">
      <c r="A71" s="22"/>
      <c r="B71" s="17"/>
      <c r="C71" s="14"/>
      <c r="D71" s="17"/>
      <c r="E71" s="17"/>
      <c r="F71" s="1"/>
      <c r="G71" s="14"/>
      <c r="H71" s="14"/>
      <c r="I71" s="14"/>
      <c r="K71" s="9"/>
      <c r="L71" s="9"/>
      <c r="M71" s="9"/>
    </row>
    <row r="72" spans="1:13" ht="12.75">
      <c r="A72" s="22" t="s">
        <v>78</v>
      </c>
      <c r="B72" s="17">
        <f>AVERAGE(B66:B70)</f>
        <v>2.1</v>
      </c>
      <c r="C72" s="14"/>
      <c r="D72" s="17">
        <f>AVERAGE(D66:D70)</f>
        <v>2.05</v>
      </c>
      <c r="E72" s="17">
        <f>AVERAGE(E66:E70)</f>
        <v>1.7058749999999998</v>
      </c>
      <c r="F72" s="1"/>
      <c r="G72" s="14"/>
      <c r="H72" s="14"/>
      <c r="I72" s="14"/>
      <c r="K72" s="17">
        <f>AVERAGE(K66:K70)</f>
        <v>1.4025000000000003</v>
      </c>
      <c r="L72" s="17">
        <f>AVERAGE(L66:L70)</f>
        <v>1.4708017500000001</v>
      </c>
      <c r="M72" s="17">
        <f>AVERAGE(M66:M70)</f>
        <v>9.35</v>
      </c>
    </row>
    <row r="73" spans="1:13" ht="12.75">
      <c r="A73" s="22"/>
      <c r="B73" s="17"/>
      <c r="C73" s="14"/>
      <c r="D73" s="17"/>
      <c r="E73" s="17"/>
      <c r="F73" s="1"/>
      <c r="G73" s="14"/>
      <c r="H73" s="14"/>
      <c r="I73" s="14"/>
      <c r="K73" s="9"/>
      <c r="L73" s="9"/>
      <c r="M73" s="9"/>
    </row>
    <row r="74" spans="1:13" ht="12.75">
      <c r="A74" s="22">
        <v>1401</v>
      </c>
      <c r="B74" s="17"/>
      <c r="C74" s="14"/>
      <c r="D74" s="17">
        <v>2.05</v>
      </c>
      <c r="E74" s="17">
        <v>1.7</v>
      </c>
      <c r="F74" s="1"/>
      <c r="G74" s="14"/>
      <c r="H74" s="14"/>
      <c r="I74" s="14"/>
      <c r="K74" s="9">
        <v>1.264</v>
      </c>
      <c r="L74" s="9">
        <v>1.3255568</v>
      </c>
      <c r="M74" s="9">
        <v>8.426666666666668</v>
      </c>
    </row>
    <row r="75" spans="1:13" ht="12.75">
      <c r="A75" s="22">
        <v>1402</v>
      </c>
      <c r="B75" s="17">
        <v>2.1</v>
      </c>
      <c r="C75" s="14"/>
      <c r="D75" s="17"/>
      <c r="E75" s="17"/>
      <c r="F75" s="1"/>
      <c r="G75" s="14"/>
      <c r="H75" s="14"/>
      <c r="I75" s="14"/>
      <c r="K75" s="9">
        <v>1.128</v>
      </c>
      <c r="L75" s="9">
        <v>1.1829336</v>
      </c>
      <c r="M75" s="9">
        <v>7.52</v>
      </c>
    </row>
    <row r="76" spans="1:13" ht="12.75">
      <c r="A76" s="22">
        <v>1403</v>
      </c>
      <c r="B76" s="17"/>
      <c r="C76" s="14"/>
      <c r="D76" s="17"/>
      <c r="E76" s="17"/>
      <c r="F76" s="1"/>
      <c r="G76" s="14"/>
      <c r="H76" s="14"/>
      <c r="I76" s="14"/>
      <c r="K76" s="9">
        <v>1.475</v>
      </c>
      <c r="L76" s="9">
        <v>1.5468325</v>
      </c>
      <c r="M76" s="9">
        <v>9.833333333333334</v>
      </c>
    </row>
    <row r="77" spans="1:13" ht="12.75">
      <c r="A77" s="22">
        <v>1404</v>
      </c>
      <c r="B77" s="17"/>
      <c r="C77" s="14"/>
      <c r="D77" s="17">
        <v>2.1</v>
      </c>
      <c r="E77" s="17">
        <v>1.7165</v>
      </c>
      <c r="F77" s="1"/>
      <c r="G77" s="14">
        <v>1.649</v>
      </c>
      <c r="H77" s="14">
        <v>1.7293063</v>
      </c>
      <c r="I77" s="14">
        <v>10.993333333333332</v>
      </c>
      <c r="K77" s="9">
        <v>1.389</v>
      </c>
      <c r="L77" s="9">
        <v>1.4566443</v>
      </c>
      <c r="M77" s="9">
        <v>9.26</v>
      </c>
    </row>
    <row r="78" spans="1:13" ht="12.75">
      <c r="A78" s="22">
        <v>1405</v>
      </c>
      <c r="B78" s="17"/>
      <c r="C78" s="14"/>
      <c r="D78" s="17"/>
      <c r="E78" s="17"/>
      <c r="F78" s="1"/>
      <c r="G78" s="14">
        <v>3.587</v>
      </c>
      <c r="H78" s="14">
        <v>3.7616869</v>
      </c>
      <c r="I78" s="14">
        <v>23.913333333333334</v>
      </c>
      <c r="K78" s="9">
        <v>3.587</v>
      </c>
      <c r="L78" s="9">
        <v>3.7616869</v>
      </c>
      <c r="M78" s="9">
        <v>23.913333333333334</v>
      </c>
    </row>
    <row r="79" spans="1:13" ht="12.75">
      <c r="A79" s="22"/>
      <c r="B79" s="17"/>
      <c r="C79" s="14"/>
      <c r="D79" s="17"/>
      <c r="E79" s="17"/>
      <c r="F79" s="1"/>
      <c r="G79" s="14"/>
      <c r="H79" s="14"/>
      <c r="I79" s="14"/>
      <c r="K79" s="9"/>
      <c r="L79" s="9"/>
      <c r="M79" s="9"/>
    </row>
    <row r="80" spans="1:13" ht="12.75">
      <c r="A80" s="22" t="s">
        <v>90</v>
      </c>
      <c r="B80" s="17">
        <f>AVERAGE(B74:B78)</f>
        <v>2.1</v>
      </c>
      <c r="C80" s="14"/>
      <c r="D80" s="17">
        <f>AVERAGE(D74:D78)</f>
        <v>2.075</v>
      </c>
      <c r="E80" s="17">
        <f>AVERAGE(E74:E78)</f>
        <v>1.70825</v>
      </c>
      <c r="F80" s="1"/>
      <c r="G80" s="17">
        <f>AVERAGE(G74:G78)</f>
        <v>2.6180000000000003</v>
      </c>
      <c r="H80" s="17">
        <f>AVERAGE(H74:H78)</f>
        <v>2.7454966</v>
      </c>
      <c r="I80" s="17">
        <f>AVERAGE(I74:I78)</f>
        <v>17.453333333333333</v>
      </c>
      <c r="K80" s="17">
        <f>AVERAGE(K74:K78)</f>
        <v>1.7686</v>
      </c>
      <c r="L80" s="17">
        <f>AVERAGE(L74:L78)</f>
        <v>1.85473082</v>
      </c>
      <c r="M80" s="17">
        <f>AVERAGE(M74:M78)</f>
        <v>11.790666666666667</v>
      </c>
    </row>
    <row r="81" spans="1:13" ht="12.75">
      <c r="A81" s="22"/>
      <c r="B81" s="17"/>
      <c r="C81" s="14"/>
      <c r="D81" s="17"/>
      <c r="E81" s="17"/>
      <c r="F81" s="1"/>
      <c r="G81" s="14"/>
      <c r="H81" s="14"/>
      <c r="I81" s="14"/>
      <c r="K81" s="9"/>
      <c r="L81" s="9"/>
      <c r="M81" s="9"/>
    </row>
    <row r="82" spans="1:13" ht="12.75">
      <c r="A82" s="22">
        <v>1406</v>
      </c>
      <c r="B82" s="17"/>
      <c r="C82" s="14"/>
      <c r="D82" s="17">
        <v>2.1</v>
      </c>
      <c r="E82" s="17">
        <v>1.9</v>
      </c>
      <c r="F82" s="1"/>
      <c r="G82" s="14"/>
      <c r="H82" s="14"/>
      <c r="I82" s="14"/>
      <c r="K82" s="9">
        <v>1.163</v>
      </c>
      <c r="L82" s="9">
        <v>1.2196381</v>
      </c>
      <c r="M82" s="9">
        <v>7.753333333333334</v>
      </c>
    </row>
    <row r="83" spans="1:13" ht="12.75">
      <c r="A83" s="22">
        <v>1407</v>
      </c>
      <c r="B83" s="17">
        <v>2.175</v>
      </c>
      <c r="C83" s="17">
        <v>1.95</v>
      </c>
      <c r="D83" s="17">
        <v>2.2</v>
      </c>
      <c r="E83" s="17">
        <v>2</v>
      </c>
      <c r="F83" s="1"/>
      <c r="G83" s="14"/>
      <c r="H83" s="14"/>
      <c r="I83" s="14"/>
      <c r="K83" s="9"/>
      <c r="L83" s="9"/>
      <c r="M83" s="9"/>
    </row>
    <row r="84" spans="1:13" ht="12.75">
      <c r="A84" s="22">
        <v>1408</v>
      </c>
      <c r="B84" s="17"/>
      <c r="C84" s="17"/>
      <c r="D84" s="17">
        <v>2.3835</v>
      </c>
      <c r="E84" s="17">
        <v>1.9415</v>
      </c>
      <c r="F84" s="1"/>
      <c r="G84" s="14"/>
      <c r="H84" s="14"/>
      <c r="I84" s="14"/>
      <c r="K84" s="9"/>
      <c r="L84" s="9"/>
      <c r="M84" s="9"/>
    </row>
    <row r="85" spans="1:13" ht="12.75">
      <c r="A85" s="22">
        <v>1409</v>
      </c>
      <c r="B85" s="17">
        <v>2</v>
      </c>
      <c r="C85" s="17">
        <v>2</v>
      </c>
      <c r="D85" s="17"/>
      <c r="E85" s="17"/>
      <c r="F85" s="1"/>
      <c r="G85" s="14"/>
      <c r="H85" s="14"/>
      <c r="I85" s="14"/>
      <c r="K85" s="9">
        <v>1.908</v>
      </c>
      <c r="L85" s="9">
        <v>1.8641159999999999</v>
      </c>
      <c r="M85" s="9">
        <v>12.72</v>
      </c>
    </row>
    <row r="86" spans="1:13" ht="12.75">
      <c r="A86" s="22">
        <v>1410</v>
      </c>
      <c r="B86" s="17">
        <v>2.375</v>
      </c>
      <c r="C86" s="17">
        <v>2.1</v>
      </c>
      <c r="D86" s="17">
        <v>2.8914999999999997</v>
      </c>
      <c r="E86" s="17">
        <v>2</v>
      </c>
      <c r="F86" s="1"/>
      <c r="G86" s="14"/>
      <c r="H86" s="14"/>
      <c r="I86" s="14"/>
      <c r="K86" s="9"/>
      <c r="L86" s="9"/>
      <c r="M86" s="9"/>
    </row>
    <row r="87" spans="1:13" ht="12.75">
      <c r="A87" s="22"/>
      <c r="B87" s="17"/>
      <c r="C87" s="17"/>
      <c r="D87" s="17"/>
      <c r="E87" s="17"/>
      <c r="F87" s="1"/>
      <c r="G87" s="14"/>
      <c r="H87" s="14"/>
      <c r="I87" s="14"/>
      <c r="K87" s="9"/>
      <c r="L87" s="9"/>
      <c r="M87" s="9"/>
    </row>
    <row r="88" spans="1:13" ht="12.75">
      <c r="A88" s="22" t="s">
        <v>103</v>
      </c>
      <c r="B88" s="17">
        <f>AVERAGE(B82:B86)</f>
        <v>2.183333333333333</v>
      </c>
      <c r="C88" s="17">
        <f>AVERAGE(C82:C86)</f>
        <v>2.0166666666666666</v>
      </c>
      <c r="D88" s="17">
        <f>AVERAGE(D82:D86)</f>
        <v>2.39375</v>
      </c>
      <c r="E88" s="17">
        <f>AVERAGE(E82:E86)</f>
        <v>1.960375</v>
      </c>
      <c r="F88" s="1"/>
      <c r="G88" s="14"/>
      <c r="H88" s="14"/>
      <c r="I88" s="14"/>
      <c r="K88" s="17">
        <f>AVERAGE(K82:K86)</f>
        <v>1.5354999999999999</v>
      </c>
      <c r="L88" s="17">
        <f>AVERAGE(L82:L86)</f>
        <v>1.54187705</v>
      </c>
      <c r="M88" s="17">
        <f>AVERAGE(M82:M86)</f>
        <v>10.236666666666668</v>
      </c>
    </row>
    <row r="89" spans="1:13" ht="12.75">
      <c r="A89" s="22"/>
      <c r="B89" s="17"/>
      <c r="C89" s="17"/>
      <c r="D89" s="17"/>
      <c r="E89" s="17"/>
      <c r="F89" s="1"/>
      <c r="G89" s="14"/>
      <c r="H89" s="14"/>
      <c r="I89" s="14"/>
      <c r="K89" s="9"/>
      <c r="L89" s="9"/>
      <c r="M89" s="9"/>
    </row>
    <row r="90" spans="1:13" ht="12.75">
      <c r="A90" s="22">
        <v>1411</v>
      </c>
      <c r="B90" s="17">
        <v>2.1</v>
      </c>
      <c r="C90" s="17">
        <v>2.275</v>
      </c>
      <c r="D90" s="17"/>
      <c r="E90" s="17">
        <v>1.95</v>
      </c>
      <c r="F90" s="1"/>
      <c r="G90" s="14"/>
      <c r="H90" s="14"/>
      <c r="I90" s="14"/>
      <c r="K90" s="9">
        <v>1.3</v>
      </c>
      <c r="L90" s="9">
        <v>1.17208</v>
      </c>
      <c r="M90" s="9">
        <v>7.8</v>
      </c>
    </row>
    <row r="91" spans="1:13" ht="12.75">
      <c r="A91" s="22">
        <v>1412</v>
      </c>
      <c r="B91" s="17">
        <v>2.21875</v>
      </c>
      <c r="C91" s="17">
        <v>2.175</v>
      </c>
      <c r="D91" s="17">
        <v>2.6</v>
      </c>
      <c r="E91" s="17">
        <v>1.925</v>
      </c>
      <c r="F91" s="1"/>
      <c r="G91" s="14"/>
      <c r="H91" s="14"/>
      <c r="I91" s="14"/>
      <c r="K91" s="9">
        <v>1.9</v>
      </c>
      <c r="L91" s="9">
        <v>1.42766</v>
      </c>
      <c r="M91" s="9">
        <v>11.4</v>
      </c>
    </row>
    <row r="92" spans="1:13" ht="12.75">
      <c r="A92" s="22">
        <v>1413</v>
      </c>
      <c r="B92" s="17"/>
      <c r="C92" s="17"/>
      <c r="D92" s="17"/>
      <c r="E92" s="17"/>
      <c r="F92" s="1"/>
      <c r="G92" s="14"/>
      <c r="H92" s="14"/>
      <c r="I92" s="14"/>
      <c r="K92" s="9">
        <v>1.3014999999999999</v>
      </c>
      <c r="L92" s="9">
        <v>0.9779471</v>
      </c>
      <c r="M92" s="9">
        <v>7.808999999999999</v>
      </c>
    </row>
    <row r="93" spans="1:13" ht="12.75">
      <c r="A93" s="22">
        <v>1414</v>
      </c>
      <c r="B93" s="17">
        <v>2.1</v>
      </c>
      <c r="C93" s="17">
        <v>2.2</v>
      </c>
      <c r="D93" s="17">
        <v>2.1165</v>
      </c>
      <c r="E93" s="17"/>
      <c r="F93" s="1"/>
      <c r="G93" s="14"/>
      <c r="H93" s="14"/>
      <c r="I93" s="14"/>
      <c r="K93" s="9"/>
      <c r="L93" s="9"/>
      <c r="M93" s="9"/>
    </row>
    <row r="94" spans="1:13" ht="12.75">
      <c r="A94" s="22">
        <v>1415</v>
      </c>
      <c r="B94" s="17">
        <v>2.1</v>
      </c>
      <c r="C94" s="17">
        <v>2.05</v>
      </c>
      <c r="D94" s="17">
        <v>2.5</v>
      </c>
      <c r="E94" s="17">
        <v>1.85</v>
      </c>
      <c r="F94" s="1"/>
      <c r="G94" s="14"/>
      <c r="H94" s="14"/>
      <c r="I94" s="14"/>
      <c r="K94" s="9"/>
      <c r="L94" s="9"/>
      <c r="M94" s="9"/>
    </row>
    <row r="95" spans="1:13" ht="12.75">
      <c r="A95" s="22"/>
      <c r="B95" s="17"/>
      <c r="C95" s="17"/>
      <c r="D95" s="17"/>
      <c r="E95" s="17"/>
      <c r="F95" s="1"/>
      <c r="G95" s="14"/>
      <c r="H95" s="14"/>
      <c r="I95" s="14"/>
      <c r="K95" s="9"/>
      <c r="L95" s="9"/>
      <c r="M95" s="9"/>
    </row>
    <row r="96" spans="1:13" ht="12.75">
      <c r="A96" s="22" t="s">
        <v>109</v>
      </c>
      <c r="B96" s="17">
        <f>AVERAGE(B90:B94)</f>
        <v>2.1296874999999997</v>
      </c>
      <c r="C96" s="17">
        <f>AVERAGE(C90:C94)</f>
        <v>2.175</v>
      </c>
      <c r="D96" s="17">
        <f>AVERAGE(D90:D94)</f>
        <v>2.4055</v>
      </c>
      <c r="E96" s="17">
        <f>AVERAGE(E90:E94)</f>
        <v>1.9083333333333332</v>
      </c>
      <c r="F96" s="1"/>
      <c r="G96" s="14"/>
      <c r="H96" s="14"/>
      <c r="I96" s="14"/>
      <c r="K96" s="17">
        <f>AVERAGE(K90:K94)</f>
        <v>1.5005</v>
      </c>
      <c r="L96" s="17">
        <f>AVERAGE(L90:L94)</f>
        <v>1.1925623666666665</v>
      </c>
      <c r="M96" s="17">
        <f>AVERAGE(M90:M94)</f>
        <v>9.003</v>
      </c>
    </row>
    <row r="97" spans="1:13" ht="12.75">
      <c r="A97" s="22"/>
      <c r="B97" s="17"/>
      <c r="C97" s="17"/>
      <c r="D97" s="17"/>
      <c r="E97" s="17"/>
      <c r="F97" s="1"/>
      <c r="G97" s="14"/>
      <c r="H97" s="14"/>
      <c r="I97" s="14"/>
      <c r="K97" s="9"/>
      <c r="L97" s="9"/>
      <c r="M97" s="9"/>
    </row>
    <row r="98" spans="1:13" ht="12.75">
      <c r="A98" s="22">
        <v>1416</v>
      </c>
      <c r="B98" s="17"/>
      <c r="C98" s="17"/>
      <c r="D98" s="17">
        <v>2.4</v>
      </c>
      <c r="E98" s="17">
        <v>1.9</v>
      </c>
      <c r="F98" s="1"/>
      <c r="G98" s="14"/>
      <c r="H98" s="14"/>
      <c r="I98" s="14"/>
      <c r="K98" s="9"/>
      <c r="L98" s="9"/>
      <c r="M98" s="9"/>
    </row>
    <row r="99" spans="1:13" ht="12.75">
      <c r="A99" s="22">
        <v>1417</v>
      </c>
      <c r="B99" s="17"/>
      <c r="C99" s="17"/>
      <c r="D99" s="17">
        <v>2.4</v>
      </c>
      <c r="E99" s="17">
        <v>1.9</v>
      </c>
      <c r="F99" s="1"/>
      <c r="G99" s="14"/>
      <c r="H99" s="14"/>
      <c r="I99" s="14"/>
      <c r="K99" s="9"/>
      <c r="L99" s="9"/>
      <c r="M99" s="9"/>
    </row>
    <row r="100" spans="1:13" ht="12.75">
      <c r="A100" s="22">
        <v>1418</v>
      </c>
      <c r="B100" s="17"/>
      <c r="C100" s="17"/>
      <c r="D100" s="17">
        <v>2.3165</v>
      </c>
      <c r="E100" s="17">
        <v>1.8335000000000001</v>
      </c>
      <c r="F100" s="1"/>
      <c r="G100" s="14"/>
      <c r="H100" s="14"/>
      <c r="I100" s="14"/>
      <c r="K100" s="9">
        <v>1.2</v>
      </c>
      <c r="L100" s="9">
        <v>1.17756</v>
      </c>
      <c r="M100" s="9">
        <v>7.2</v>
      </c>
    </row>
    <row r="101" spans="1:13" ht="12.75">
      <c r="A101" s="22">
        <v>1419</v>
      </c>
      <c r="B101" s="17">
        <v>2.1</v>
      </c>
      <c r="C101" s="17">
        <v>1.8</v>
      </c>
      <c r="D101" s="17">
        <v>2.3165</v>
      </c>
      <c r="E101" s="17">
        <v>1.8335000000000001</v>
      </c>
      <c r="F101" s="1"/>
      <c r="G101" s="14"/>
      <c r="H101" s="14"/>
      <c r="I101" s="14"/>
      <c r="K101" s="9"/>
      <c r="L101" s="9"/>
      <c r="M101" s="9"/>
    </row>
    <row r="102" spans="1:13" ht="12.75">
      <c r="A102" s="22">
        <v>1420</v>
      </c>
      <c r="B102" s="17"/>
      <c r="C102" s="17">
        <v>1.7</v>
      </c>
      <c r="D102" s="17"/>
      <c r="E102" s="17"/>
      <c r="F102" s="1"/>
      <c r="G102" s="14"/>
      <c r="H102" s="14"/>
      <c r="I102" s="14"/>
      <c r="K102" s="9"/>
      <c r="L102" s="9"/>
      <c r="M102" s="9"/>
    </row>
    <row r="103" spans="1:13" ht="12.75">
      <c r="A103" s="22"/>
      <c r="B103" s="17"/>
      <c r="C103" s="17"/>
      <c r="D103" s="17"/>
      <c r="E103" s="17"/>
      <c r="F103" s="1"/>
      <c r="G103" s="14"/>
      <c r="H103" s="14"/>
      <c r="I103" s="14"/>
      <c r="K103" s="9"/>
      <c r="L103" s="9"/>
      <c r="M103" s="9"/>
    </row>
    <row r="104" spans="1:13" ht="12.75">
      <c r="A104" s="22" t="s">
        <v>115</v>
      </c>
      <c r="B104" s="17">
        <f>AVERAGE(B98:B102)</f>
        <v>2.1</v>
      </c>
      <c r="C104" s="17">
        <f>AVERAGE(C98:C102)</f>
        <v>1.75</v>
      </c>
      <c r="D104" s="17">
        <f>AVERAGE(D98:D102)</f>
        <v>2.35825</v>
      </c>
      <c r="E104" s="17">
        <f>AVERAGE(E98:E102)</f>
        <v>1.86675</v>
      </c>
      <c r="F104" s="1"/>
      <c r="G104" s="14"/>
      <c r="H104" s="14"/>
      <c r="I104" s="14"/>
      <c r="K104" s="17">
        <f>AVERAGE(K98:K102)</f>
        <v>1.2</v>
      </c>
      <c r="L104" s="17">
        <f>AVERAGE(L98:L102)</f>
        <v>1.17756</v>
      </c>
      <c r="M104" s="17">
        <f>AVERAGE(M98:M102)</f>
        <v>7.2</v>
      </c>
    </row>
    <row r="105" spans="1:13" ht="12.75">
      <c r="A105" s="22"/>
      <c r="B105" s="17"/>
      <c r="C105" s="17"/>
      <c r="D105" s="17"/>
      <c r="E105" s="17"/>
      <c r="F105" s="1"/>
      <c r="G105" s="14"/>
      <c r="H105" s="14"/>
      <c r="I105" s="14"/>
      <c r="K105" s="9"/>
      <c r="L105" s="9"/>
      <c r="M105" s="9"/>
    </row>
    <row r="106" spans="1:13" ht="12.75">
      <c r="A106" s="22">
        <v>1421</v>
      </c>
      <c r="B106" s="17">
        <v>2.1</v>
      </c>
      <c r="C106" s="17">
        <v>1.75</v>
      </c>
      <c r="D106" s="17"/>
      <c r="E106" s="17"/>
      <c r="F106" s="1"/>
      <c r="G106" s="14"/>
      <c r="H106" s="14"/>
      <c r="I106" s="14"/>
      <c r="K106" s="9"/>
      <c r="L106" s="9"/>
      <c r="M106" s="9"/>
    </row>
    <row r="107" spans="1:13" ht="12.75">
      <c r="A107" s="22">
        <v>1422</v>
      </c>
      <c r="B107" s="17"/>
      <c r="C107" s="17"/>
      <c r="D107" s="17"/>
      <c r="E107" s="17">
        <v>1.6664999999999999</v>
      </c>
      <c r="F107" s="1"/>
      <c r="G107" s="14"/>
      <c r="H107" s="14"/>
      <c r="I107" s="14"/>
      <c r="K107" s="9"/>
      <c r="L107" s="9"/>
      <c r="M107" s="9"/>
    </row>
    <row r="108" spans="1:13" ht="12.75">
      <c r="A108" s="22">
        <v>1423</v>
      </c>
      <c r="B108" s="17"/>
      <c r="C108" s="17"/>
      <c r="D108" s="17"/>
      <c r="E108" s="17"/>
      <c r="F108" s="1"/>
      <c r="G108" s="14"/>
      <c r="H108" s="14"/>
      <c r="I108" s="14"/>
      <c r="K108" s="9"/>
      <c r="L108" s="9"/>
      <c r="M108" s="9"/>
    </row>
    <row r="109" spans="1:13" ht="12.75">
      <c r="A109" s="22">
        <v>1424</v>
      </c>
      <c r="B109" s="17"/>
      <c r="C109" s="17"/>
      <c r="D109" s="17">
        <v>2.3</v>
      </c>
      <c r="E109" s="17">
        <v>1.7</v>
      </c>
      <c r="F109" s="1"/>
      <c r="G109" s="14"/>
      <c r="H109" s="14"/>
      <c r="I109" s="14"/>
      <c r="K109" s="9"/>
      <c r="L109" s="9"/>
      <c r="M109" s="9"/>
    </row>
    <row r="110" spans="1:13" ht="12.75">
      <c r="A110" s="22">
        <v>1425</v>
      </c>
      <c r="B110" s="17">
        <v>2.125</v>
      </c>
      <c r="C110" s="17">
        <v>2</v>
      </c>
      <c r="D110" s="17">
        <v>2.35</v>
      </c>
      <c r="E110" s="17">
        <v>1.8</v>
      </c>
      <c r="F110" s="1"/>
      <c r="G110" s="14">
        <v>2.402</v>
      </c>
      <c r="H110" s="14">
        <v>2.5045654</v>
      </c>
      <c r="I110" s="14">
        <v>14.412</v>
      </c>
      <c r="K110" s="9">
        <v>2.402</v>
      </c>
      <c r="L110" s="9">
        <v>2.5045654</v>
      </c>
      <c r="M110" s="9">
        <v>14.412</v>
      </c>
    </row>
    <row r="111" spans="1:13" ht="12.75">
      <c r="A111" s="22"/>
      <c r="B111" s="17"/>
      <c r="C111" s="17"/>
      <c r="D111" s="17"/>
      <c r="E111" s="17"/>
      <c r="F111" s="1"/>
      <c r="G111" s="14"/>
      <c r="H111" s="14"/>
      <c r="I111" s="14"/>
      <c r="K111" s="9"/>
      <c r="L111" s="9"/>
      <c r="M111" s="9"/>
    </row>
    <row r="112" spans="1:13" ht="12.75">
      <c r="A112" s="22" t="s">
        <v>118</v>
      </c>
      <c r="B112" s="17">
        <f>AVERAGE(B106:B110)</f>
        <v>2.1125</v>
      </c>
      <c r="C112" s="17">
        <f>AVERAGE(C106:C110)</f>
        <v>1.875</v>
      </c>
      <c r="D112" s="17">
        <f>AVERAGE(D106:D110)</f>
        <v>2.325</v>
      </c>
      <c r="E112" s="17">
        <f>AVERAGE(E106:E110)</f>
        <v>1.7221666666666666</v>
      </c>
      <c r="F112" s="1"/>
      <c r="G112" s="17">
        <f>AVERAGE(G106:G110)</f>
        <v>2.402</v>
      </c>
      <c r="H112" s="17">
        <f>AVERAGE(H106:H110)</f>
        <v>2.5045654</v>
      </c>
      <c r="I112" s="17">
        <f>AVERAGE(I106:I110)</f>
        <v>14.412</v>
      </c>
      <c r="K112" s="17">
        <f>AVERAGE(K106:K110)</f>
        <v>2.402</v>
      </c>
      <c r="L112" s="17">
        <f>AVERAGE(L106:L110)</f>
        <v>2.5045654</v>
      </c>
      <c r="M112" s="17">
        <f>AVERAGE(M106:M110)</f>
        <v>14.412</v>
      </c>
    </row>
    <row r="113" spans="1:13" ht="12.75">
      <c r="A113" s="22"/>
      <c r="B113" s="17"/>
      <c r="C113" s="17"/>
      <c r="D113" s="17"/>
      <c r="E113" s="17"/>
      <c r="F113" s="1"/>
      <c r="G113" s="14"/>
      <c r="H113" s="14"/>
      <c r="I113" s="14"/>
      <c r="K113" s="9"/>
      <c r="L113" s="9"/>
      <c r="M113" s="9"/>
    </row>
    <row r="114" spans="1:13" ht="12.75">
      <c r="A114" s="22">
        <v>1426</v>
      </c>
      <c r="B114" s="17">
        <v>2.125</v>
      </c>
      <c r="C114" s="17">
        <v>1.85</v>
      </c>
      <c r="D114" s="17"/>
      <c r="E114" s="17"/>
      <c r="F114" s="1"/>
      <c r="G114" s="14"/>
      <c r="H114" s="14"/>
      <c r="I114" s="14"/>
      <c r="K114" s="9"/>
      <c r="L114" s="9"/>
      <c r="M114" s="9"/>
    </row>
    <row r="115" spans="1:13" ht="12.75">
      <c r="A115" s="22">
        <v>1427</v>
      </c>
      <c r="B115" s="17">
        <v>2.125</v>
      </c>
      <c r="C115" s="17">
        <v>2</v>
      </c>
      <c r="D115" s="17">
        <v>2.125</v>
      </c>
      <c r="E115" s="17">
        <v>1.9</v>
      </c>
      <c r="F115" s="1"/>
      <c r="G115" s="14">
        <v>1.603</v>
      </c>
      <c r="H115" s="14">
        <v>1.6714480999999999</v>
      </c>
      <c r="I115" s="14">
        <v>9.617999999999999</v>
      </c>
      <c r="K115" s="9">
        <v>1.603</v>
      </c>
      <c r="L115" s="9">
        <v>1.6714480999999999</v>
      </c>
      <c r="M115" s="9">
        <v>9.617999999999999</v>
      </c>
    </row>
    <row r="116" spans="1:13" ht="12.75">
      <c r="A116" s="22">
        <v>1428</v>
      </c>
      <c r="B116" s="17">
        <v>3.6</v>
      </c>
      <c r="C116" s="17"/>
      <c r="D116" s="17"/>
      <c r="E116" s="17"/>
      <c r="F116" s="1"/>
      <c r="G116" s="14"/>
      <c r="H116" s="14"/>
      <c r="I116" s="14"/>
      <c r="K116" s="9"/>
      <c r="L116" s="9"/>
      <c r="M116" s="9"/>
    </row>
    <row r="117" spans="1:13" ht="12.75">
      <c r="A117" s="22">
        <v>1429</v>
      </c>
      <c r="B117" s="17">
        <v>2.125</v>
      </c>
      <c r="C117" s="17">
        <v>2</v>
      </c>
      <c r="D117" s="17">
        <v>2.2</v>
      </c>
      <c r="E117" s="17">
        <v>1.75</v>
      </c>
      <c r="F117" s="1"/>
      <c r="G117" s="14">
        <v>1.734</v>
      </c>
      <c r="H117" s="14">
        <v>2.0483742</v>
      </c>
      <c r="I117" s="14">
        <v>10.404</v>
      </c>
      <c r="K117" s="9">
        <v>1.734</v>
      </c>
      <c r="L117" s="9">
        <v>2.0483742</v>
      </c>
      <c r="M117" s="9">
        <v>10.404</v>
      </c>
    </row>
    <row r="118" spans="1:13" ht="12.75">
      <c r="A118" s="22">
        <v>1430</v>
      </c>
      <c r="B118" s="17">
        <v>2.1375</v>
      </c>
      <c r="C118" s="17">
        <v>2</v>
      </c>
      <c r="D118" s="17">
        <v>2.2</v>
      </c>
      <c r="E118" s="17">
        <v>1.8</v>
      </c>
      <c r="F118" s="1"/>
      <c r="G118" s="14"/>
      <c r="H118" s="14"/>
      <c r="I118" s="14"/>
      <c r="K118" s="9"/>
      <c r="L118" s="9"/>
      <c r="M118" s="9"/>
    </row>
    <row r="119" spans="1:13" ht="12.75">
      <c r="A119" s="22"/>
      <c r="B119" s="17"/>
      <c r="C119" s="17"/>
      <c r="D119" s="17"/>
      <c r="E119" s="17"/>
      <c r="F119" s="1"/>
      <c r="G119" s="14"/>
      <c r="H119" s="14"/>
      <c r="I119" s="14"/>
      <c r="K119" s="9"/>
      <c r="L119" s="9"/>
      <c r="M119" s="9"/>
    </row>
    <row r="120" spans="1:13" ht="12.75">
      <c r="A120" s="22" t="s">
        <v>122</v>
      </c>
      <c r="B120" s="17">
        <f>AVERAGE(B114:B118)</f>
        <v>2.4225000000000003</v>
      </c>
      <c r="C120" s="17">
        <f>AVERAGE(C114:C118)</f>
        <v>1.9625</v>
      </c>
      <c r="D120" s="17">
        <f>AVERAGE(D114:D118)</f>
        <v>2.1750000000000003</v>
      </c>
      <c r="E120" s="17">
        <f>AVERAGE(E114:E118)</f>
        <v>1.8166666666666667</v>
      </c>
      <c r="F120" s="1"/>
      <c r="G120" s="17">
        <f>AVERAGE(G114:G118)</f>
        <v>1.6684999999999999</v>
      </c>
      <c r="H120" s="17">
        <f>AVERAGE(H114:H118)</f>
        <v>1.8599111499999998</v>
      </c>
      <c r="I120" s="17">
        <f>AVERAGE(I114:I118)</f>
        <v>10.011</v>
      </c>
      <c r="K120" s="17">
        <f>AVERAGE(K114:K118)</f>
        <v>1.6684999999999999</v>
      </c>
      <c r="L120" s="17">
        <f>AVERAGE(L114:L118)</f>
        <v>1.8599111499999998</v>
      </c>
      <c r="M120" s="17">
        <f>AVERAGE(M114:M118)</f>
        <v>10.011</v>
      </c>
    </row>
    <row r="121" spans="1:13" ht="12.75">
      <c r="A121" s="22"/>
      <c r="B121" s="17"/>
      <c r="C121" s="17"/>
      <c r="D121" s="17"/>
      <c r="E121" s="17"/>
      <c r="F121" s="1"/>
      <c r="G121" s="14"/>
      <c r="H121" s="14"/>
      <c r="I121" s="14"/>
      <c r="K121" s="9"/>
      <c r="L121" s="9"/>
      <c r="M121" s="9"/>
    </row>
    <row r="122" spans="1:13" ht="12.75">
      <c r="A122" s="22">
        <v>1431</v>
      </c>
      <c r="B122" s="17"/>
      <c r="C122" s="17"/>
      <c r="D122" s="17">
        <v>2.2</v>
      </c>
      <c r="E122" s="17">
        <v>1.75</v>
      </c>
      <c r="F122" s="1"/>
      <c r="G122" s="14"/>
      <c r="H122" s="14"/>
      <c r="I122" s="14"/>
      <c r="K122" s="9"/>
      <c r="L122" s="9"/>
      <c r="M122" s="9"/>
    </row>
    <row r="123" spans="1:13" ht="12.75">
      <c r="A123" s="22">
        <v>1432</v>
      </c>
      <c r="B123" s="17"/>
      <c r="C123" s="17"/>
      <c r="D123" s="17">
        <v>2.25</v>
      </c>
      <c r="E123" s="17">
        <v>1.8</v>
      </c>
      <c r="F123" s="1"/>
      <c r="G123" s="14">
        <v>1.445</v>
      </c>
      <c r="H123" s="14">
        <v>1.7069785000000002</v>
      </c>
      <c r="I123" s="14">
        <v>8.458536585365854</v>
      </c>
      <c r="K123" s="9">
        <v>1.445</v>
      </c>
      <c r="L123" s="9">
        <v>1.7069785000000002</v>
      </c>
      <c r="M123" s="9">
        <v>8.458536585365854</v>
      </c>
    </row>
    <row r="124" spans="1:13" ht="12.75">
      <c r="A124" s="22">
        <v>1433</v>
      </c>
      <c r="B124" s="17">
        <v>2.4</v>
      </c>
      <c r="C124" s="17">
        <v>2</v>
      </c>
      <c r="D124" s="17">
        <v>2.2</v>
      </c>
      <c r="E124" s="17">
        <v>1.8</v>
      </c>
      <c r="F124" s="1"/>
      <c r="G124" s="14">
        <v>2.432</v>
      </c>
      <c r="H124" s="14">
        <v>2.8729216</v>
      </c>
      <c r="I124" s="14">
        <v>14.236097560975608</v>
      </c>
      <c r="K124" s="9">
        <v>2.432</v>
      </c>
      <c r="L124" s="9">
        <v>2.8729216</v>
      </c>
      <c r="M124" s="9">
        <v>14.236097560975608</v>
      </c>
    </row>
    <row r="125" spans="1:13" ht="12.75">
      <c r="A125" s="22">
        <v>1434</v>
      </c>
      <c r="B125" s="17">
        <v>2.9</v>
      </c>
      <c r="C125" s="17"/>
      <c r="D125" s="17">
        <v>2.275</v>
      </c>
      <c r="E125" s="17">
        <v>1.7710000000000001</v>
      </c>
      <c r="F125" s="1"/>
      <c r="G125" s="14">
        <v>3.019</v>
      </c>
      <c r="H125" s="14">
        <v>3.3329760000000004</v>
      </c>
      <c r="I125" s="14">
        <v>17.67219512195122</v>
      </c>
      <c r="K125" s="9">
        <v>3.019</v>
      </c>
      <c r="L125" s="9">
        <v>3.3329760000000004</v>
      </c>
      <c r="M125" s="9">
        <v>17.67219512195122</v>
      </c>
    </row>
    <row r="126" spans="1:13" ht="12.75">
      <c r="A126" s="22">
        <v>1435</v>
      </c>
      <c r="B126" s="17"/>
      <c r="C126" s="17"/>
      <c r="D126" s="17">
        <v>2.275</v>
      </c>
      <c r="E126" s="17">
        <v>1.825</v>
      </c>
      <c r="F126" s="1"/>
      <c r="G126" s="14"/>
      <c r="H126" s="14"/>
      <c r="I126" s="14"/>
      <c r="K126" s="9"/>
      <c r="L126" s="9"/>
      <c r="M126" s="9"/>
    </row>
    <row r="127" spans="1:13" ht="12.75">
      <c r="A127" s="22"/>
      <c r="B127" s="17"/>
      <c r="C127" s="17"/>
      <c r="D127" s="17"/>
      <c r="E127" s="17"/>
      <c r="F127" s="1"/>
      <c r="G127" s="14"/>
      <c r="H127" s="14"/>
      <c r="I127" s="14"/>
      <c r="K127" s="9"/>
      <c r="L127" s="9"/>
      <c r="M127" s="9"/>
    </row>
    <row r="128" spans="1:13" ht="12.75">
      <c r="A128" s="22" t="s">
        <v>128</v>
      </c>
      <c r="B128" s="17">
        <f>AVERAGE(B122:B126)</f>
        <v>2.65</v>
      </c>
      <c r="C128" s="17">
        <f>AVERAGE(C122:C126)</f>
        <v>2</v>
      </c>
      <c r="D128" s="17">
        <f>AVERAGE(D122:D126)</f>
        <v>2.24</v>
      </c>
      <c r="E128" s="17">
        <f>AVERAGE(E122:E126)</f>
        <v>1.7892</v>
      </c>
      <c r="F128" s="1"/>
      <c r="G128" s="17">
        <f>AVERAGE(G122:G126)</f>
        <v>2.2986666666666666</v>
      </c>
      <c r="H128" s="17">
        <f>AVERAGE(H122:H126)</f>
        <v>2.637625366666667</v>
      </c>
      <c r="I128" s="17">
        <f>AVERAGE(I122:I126)</f>
        <v>13.45560975609756</v>
      </c>
      <c r="K128" s="17">
        <f>AVERAGE(K122:K126)</f>
        <v>2.2986666666666666</v>
      </c>
      <c r="L128" s="17">
        <f>AVERAGE(L122:L126)</f>
        <v>2.637625366666667</v>
      </c>
      <c r="M128" s="17">
        <f>AVERAGE(M122:M126)</f>
        <v>13.45560975609756</v>
      </c>
    </row>
    <row r="129" spans="1:13" ht="12.75">
      <c r="A129" s="22"/>
      <c r="B129" s="17"/>
      <c r="C129" s="17"/>
      <c r="D129" s="17"/>
      <c r="E129" s="17"/>
      <c r="F129" s="1"/>
      <c r="G129" s="14"/>
      <c r="H129" s="14"/>
      <c r="I129" s="14"/>
      <c r="K129" s="9"/>
      <c r="L129" s="9"/>
      <c r="M129" s="9"/>
    </row>
    <row r="130" spans="1:13" ht="12.75">
      <c r="A130" s="22">
        <v>1436</v>
      </c>
      <c r="B130" s="17">
        <v>2.1</v>
      </c>
      <c r="C130" s="17">
        <v>1.9</v>
      </c>
      <c r="D130" s="17"/>
      <c r="E130" s="17"/>
      <c r="F130" s="1"/>
      <c r="G130" s="14"/>
      <c r="H130" s="14"/>
      <c r="I130" s="14"/>
      <c r="K130" s="9"/>
      <c r="L130" s="9"/>
      <c r="M130" s="9"/>
    </row>
    <row r="131" spans="1:13" ht="12.75">
      <c r="A131" s="22">
        <v>1437</v>
      </c>
      <c r="B131" s="17">
        <v>2</v>
      </c>
      <c r="C131" s="17"/>
      <c r="D131" s="17">
        <v>2.2</v>
      </c>
      <c r="E131" s="17">
        <v>1.8664999999999998</v>
      </c>
      <c r="F131" s="1"/>
      <c r="G131" s="14"/>
      <c r="H131" s="14"/>
      <c r="I131" s="14"/>
      <c r="K131" s="9">
        <v>1.1914634146341463</v>
      </c>
      <c r="L131" s="9">
        <v>1.3153756097560976</v>
      </c>
      <c r="M131" s="9">
        <v>6.808362369337979</v>
      </c>
    </row>
    <row r="132" spans="1:13" ht="12.75">
      <c r="A132" s="22">
        <v>1438</v>
      </c>
      <c r="B132" s="17">
        <v>2.15</v>
      </c>
      <c r="C132" s="17">
        <v>1.9</v>
      </c>
      <c r="D132" s="17">
        <v>2.2</v>
      </c>
      <c r="E132" s="17">
        <v>1.9</v>
      </c>
      <c r="F132" s="1"/>
      <c r="G132" s="14">
        <v>2.819</v>
      </c>
      <c r="H132" s="14">
        <v>3.1121760000000003</v>
      </c>
      <c r="I132" s="14">
        <v>16.108571428571427</v>
      </c>
      <c r="K132" s="9">
        <v>2.819</v>
      </c>
      <c r="L132" s="9">
        <v>3.1121760000000003</v>
      </c>
      <c r="M132" s="9">
        <v>16.108571428571427</v>
      </c>
    </row>
    <row r="133" spans="1:13" ht="12.75">
      <c r="A133" s="22">
        <v>1439</v>
      </c>
      <c r="B133" s="17"/>
      <c r="C133" s="17"/>
      <c r="D133" s="17">
        <v>2.225</v>
      </c>
      <c r="E133" s="17">
        <v>1.875</v>
      </c>
      <c r="F133" s="1"/>
      <c r="G133" s="14">
        <v>2.65</v>
      </c>
      <c r="H133" s="14">
        <v>2.9256</v>
      </c>
      <c r="I133" s="14">
        <v>15.142857142857142</v>
      </c>
      <c r="K133" s="9">
        <v>2.261629797465033</v>
      </c>
      <c r="L133" s="9">
        <v>2.4968392964013963</v>
      </c>
      <c r="M133" s="9">
        <v>12.923598842657329</v>
      </c>
    </row>
    <row r="134" spans="1:13" ht="12.75">
      <c r="A134" s="22">
        <v>1440</v>
      </c>
      <c r="B134" s="17">
        <v>2.05</v>
      </c>
      <c r="C134" s="17">
        <v>1.85</v>
      </c>
      <c r="D134" s="17">
        <v>2.225</v>
      </c>
      <c r="E134" s="17">
        <v>1.875</v>
      </c>
      <c r="F134" s="1"/>
      <c r="G134" s="14"/>
      <c r="H134" s="14"/>
      <c r="I134" s="14"/>
      <c r="K134" s="9"/>
      <c r="L134" s="9"/>
      <c r="M134" s="9"/>
    </row>
    <row r="135" spans="1:13" ht="12.75">
      <c r="A135" s="22"/>
      <c r="B135" s="17"/>
      <c r="C135" s="17"/>
      <c r="D135" s="17"/>
      <c r="E135" s="17"/>
      <c r="F135" s="1"/>
      <c r="G135" s="14"/>
      <c r="H135" s="14"/>
      <c r="I135" s="14"/>
      <c r="K135" s="9"/>
      <c r="L135" s="9"/>
      <c r="M135" s="9"/>
    </row>
    <row r="136" spans="1:13" ht="12.75">
      <c r="A136" s="22" t="s">
        <v>133</v>
      </c>
      <c r="B136" s="17">
        <f>AVERAGE(B130:B134)</f>
        <v>2.075</v>
      </c>
      <c r="C136" s="17">
        <f>AVERAGE(C130:C134)</f>
        <v>1.8833333333333335</v>
      </c>
      <c r="D136" s="17">
        <f>AVERAGE(D130:D134)</f>
        <v>2.2125</v>
      </c>
      <c r="E136" s="17">
        <f>AVERAGE(E130:E134)</f>
        <v>1.879125</v>
      </c>
      <c r="F136" s="1"/>
      <c r="G136" s="17">
        <f>AVERAGE(G130:G134)</f>
        <v>2.7344999999999997</v>
      </c>
      <c r="H136" s="17">
        <f>AVERAGE(H130:H134)</f>
        <v>3.0188880000000005</v>
      </c>
      <c r="I136" s="17">
        <f>AVERAGE(I130:I134)</f>
        <v>15.625714285714285</v>
      </c>
      <c r="K136" s="17">
        <f>AVERAGE(K130:K134)</f>
        <v>2.090697737366393</v>
      </c>
      <c r="L136" s="17">
        <f>AVERAGE(L130:L134)</f>
        <v>2.308130302052498</v>
      </c>
      <c r="M136" s="17">
        <f>AVERAGE(M130:M134)</f>
        <v>11.946844213522246</v>
      </c>
    </row>
    <row r="137" spans="1:13" ht="12.75">
      <c r="A137" s="22"/>
      <c r="B137" s="17"/>
      <c r="C137" s="17"/>
      <c r="D137" s="17"/>
      <c r="E137" s="17"/>
      <c r="F137" s="1"/>
      <c r="G137" s="14"/>
      <c r="H137" s="14"/>
      <c r="I137" s="14"/>
      <c r="K137" s="9"/>
      <c r="L137" s="9"/>
      <c r="M137" s="9"/>
    </row>
    <row r="138" spans="1:13" ht="12.75">
      <c r="A138" s="22">
        <v>1441</v>
      </c>
      <c r="B138" s="17"/>
      <c r="C138" s="17"/>
      <c r="D138" s="17">
        <v>2.35</v>
      </c>
      <c r="E138" s="17">
        <v>1.9164999999999999</v>
      </c>
      <c r="F138" s="1"/>
      <c r="G138" s="14"/>
      <c r="H138" s="14"/>
      <c r="I138" s="14"/>
      <c r="K138" s="9"/>
      <c r="L138" s="9"/>
      <c r="M138" s="9"/>
    </row>
    <row r="139" spans="1:13" ht="12.75">
      <c r="A139" s="22">
        <v>1442</v>
      </c>
      <c r="B139" s="17">
        <v>2.075</v>
      </c>
      <c r="C139" s="17">
        <v>1.9</v>
      </c>
      <c r="D139" s="17">
        <v>2.325</v>
      </c>
      <c r="E139" s="17">
        <v>1.9164999999999999</v>
      </c>
      <c r="F139" s="1"/>
      <c r="G139" s="14">
        <v>1.957142857142857</v>
      </c>
      <c r="H139" s="14">
        <v>2.1606857142857145</v>
      </c>
      <c r="I139" s="14">
        <v>10.438095238095238</v>
      </c>
      <c r="K139" s="9">
        <v>1.957142857142857</v>
      </c>
      <c r="L139" s="9">
        <v>2.1606857142857145</v>
      </c>
      <c r="M139" s="9">
        <v>10.438095238095238</v>
      </c>
    </row>
    <row r="140" spans="1:13" ht="12.75">
      <c r="A140" s="22">
        <v>1443</v>
      </c>
      <c r="B140" s="17"/>
      <c r="C140" s="17"/>
      <c r="D140" s="17">
        <v>2.35</v>
      </c>
      <c r="E140" s="17">
        <v>1.9</v>
      </c>
      <c r="F140" s="1"/>
      <c r="G140" s="14">
        <v>2.2241581531283434</v>
      </c>
      <c r="H140" s="14">
        <v>2.4554706010536913</v>
      </c>
      <c r="I140" s="14">
        <v>11.8621768166845</v>
      </c>
      <c r="K140" s="9">
        <v>2.2208328870131666</v>
      </c>
      <c r="L140" s="9">
        <v>2.451799507262536</v>
      </c>
      <c r="M140" s="9">
        <v>11.844442064070222</v>
      </c>
    </row>
    <row r="141" spans="1:13" ht="12.75">
      <c r="A141" s="22">
        <v>1444</v>
      </c>
      <c r="B141" s="17">
        <v>2.125</v>
      </c>
      <c r="C141" s="17">
        <v>1.9</v>
      </c>
      <c r="D141" s="17">
        <v>2.4</v>
      </c>
      <c r="E141" s="17">
        <v>1.875</v>
      </c>
      <c r="F141" s="1"/>
      <c r="G141" s="14">
        <v>2.4</v>
      </c>
      <c r="H141" s="14">
        <v>2.6496</v>
      </c>
      <c r="I141" s="14">
        <v>12.8</v>
      </c>
      <c r="K141" s="9">
        <v>2.36082847609738</v>
      </c>
      <c r="L141" s="9">
        <v>2.606354637611508</v>
      </c>
      <c r="M141" s="9">
        <v>12.591085205852696</v>
      </c>
    </row>
    <row r="142" spans="1:13" ht="12.75">
      <c r="A142" s="22">
        <v>1445</v>
      </c>
      <c r="B142" s="17">
        <v>3</v>
      </c>
      <c r="C142" s="17"/>
      <c r="D142" s="17">
        <v>2.375</v>
      </c>
      <c r="E142" s="17">
        <v>1.95</v>
      </c>
      <c r="F142" s="1"/>
      <c r="G142" s="14"/>
      <c r="H142" s="14"/>
      <c r="I142" s="14"/>
      <c r="K142" s="9"/>
      <c r="L142" s="9"/>
      <c r="M142" s="9"/>
    </row>
    <row r="143" spans="1:13" ht="12.75">
      <c r="A143" s="22"/>
      <c r="B143" s="17"/>
      <c r="C143" s="17"/>
      <c r="D143" s="17"/>
      <c r="E143" s="17"/>
      <c r="F143" s="1"/>
      <c r="G143" s="14"/>
      <c r="H143" s="14"/>
      <c r="I143" s="14"/>
      <c r="K143" s="9"/>
      <c r="L143" s="9"/>
      <c r="M143" s="9"/>
    </row>
    <row r="144" spans="1:13" ht="12.75">
      <c r="A144" s="22" t="s">
        <v>137</v>
      </c>
      <c r="B144" s="17">
        <f>AVERAGE(B138:B142)</f>
        <v>2.4</v>
      </c>
      <c r="C144" s="17">
        <f>AVERAGE(C138:C142)</f>
        <v>1.9</v>
      </c>
      <c r="D144" s="17">
        <f>AVERAGE(D138:D142)</f>
        <v>2.3600000000000003</v>
      </c>
      <c r="E144" s="17">
        <f>AVERAGE(E138:E142)</f>
        <v>1.9116</v>
      </c>
      <c r="F144" s="1"/>
      <c r="G144" s="17">
        <f>AVERAGE(G138:G142)</f>
        <v>2.1937670034237335</v>
      </c>
      <c r="H144" s="17">
        <f>AVERAGE(H138:H142)</f>
        <v>2.421918771779802</v>
      </c>
      <c r="I144" s="17">
        <f>AVERAGE(I138:I142)</f>
        <v>11.700090684926579</v>
      </c>
      <c r="K144" s="17">
        <f>AVERAGE(K138:K142)</f>
        <v>2.1796014067511345</v>
      </c>
      <c r="L144" s="17">
        <f>AVERAGE(L138:L142)</f>
        <v>2.406279953053253</v>
      </c>
      <c r="M144" s="17">
        <f>AVERAGE(M138:M142)</f>
        <v>11.624540836006053</v>
      </c>
    </row>
    <row r="145" spans="1:13" ht="12.75">
      <c r="A145" s="22"/>
      <c r="B145" s="17"/>
      <c r="C145" s="17"/>
      <c r="D145" s="17"/>
      <c r="E145" s="17"/>
      <c r="F145" s="1"/>
      <c r="G145" s="14"/>
      <c r="H145" s="14"/>
      <c r="I145" s="14"/>
      <c r="K145" s="9"/>
      <c r="L145" s="9"/>
      <c r="M145" s="9"/>
    </row>
    <row r="146" spans="1:13" ht="12.75">
      <c r="A146" s="22">
        <v>1446</v>
      </c>
      <c r="B146" s="17">
        <v>2.13335</v>
      </c>
      <c r="C146" s="17">
        <v>2</v>
      </c>
      <c r="D146" s="17"/>
      <c r="E146" s="17"/>
      <c r="F146" s="1"/>
      <c r="G146" s="14"/>
      <c r="H146" s="14"/>
      <c r="I146" s="14"/>
      <c r="K146" s="9"/>
      <c r="L146" s="9"/>
      <c r="M146" s="9"/>
    </row>
    <row r="147" spans="1:13" ht="12.75">
      <c r="A147" s="22">
        <v>1447</v>
      </c>
      <c r="B147" s="17"/>
      <c r="C147" s="17">
        <v>1.95</v>
      </c>
      <c r="D147" s="17">
        <v>2.4</v>
      </c>
      <c r="E147" s="17">
        <v>1.8875</v>
      </c>
      <c r="F147" s="1"/>
      <c r="G147" s="14"/>
      <c r="H147" s="14"/>
      <c r="I147" s="14"/>
      <c r="K147" s="9"/>
      <c r="L147" s="9"/>
      <c r="M147" s="9"/>
    </row>
    <row r="148" spans="1:13" ht="12.75">
      <c r="A148" s="22">
        <v>1448</v>
      </c>
      <c r="B148" s="17">
        <v>3.0789999999999997</v>
      </c>
      <c r="C148" s="17"/>
      <c r="D148" s="17">
        <v>2.4</v>
      </c>
      <c r="E148" s="17">
        <v>1.8875</v>
      </c>
      <c r="F148" s="1"/>
      <c r="G148" s="14">
        <v>2.689</v>
      </c>
      <c r="H148" s="14">
        <v>2.968656</v>
      </c>
      <c r="I148" s="14">
        <v>14.341333333333333</v>
      </c>
      <c r="K148" s="9">
        <v>1.8222994152658258</v>
      </c>
      <c r="L148" s="9">
        <v>2.011818554453472</v>
      </c>
      <c r="M148" s="9">
        <v>9.718930214751072</v>
      </c>
    </row>
    <row r="149" spans="1:13" ht="12.75">
      <c r="A149" s="22">
        <v>1449</v>
      </c>
      <c r="B149" s="17"/>
      <c r="C149" s="17">
        <v>1.7</v>
      </c>
      <c r="D149" s="17">
        <v>2.4</v>
      </c>
      <c r="E149" s="17">
        <v>1.8875</v>
      </c>
      <c r="F149" s="1"/>
      <c r="G149" s="14">
        <v>2.818</v>
      </c>
      <c r="H149" s="14">
        <v>3.1110720000000005</v>
      </c>
      <c r="I149" s="14">
        <v>15.029333333333334</v>
      </c>
      <c r="K149" s="9">
        <v>2.818</v>
      </c>
      <c r="L149" s="9">
        <v>3.1110720000000005</v>
      </c>
      <c r="M149" s="9">
        <v>15.029333333333334</v>
      </c>
    </row>
    <row r="150" spans="1:13" ht="12.75">
      <c r="A150" s="22">
        <v>1450</v>
      </c>
      <c r="B150" s="17">
        <v>2.1</v>
      </c>
      <c r="C150" s="17">
        <v>1.6</v>
      </c>
      <c r="D150" s="17">
        <v>2.4</v>
      </c>
      <c r="E150" s="17">
        <v>1.875</v>
      </c>
      <c r="F150" s="1"/>
      <c r="G150" s="14">
        <v>2.0883092943548878</v>
      </c>
      <c r="H150" s="14">
        <v>2.305493460967796</v>
      </c>
      <c r="I150" s="14">
        <v>11.137649569892734</v>
      </c>
      <c r="K150" s="9">
        <v>2.0883092943548878</v>
      </c>
      <c r="L150" s="9">
        <v>2.305493460967796</v>
      </c>
      <c r="M150" s="9">
        <v>11.137649569892734</v>
      </c>
    </row>
    <row r="151" spans="1:13" ht="12.75">
      <c r="A151" s="22"/>
      <c r="B151" s="17"/>
      <c r="C151" s="17"/>
      <c r="D151" s="17"/>
      <c r="E151" s="17"/>
      <c r="F151" s="1"/>
      <c r="G151" s="14"/>
      <c r="H151" s="14"/>
      <c r="I151" s="14"/>
      <c r="K151" s="9"/>
      <c r="L151" s="9"/>
      <c r="M151" s="9"/>
    </row>
    <row r="152" spans="1:13" ht="12.75">
      <c r="A152" s="22" t="s">
        <v>143</v>
      </c>
      <c r="B152" s="17">
        <f>AVERAGE(B146:B150)</f>
        <v>2.43745</v>
      </c>
      <c r="C152" s="17">
        <f>AVERAGE(C146:C150)</f>
        <v>1.8125</v>
      </c>
      <c r="D152" s="17">
        <f>AVERAGE(D146:D150)</f>
        <v>2.4</v>
      </c>
      <c r="E152" s="17">
        <f>AVERAGE(E146:E150)</f>
        <v>1.884375</v>
      </c>
      <c r="F152" s="1"/>
      <c r="G152" s="17">
        <f>AVERAGE(G146:G150)</f>
        <v>2.5317697647849626</v>
      </c>
      <c r="H152" s="17">
        <f>AVERAGE(H146:H150)</f>
        <v>2.795073820322599</v>
      </c>
      <c r="I152" s="17">
        <f>AVERAGE(I146:I150)</f>
        <v>13.502772078853132</v>
      </c>
      <c r="K152" s="17">
        <f>AVERAGE(K146:K150)</f>
        <v>2.2428695698735712</v>
      </c>
      <c r="L152" s="17">
        <f>AVERAGE(L146:L150)</f>
        <v>2.476128005140423</v>
      </c>
      <c r="M152" s="17">
        <f>AVERAGE(M146:M150)</f>
        <v>11.961971039325713</v>
      </c>
    </row>
    <row r="153" spans="1:13" ht="12.75">
      <c r="A153" s="22"/>
      <c r="B153" s="17"/>
      <c r="C153" s="17"/>
      <c r="D153" s="17"/>
      <c r="E153" s="17"/>
      <c r="F153" s="1"/>
      <c r="G153" s="14"/>
      <c r="H153" s="14"/>
      <c r="I153" s="14"/>
      <c r="K153" s="9"/>
      <c r="L153" s="9"/>
      <c r="M153" s="9"/>
    </row>
    <row r="154" spans="1:13" ht="12.75">
      <c r="A154" s="22">
        <v>1451</v>
      </c>
      <c r="B154" s="17">
        <v>2.1</v>
      </c>
      <c r="C154" s="17">
        <v>1.875</v>
      </c>
      <c r="D154" s="17">
        <v>2.4</v>
      </c>
      <c r="E154" s="17">
        <v>1.85</v>
      </c>
      <c r="F154" s="1"/>
      <c r="G154" s="14"/>
      <c r="H154" s="14"/>
      <c r="I154" s="14"/>
      <c r="K154" s="9"/>
      <c r="L154" s="9"/>
      <c r="M154" s="9"/>
    </row>
    <row r="155" spans="1:13" ht="12.75">
      <c r="A155" s="22">
        <v>1452</v>
      </c>
      <c r="B155" s="17">
        <v>2.1</v>
      </c>
      <c r="C155" s="17"/>
      <c r="D155" s="17">
        <v>2.4</v>
      </c>
      <c r="E155" s="17">
        <v>1.85</v>
      </c>
      <c r="F155" s="1"/>
      <c r="G155" s="14"/>
      <c r="H155" s="14"/>
      <c r="I155" s="14"/>
      <c r="K155" s="9"/>
      <c r="L155" s="9"/>
      <c r="M155" s="9"/>
    </row>
    <row r="156" spans="1:13" ht="12.75">
      <c r="A156" s="22">
        <v>1453</v>
      </c>
      <c r="B156" s="17">
        <v>2.4</v>
      </c>
      <c r="C156" s="17">
        <v>1.9</v>
      </c>
      <c r="D156" s="17">
        <v>2.4</v>
      </c>
      <c r="E156" s="17">
        <v>1.8</v>
      </c>
      <c r="F156" s="1"/>
      <c r="G156" s="14"/>
      <c r="H156" s="14"/>
      <c r="I156" s="14"/>
      <c r="K156" s="9">
        <v>1</v>
      </c>
      <c r="L156" s="9">
        <v>1.104</v>
      </c>
      <c r="M156" s="9">
        <v>5.333333333333333</v>
      </c>
    </row>
    <row r="157" spans="1:13" ht="12.75">
      <c r="A157" s="22">
        <v>1454</v>
      </c>
      <c r="B157" s="17">
        <v>2.9</v>
      </c>
      <c r="C157" s="17"/>
      <c r="D157" s="17">
        <v>2.4</v>
      </c>
      <c r="E157" s="17">
        <v>1.8</v>
      </c>
      <c r="F157" s="1"/>
      <c r="G157" s="14"/>
      <c r="H157" s="14"/>
      <c r="I157" s="14"/>
      <c r="K157" s="9"/>
      <c r="L157" s="9"/>
      <c r="M157" s="9"/>
    </row>
    <row r="158" spans="1:13" ht="12.75">
      <c r="A158" s="22">
        <v>1455</v>
      </c>
      <c r="B158" s="17">
        <v>2.4</v>
      </c>
      <c r="C158" s="17">
        <v>1.9</v>
      </c>
      <c r="D158" s="17">
        <v>2.4</v>
      </c>
      <c r="E158" s="17">
        <v>1.85</v>
      </c>
      <c r="F158" s="1"/>
      <c r="G158" s="14">
        <v>2.228</v>
      </c>
      <c r="H158" s="14">
        <v>2.4597120000000006</v>
      </c>
      <c r="I158" s="14">
        <v>11.882666666666667</v>
      </c>
      <c r="K158" s="9">
        <v>2.228</v>
      </c>
      <c r="L158" s="9">
        <v>2.4597120000000006</v>
      </c>
      <c r="M158" s="9">
        <v>11.882666666666667</v>
      </c>
    </row>
    <row r="159" spans="1:13" ht="12.75">
      <c r="A159" s="22"/>
      <c r="B159" s="17"/>
      <c r="C159" s="17"/>
      <c r="D159" s="17"/>
      <c r="E159" s="17"/>
      <c r="F159" s="1"/>
      <c r="G159" s="14"/>
      <c r="H159" s="14"/>
      <c r="I159" s="14"/>
      <c r="K159" s="9"/>
      <c r="L159" s="9"/>
      <c r="M159" s="9"/>
    </row>
    <row r="160" spans="1:13" ht="12.75">
      <c r="A160" s="22" t="s">
        <v>154</v>
      </c>
      <c r="B160" s="17">
        <f>AVERAGE(B154:B158)</f>
        <v>2.38</v>
      </c>
      <c r="C160" s="17">
        <f>AVERAGE(C154:C158)</f>
        <v>1.8916666666666666</v>
      </c>
      <c r="D160" s="17">
        <f>AVERAGE(D154:D158)</f>
        <v>2.4</v>
      </c>
      <c r="E160" s="17">
        <f>AVERAGE(E154:E158)</f>
        <v>1.83</v>
      </c>
      <c r="F160" s="1"/>
      <c r="G160" s="17">
        <f>AVERAGE(G154:G158)</f>
        <v>2.228</v>
      </c>
      <c r="H160" s="17">
        <f>AVERAGE(H154:H158)</f>
        <v>2.4597120000000006</v>
      </c>
      <c r="I160" s="17">
        <f>AVERAGE(I154:I158)</f>
        <v>11.882666666666667</v>
      </c>
      <c r="K160" s="17">
        <f>AVERAGE(K154:K158)</f>
        <v>1.614</v>
      </c>
      <c r="L160" s="17">
        <f>AVERAGE(L154:L158)</f>
        <v>1.7818560000000003</v>
      </c>
      <c r="M160" s="17">
        <f>AVERAGE(M154:M158)</f>
        <v>8.608</v>
      </c>
    </row>
    <row r="161" spans="1:13" ht="12.75">
      <c r="A161" s="22"/>
      <c r="B161" s="17"/>
      <c r="C161" s="17"/>
      <c r="D161" s="17"/>
      <c r="E161" s="17"/>
      <c r="F161" s="1"/>
      <c r="G161" s="14"/>
      <c r="H161" s="14"/>
      <c r="I161" s="14"/>
      <c r="K161" s="9"/>
      <c r="L161" s="9"/>
      <c r="M161" s="9"/>
    </row>
    <row r="162" spans="1:13" ht="12.75">
      <c r="A162" s="22">
        <v>1456</v>
      </c>
      <c r="B162" s="17">
        <v>2.5</v>
      </c>
      <c r="C162" s="17">
        <v>2</v>
      </c>
      <c r="D162" s="17"/>
      <c r="E162" s="17"/>
      <c r="F162" s="1"/>
      <c r="G162" s="14">
        <v>2.071</v>
      </c>
      <c r="H162" s="14">
        <v>2.2863840000000004</v>
      </c>
      <c r="I162" s="14">
        <v>11.045333333333334</v>
      </c>
      <c r="K162" s="9">
        <v>2.071</v>
      </c>
      <c r="L162" s="9">
        <v>2.2863840000000004</v>
      </c>
      <c r="M162" s="9">
        <v>11.045333333333334</v>
      </c>
    </row>
    <row r="163" spans="1:13" ht="12.75">
      <c r="A163" s="22">
        <v>1457</v>
      </c>
      <c r="B163" s="17">
        <v>3.3</v>
      </c>
      <c r="C163" s="17"/>
      <c r="D163" s="17">
        <v>2.4</v>
      </c>
      <c r="E163" s="17">
        <v>1.8</v>
      </c>
      <c r="F163" s="1"/>
      <c r="G163" s="14"/>
      <c r="H163" s="14"/>
      <c r="I163" s="14"/>
      <c r="K163" s="9">
        <v>1.8185910258560576</v>
      </c>
      <c r="L163" s="9">
        <v>1.9399226834804164</v>
      </c>
      <c r="M163" s="9">
        <v>9.371607166572058</v>
      </c>
    </row>
    <row r="164" spans="1:13" ht="12.75">
      <c r="A164" s="22">
        <v>1458</v>
      </c>
      <c r="B164" s="17">
        <v>2.75</v>
      </c>
      <c r="C164" s="17">
        <v>2</v>
      </c>
      <c r="D164" s="17">
        <v>2.4</v>
      </c>
      <c r="E164" s="17">
        <v>1.8</v>
      </c>
      <c r="F164" s="1"/>
      <c r="G164" s="14"/>
      <c r="H164" s="14"/>
      <c r="I164" s="14"/>
      <c r="K164" s="9">
        <v>2.1703768624014024</v>
      </c>
      <c r="L164" s="9">
        <v>2.3960960560911486</v>
      </c>
      <c r="M164" s="9">
        <v>11.575343266140813</v>
      </c>
    </row>
    <row r="165" spans="1:13" ht="12.75">
      <c r="A165" s="22">
        <v>1459</v>
      </c>
      <c r="B165" s="17"/>
      <c r="C165" s="17"/>
      <c r="D165" s="17"/>
      <c r="E165" s="17"/>
      <c r="F165" s="1"/>
      <c r="G165" s="14"/>
      <c r="H165" s="14"/>
      <c r="I165" s="14"/>
      <c r="K165" s="9"/>
      <c r="L165" s="9"/>
      <c r="M165" s="9"/>
    </row>
    <row r="166" spans="1:13" ht="12.75">
      <c r="A166" s="22">
        <v>1460</v>
      </c>
      <c r="B166" s="17"/>
      <c r="C166" s="17"/>
      <c r="D166" s="17">
        <v>2.4</v>
      </c>
      <c r="E166" s="17">
        <v>1.8</v>
      </c>
      <c r="F166" s="1"/>
      <c r="G166" s="14">
        <v>2.383032344491524</v>
      </c>
      <c r="H166" s="14">
        <v>2.6308677083186427</v>
      </c>
      <c r="I166" s="14">
        <v>12.709505837288127</v>
      </c>
      <c r="K166" s="9">
        <v>2.383032344491524</v>
      </c>
      <c r="L166" s="9">
        <v>2.6308677083186427</v>
      </c>
      <c r="M166" s="9">
        <v>12.709505837288127</v>
      </c>
    </row>
    <row r="167" spans="1:13" ht="12.75">
      <c r="A167" s="22"/>
      <c r="B167" s="17"/>
      <c r="C167" s="17"/>
      <c r="D167" s="17"/>
      <c r="E167" s="17"/>
      <c r="F167" s="1"/>
      <c r="G167" s="14"/>
      <c r="H167" s="14"/>
      <c r="I167" s="14"/>
      <c r="K167" s="9"/>
      <c r="L167" s="9"/>
      <c r="M167" s="9"/>
    </row>
    <row r="168" spans="1:13" ht="12.75">
      <c r="A168" s="22" t="s">
        <v>164</v>
      </c>
      <c r="B168" s="17">
        <f>AVERAGE(B162:B166)</f>
        <v>2.85</v>
      </c>
      <c r="C168" s="17">
        <f>AVERAGE(C162:C166)</f>
        <v>2</v>
      </c>
      <c r="D168" s="17">
        <f>AVERAGE(D162:D166)</f>
        <v>2.4</v>
      </c>
      <c r="E168" s="17">
        <f>AVERAGE(E162:E166)</f>
        <v>1.8</v>
      </c>
      <c r="F168" s="1"/>
      <c r="G168" s="17">
        <f>AVERAGE(G162:G166)</f>
        <v>2.227016172245762</v>
      </c>
      <c r="H168" s="17">
        <f>AVERAGE(H162:H166)</f>
        <v>2.4586258541593216</v>
      </c>
      <c r="I168" s="17">
        <f>AVERAGE(I162:I166)</f>
        <v>11.87741958531073</v>
      </c>
      <c r="K168" s="17">
        <f>AVERAGE(K162:K166)</f>
        <v>2.110750058187246</v>
      </c>
      <c r="L168" s="17">
        <f>AVERAGE(L162:L166)</f>
        <v>2.313317611972552</v>
      </c>
      <c r="M168" s="17">
        <f>AVERAGE(M162:M166)</f>
        <v>11.175447400833583</v>
      </c>
    </row>
    <row r="169" spans="1:13" ht="12.75">
      <c r="A169" s="22"/>
      <c r="B169" s="17"/>
      <c r="C169" s="17"/>
      <c r="D169" s="17"/>
      <c r="E169" s="17"/>
      <c r="F169" s="1"/>
      <c r="G169" s="14"/>
      <c r="H169" s="14"/>
      <c r="I169" s="14"/>
      <c r="K169" s="9"/>
      <c r="L169" s="9"/>
      <c r="M169" s="9"/>
    </row>
    <row r="170" spans="1:13" ht="12.75">
      <c r="A170" s="22">
        <v>1461</v>
      </c>
      <c r="B170" s="17"/>
      <c r="C170" s="17"/>
      <c r="D170" s="17"/>
      <c r="E170" s="17"/>
      <c r="F170" s="1"/>
      <c r="G170" s="14">
        <v>1.9890042137284851</v>
      </c>
      <c r="H170" s="14">
        <v>2.195860651956248</v>
      </c>
      <c r="I170" s="14">
        <v>10.608022473218586</v>
      </c>
      <c r="K170" s="9">
        <v>1.3932318830179165</v>
      </c>
      <c r="L170" s="9">
        <v>1.51516479885178</v>
      </c>
      <c r="M170" s="9">
        <v>7.319636709428887</v>
      </c>
    </row>
    <row r="171" spans="1:13" ht="12.75">
      <c r="A171" s="22">
        <v>1462</v>
      </c>
      <c r="B171" s="17">
        <v>2.4</v>
      </c>
      <c r="C171" s="17">
        <v>1.9</v>
      </c>
      <c r="D171" s="17">
        <v>2.4</v>
      </c>
      <c r="E171" s="17">
        <v>1.8</v>
      </c>
      <c r="F171" s="1"/>
      <c r="G171" s="14"/>
      <c r="H171" s="14"/>
      <c r="I171" s="14"/>
      <c r="K171" s="9"/>
      <c r="L171" s="9"/>
      <c r="M171" s="9"/>
    </row>
    <row r="172" spans="1:13" ht="12.75">
      <c r="A172" s="22">
        <v>1463</v>
      </c>
      <c r="B172" s="17"/>
      <c r="C172" s="17"/>
      <c r="D172" s="17"/>
      <c r="E172" s="17"/>
      <c r="F172" s="1"/>
      <c r="G172" s="14">
        <v>1.994</v>
      </c>
      <c r="H172" s="14">
        <v>2.201376</v>
      </c>
      <c r="I172" s="14">
        <v>10.634666666666666</v>
      </c>
      <c r="K172" s="9">
        <v>2.163666667</v>
      </c>
      <c r="L172" s="9">
        <v>2.3886880003680004</v>
      </c>
      <c r="M172" s="9">
        <v>11.539555557333333</v>
      </c>
    </row>
    <row r="173" spans="1:13" ht="12.75">
      <c r="A173" s="22">
        <v>1464</v>
      </c>
      <c r="B173" s="17">
        <v>2.85</v>
      </c>
      <c r="C173" s="17"/>
      <c r="D173" s="17"/>
      <c r="E173" s="17"/>
      <c r="F173" s="1"/>
      <c r="G173" s="14">
        <v>2.356755542208629</v>
      </c>
      <c r="H173" s="14">
        <v>2.6018581185983263</v>
      </c>
      <c r="I173" s="14">
        <v>12.569362891779353</v>
      </c>
      <c r="K173" s="9">
        <v>2.0103986871144803</v>
      </c>
      <c r="L173" s="9">
        <v>2.219480150574386</v>
      </c>
      <c r="M173" s="9">
        <v>10.722126331277229</v>
      </c>
    </row>
    <row r="174" spans="1:13" ht="12.75">
      <c r="A174" s="22">
        <v>1465</v>
      </c>
      <c r="B174" s="17">
        <v>4.3</v>
      </c>
      <c r="C174" s="17"/>
      <c r="D174" s="17">
        <v>2.4</v>
      </c>
      <c r="E174" s="17">
        <v>1.8</v>
      </c>
      <c r="F174" s="1"/>
      <c r="G174" s="14"/>
      <c r="H174" s="14"/>
      <c r="I174" s="14"/>
      <c r="K174" s="9"/>
      <c r="L174" s="9"/>
      <c r="M174" s="9"/>
    </row>
    <row r="175" spans="1:13" ht="12.75">
      <c r="A175" s="22"/>
      <c r="B175" s="17"/>
      <c r="C175" s="17"/>
      <c r="D175" s="17"/>
      <c r="E175" s="17"/>
      <c r="F175" s="1"/>
      <c r="G175" s="14"/>
      <c r="H175" s="14"/>
      <c r="I175" s="14"/>
      <c r="K175" s="9"/>
      <c r="L175" s="9"/>
      <c r="M175" s="9"/>
    </row>
    <row r="176" spans="1:13" ht="12.75">
      <c r="A176" s="22" t="s">
        <v>178</v>
      </c>
      <c r="B176" s="17">
        <f>AVERAGE(B170:B174)</f>
        <v>3.1833333333333336</v>
      </c>
      <c r="C176" s="17">
        <f>AVERAGE(C170:C174)</f>
        <v>1.9</v>
      </c>
      <c r="D176" s="17">
        <f>AVERAGE(D170:D174)</f>
        <v>2.4</v>
      </c>
      <c r="E176" s="17">
        <f>AVERAGE(E170:E174)</f>
        <v>1.8</v>
      </c>
      <c r="F176" s="1"/>
      <c r="G176" s="17">
        <f>AVERAGE(G170:G174)</f>
        <v>2.113253251979038</v>
      </c>
      <c r="H176" s="17">
        <f>AVERAGE(H170:H174)</f>
        <v>2.333031590184858</v>
      </c>
      <c r="I176" s="17">
        <f>AVERAGE(I170:I174)</f>
        <v>11.270684010554868</v>
      </c>
      <c r="K176" s="17">
        <f>AVERAGE(K170:K174)</f>
        <v>1.855765745710799</v>
      </c>
      <c r="L176" s="17">
        <f>AVERAGE(L170:L174)</f>
        <v>2.0411109832647223</v>
      </c>
      <c r="M176" s="17">
        <f>AVERAGE(M170:M174)</f>
        <v>9.860439532679818</v>
      </c>
    </row>
    <row r="177" spans="1:13" ht="12.75">
      <c r="A177" s="22"/>
      <c r="B177" s="17"/>
      <c r="C177" s="17"/>
      <c r="D177" s="17"/>
      <c r="E177" s="17"/>
      <c r="F177" s="1"/>
      <c r="G177" s="14"/>
      <c r="H177" s="14"/>
      <c r="I177" s="14"/>
      <c r="K177" s="9"/>
      <c r="L177" s="9"/>
      <c r="M177" s="9"/>
    </row>
    <row r="178" spans="1:13" ht="12.75">
      <c r="A178" s="22">
        <v>1466</v>
      </c>
      <c r="B178" s="17">
        <v>2.8</v>
      </c>
      <c r="C178" s="17"/>
      <c r="D178" s="17">
        <v>2.5</v>
      </c>
      <c r="E178" s="17">
        <v>1.9</v>
      </c>
      <c r="F178" s="1"/>
      <c r="G178" s="14">
        <v>2.0319237728218873</v>
      </c>
      <c r="H178" s="14">
        <v>1.960504824575588</v>
      </c>
      <c r="I178" s="14">
        <v>9.753234109545058</v>
      </c>
      <c r="K178" s="9">
        <v>1.813161750749464</v>
      </c>
      <c r="L178" s="9">
        <v>1.7148644758951677</v>
      </c>
      <c r="M178" s="9">
        <v>8.770376287735356</v>
      </c>
    </row>
    <row r="179" spans="1:13" ht="12.75">
      <c r="A179" s="22">
        <v>1467</v>
      </c>
      <c r="B179" s="17">
        <v>2.4</v>
      </c>
      <c r="C179" s="17">
        <v>1.8</v>
      </c>
      <c r="D179" s="17">
        <v>2.5</v>
      </c>
      <c r="E179" s="17">
        <v>1.9</v>
      </c>
      <c r="F179" s="1"/>
      <c r="G179" s="14">
        <v>2.4089379515524403</v>
      </c>
      <c r="H179" s="14">
        <v>2.3423971448755996</v>
      </c>
      <c r="I179" s="14">
        <v>11.562902167451714</v>
      </c>
      <c r="K179" s="9">
        <v>1.8930449664308704</v>
      </c>
      <c r="L179" s="9">
        <v>1.8743898237972718</v>
      </c>
      <c r="M179" s="9">
        <v>9.071913150868179</v>
      </c>
    </row>
    <row r="180" spans="1:13" ht="12.75">
      <c r="A180" s="22">
        <v>1468</v>
      </c>
      <c r="B180" s="17">
        <v>3.7835</v>
      </c>
      <c r="C180" s="17"/>
      <c r="D180" s="17">
        <v>2.4</v>
      </c>
      <c r="E180" s="17">
        <v>1.9</v>
      </c>
      <c r="F180" s="1"/>
      <c r="G180" s="14">
        <v>2.096543550647543</v>
      </c>
      <c r="H180" s="14">
        <v>2.1728577358911134</v>
      </c>
      <c r="I180" s="14">
        <v>10.063409043108207</v>
      </c>
      <c r="K180" s="9">
        <v>1.8784409951565366</v>
      </c>
      <c r="L180" s="9">
        <v>1.9342412667592344</v>
      </c>
      <c r="M180" s="9">
        <v>8.958276804751375</v>
      </c>
    </row>
    <row r="181" spans="1:13" ht="12.75">
      <c r="A181" s="22">
        <v>1469</v>
      </c>
      <c r="B181" s="17"/>
      <c r="C181" s="17"/>
      <c r="D181" s="17">
        <v>2.8</v>
      </c>
      <c r="E181" s="17">
        <v>2</v>
      </c>
      <c r="F181" s="1"/>
      <c r="G181" s="14">
        <v>2.0910874083582853</v>
      </c>
      <c r="H181" s="14">
        <v>2.1672029900225267</v>
      </c>
      <c r="I181" s="14">
        <v>10.03721956011977</v>
      </c>
      <c r="K181" s="9">
        <v>1.6757603708458093</v>
      </c>
      <c r="L181" s="9">
        <v>1.7367580483445966</v>
      </c>
      <c r="M181" s="9">
        <v>8.043649780059885</v>
      </c>
    </row>
    <row r="182" spans="1:13" ht="12.75">
      <c r="A182" s="22">
        <v>1470</v>
      </c>
      <c r="B182" s="17">
        <v>4</v>
      </c>
      <c r="C182" s="17"/>
      <c r="D182" s="17">
        <v>2.4</v>
      </c>
      <c r="E182" s="17">
        <v>1.9</v>
      </c>
      <c r="F182" s="1"/>
      <c r="G182" s="14">
        <v>2.069660741815296</v>
      </c>
      <c r="H182" s="14">
        <v>2.144996392817373</v>
      </c>
      <c r="I182" s="14">
        <v>9.934371560713423</v>
      </c>
      <c r="K182" s="9">
        <v>2.069660741815296</v>
      </c>
      <c r="L182" s="9">
        <v>2.144996392817373</v>
      </c>
      <c r="M182" s="9">
        <v>9.934371560713423</v>
      </c>
    </row>
    <row r="183" spans="1:13" ht="12.75">
      <c r="A183" s="22"/>
      <c r="B183" s="17"/>
      <c r="C183" s="17"/>
      <c r="D183" s="17"/>
      <c r="E183" s="17"/>
      <c r="F183" s="1"/>
      <c r="G183" s="14"/>
      <c r="H183" s="14"/>
      <c r="I183" s="14"/>
      <c r="K183" s="9"/>
      <c r="L183" s="9"/>
      <c r="M183" s="9"/>
    </row>
    <row r="184" spans="1:13" ht="12.75">
      <c r="A184" s="22" t="s">
        <v>200</v>
      </c>
      <c r="B184" s="17">
        <f>AVERAGE(B178:B182)</f>
        <v>3.245875</v>
      </c>
      <c r="C184" s="17">
        <f>AVERAGE(C178:C182)</f>
        <v>1.8</v>
      </c>
      <c r="D184" s="17">
        <f>AVERAGE(D178:D182)</f>
        <v>2.52</v>
      </c>
      <c r="E184" s="17">
        <f>AVERAGE(E178:E182)</f>
        <v>1.92</v>
      </c>
      <c r="F184" s="1"/>
      <c r="G184" s="17">
        <f>AVERAGE(G178:G182)</f>
        <v>2.1396306850390903</v>
      </c>
      <c r="H184" s="17">
        <f>AVERAGE(H178:H182)</f>
        <v>2.1575918176364404</v>
      </c>
      <c r="I184" s="17">
        <f>AVERAGE(I178:I182)</f>
        <v>10.270227288187634</v>
      </c>
      <c r="K184" s="17">
        <f>AVERAGE(K178:K182)</f>
        <v>1.8660137649995954</v>
      </c>
      <c r="L184" s="17">
        <f>AVERAGE(L178:L182)</f>
        <v>1.8810500015227287</v>
      </c>
      <c r="M184" s="17">
        <f>AVERAGE(M178:M182)</f>
        <v>8.955717516825644</v>
      </c>
    </row>
    <row r="185" spans="1:13" ht="12.75">
      <c r="A185" s="22"/>
      <c r="B185" s="17"/>
      <c r="C185" s="17"/>
      <c r="D185" s="17"/>
      <c r="E185" s="17"/>
      <c r="F185" s="1"/>
      <c r="G185" s="14"/>
      <c r="H185" s="14"/>
      <c r="I185" s="14"/>
      <c r="K185" s="9"/>
      <c r="L185" s="9"/>
      <c r="M185" s="9"/>
    </row>
    <row r="186" spans="1:13" ht="12.75">
      <c r="A186" s="22">
        <v>1471</v>
      </c>
      <c r="B186" s="17">
        <v>2.4</v>
      </c>
      <c r="C186" s="17">
        <v>1.9</v>
      </c>
      <c r="D186" s="17">
        <v>2.4</v>
      </c>
      <c r="E186" s="17">
        <v>1.9</v>
      </c>
      <c r="F186" s="1"/>
      <c r="G186" s="14">
        <v>1.9232902555542515</v>
      </c>
      <c r="H186" s="14">
        <v>1.9932980208564262</v>
      </c>
      <c r="I186" s="14">
        <v>9.231793226660407</v>
      </c>
      <c r="K186" s="9">
        <v>1.7523097544053352</v>
      </c>
      <c r="L186" s="9">
        <v>1.8160938294656894</v>
      </c>
      <c r="M186" s="9">
        <v>8.41108682114561</v>
      </c>
    </row>
    <row r="187" spans="1:13" ht="12.75">
      <c r="A187" s="22">
        <v>1472</v>
      </c>
      <c r="B187" s="17"/>
      <c r="C187" s="17"/>
      <c r="D187" s="17">
        <v>2.4</v>
      </c>
      <c r="E187" s="17">
        <v>1.9</v>
      </c>
      <c r="F187" s="1"/>
      <c r="G187" s="14">
        <v>2.5318713450292396</v>
      </c>
      <c r="H187" s="14">
        <v>2.624031461988304</v>
      </c>
      <c r="I187" s="14">
        <v>12.15298245614035</v>
      </c>
      <c r="K187" s="9">
        <v>1.849269343914214</v>
      </c>
      <c r="L187" s="9">
        <v>1.9165827480326918</v>
      </c>
      <c r="M187" s="9">
        <v>8.876492850788228</v>
      </c>
    </row>
    <row r="188" spans="1:13" ht="12.75">
      <c r="A188" s="22">
        <v>1473</v>
      </c>
      <c r="B188" s="17">
        <v>2.4</v>
      </c>
      <c r="C188" s="17">
        <v>1.9</v>
      </c>
      <c r="D188" s="17">
        <v>2.6</v>
      </c>
      <c r="E188" s="17">
        <v>1.9</v>
      </c>
      <c r="F188" s="1"/>
      <c r="G188" s="14">
        <v>1.7633000431933996</v>
      </c>
      <c r="H188" s="14">
        <v>1.8274841647656395</v>
      </c>
      <c r="I188" s="14">
        <v>8.463840207328317</v>
      </c>
      <c r="K188" s="9">
        <v>1.714983354930033</v>
      </c>
      <c r="L188" s="9">
        <v>1.7774087490494863</v>
      </c>
      <c r="M188" s="9">
        <v>8.231920103664159</v>
      </c>
    </row>
    <row r="189" spans="1:13" ht="12.75">
      <c r="A189" s="22">
        <v>1474</v>
      </c>
      <c r="B189" s="17"/>
      <c r="C189" s="17"/>
      <c r="D189" s="17">
        <v>2.6</v>
      </c>
      <c r="E189" s="17">
        <v>1.9</v>
      </c>
      <c r="F189" s="1"/>
      <c r="G189" s="14">
        <v>2.064534914562225</v>
      </c>
      <c r="H189" s="14">
        <v>2.13968398545229</v>
      </c>
      <c r="I189" s="14">
        <v>9.909767589898681</v>
      </c>
      <c r="K189" s="9">
        <v>2.064534914562225</v>
      </c>
      <c r="L189" s="9">
        <v>2.13968398545229</v>
      </c>
      <c r="M189" s="9">
        <v>9.909767589898681</v>
      </c>
    </row>
    <row r="190" spans="1:13" ht="12.75">
      <c r="A190" s="22">
        <v>1475</v>
      </c>
      <c r="B190" s="17"/>
      <c r="C190" s="17">
        <v>3</v>
      </c>
      <c r="D190" s="17">
        <v>2.6</v>
      </c>
      <c r="E190" s="17">
        <v>1.9</v>
      </c>
      <c r="F190" s="1"/>
      <c r="G190" s="14">
        <v>1.9554567193583123</v>
      </c>
      <c r="H190" s="14">
        <v>2.302550287044413</v>
      </c>
      <c r="I190" s="14">
        <v>9.386192252919898</v>
      </c>
      <c r="K190" s="9">
        <v>2.0056378129055417</v>
      </c>
      <c r="L190" s="9">
        <v>2.361638524696275</v>
      </c>
      <c r="M190" s="9">
        <v>9.627061501946597</v>
      </c>
    </row>
    <row r="191" spans="1:13" ht="12.75">
      <c r="A191" s="22"/>
      <c r="B191" s="17"/>
      <c r="C191" s="17"/>
      <c r="D191" s="17"/>
      <c r="E191" s="17"/>
      <c r="F191" s="1"/>
      <c r="G191" s="14"/>
      <c r="H191" s="14"/>
      <c r="I191" s="14"/>
      <c r="K191" s="9"/>
      <c r="L191" s="9"/>
      <c r="M191" s="9"/>
    </row>
    <row r="192" spans="1:13" ht="12.75">
      <c r="A192" s="22" t="s">
        <v>219</v>
      </c>
      <c r="B192" s="17">
        <f>AVERAGE(B186:B190)</f>
        <v>2.4</v>
      </c>
      <c r="C192" s="17">
        <f>AVERAGE(C186:C190)</f>
        <v>2.2666666666666666</v>
      </c>
      <c r="D192" s="17">
        <f>AVERAGE(D186:D190)</f>
        <v>2.52</v>
      </c>
      <c r="E192" s="17">
        <f>AVERAGE(E186:E190)</f>
        <v>1.9</v>
      </c>
      <c r="F192" s="1"/>
      <c r="G192" s="17">
        <f>AVERAGE(G186:G190)</f>
        <v>2.0476906555394856</v>
      </c>
      <c r="H192" s="17">
        <f>AVERAGE(H186:H190)</f>
        <v>2.1774095840214147</v>
      </c>
      <c r="I192" s="17">
        <f>AVERAGE(I186:I190)</f>
        <v>9.828915146589532</v>
      </c>
      <c r="K192" s="17">
        <f>AVERAGE(K186:K190)</f>
        <v>1.8773470361434696</v>
      </c>
      <c r="L192" s="17">
        <f>AVERAGE(L186:L190)</f>
        <v>2.0022815673392866</v>
      </c>
      <c r="M192" s="17">
        <f>AVERAGE(M186:M190)</f>
        <v>9.011265773488656</v>
      </c>
    </row>
    <row r="193" spans="1:13" ht="12.75">
      <c r="A193" s="22"/>
      <c r="B193" s="17"/>
      <c r="C193" s="17"/>
      <c r="D193" s="17"/>
      <c r="E193" s="17"/>
      <c r="F193" s="1"/>
      <c r="G193" s="14"/>
      <c r="H193" s="14"/>
      <c r="I193" s="14"/>
      <c r="K193" s="9"/>
      <c r="L193" s="9"/>
      <c r="M193" s="9"/>
    </row>
    <row r="194" spans="1:13" ht="12.75">
      <c r="A194" s="22">
        <v>1476</v>
      </c>
      <c r="B194" s="17"/>
      <c r="C194" s="17"/>
      <c r="D194" s="17">
        <v>2.6</v>
      </c>
      <c r="E194" s="17">
        <v>1.9</v>
      </c>
      <c r="F194" s="1"/>
      <c r="G194" s="14">
        <v>2.228180590905225</v>
      </c>
      <c r="H194" s="14">
        <v>2.623682645790902</v>
      </c>
      <c r="I194" s="14">
        <v>10.695266836345079</v>
      </c>
      <c r="K194" s="9">
        <v>2.228180590905225</v>
      </c>
      <c r="L194" s="9">
        <v>2.623682645790902</v>
      </c>
      <c r="M194" s="9">
        <v>10.695266836345079</v>
      </c>
    </row>
    <row r="195" spans="1:13" ht="12.75">
      <c r="A195" s="22">
        <v>1477</v>
      </c>
      <c r="B195" s="17"/>
      <c r="C195" s="17"/>
      <c r="D195" s="17">
        <v>2.666665</v>
      </c>
      <c r="E195" s="17">
        <v>1.95</v>
      </c>
      <c r="F195" s="1"/>
      <c r="G195" s="14">
        <v>2.364867540029112</v>
      </c>
      <c r="H195" s="14">
        <v>2.784631528384279</v>
      </c>
      <c r="I195" s="14">
        <v>11.351364192139737</v>
      </c>
      <c r="K195" s="9">
        <v>1.682433770014556</v>
      </c>
      <c r="L195" s="9">
        <v>1.9810657641921394</v>
      </c>
      <c r="M195" s="9">
        <v>8.075682096069869</v>
      </c>
    </row>
    <row r="196" spans="1:13" ht="12.75">
      <c r="A196" s="22">
        <v>1478</v>
      </c>
      <c r="B196" s="17"/>
      <c r="C196" s="17"/>
      <c r="D196" s="17">
        <v>2.6665</v>
      </c>
      <c r="E196" s="17">
        <v>2</v>
      </c>
      <c r="F196" s="1"/>
      <c r="G196" s="14">
        <v>2.9623268698060943</v>
      </c>
      <c r="H196" s="14">
        <v>3.924194404432133</v>
      </c>
      <c r="I196" s="14">
        <v>14.219168975069254</v>
      </c>
      <c r="K196" s="9">
        <v>2.9623268698060943</v>
      </c>
      <c r="L196" s="9">
        <v>3.924194404432133</v>
      </c>
      <c r="M196" s="9">
        <v>14.219168975069254</v>
      </c>
    </row>
    <row r="197" spans="1:13" ht="12.75">
      <c r="A197" s="22">
        <v>1479</v>
      </c>
      <c r="B197" s="17"/>
      <c r="C197" s="17"/>
      <c r="D197" s="17"/>
      <c r="E197" s="17"/>
      <c r="F197" s="1"/>
      <c r="G197" s="14">
        <v>2.6</v>
      </c>
      <c r="H197" s="14">
        <v>3.44422</v>
      </c>
      <c r="I197" s="14">
        <v>12</v>
      </c>
      <c r="K197" s="9">
        <v>2.386</v>
      </c>
      <c r="L197" s="9">
        <v>3.1607342000000003</v>
      </c>
      <c r="M197" s="9">
        <v>11.012307692307694</v>
      </c>
    </row>
    <row r="198" spans="1:13" ht="12.75">
      <c r="A198" s="22">
        <v>1480</v>
      </c>
      <c r="B198" s="17"/>
      <c r="C198" s="17"/>
      <c r="D198" s="17">
        <v>2.63</v>
      </c>
      <c r="E198" s="17">
        <v>2</v>
      </c>
      <c r="F198" s="1"/>
      <c r="G198" s="14">
        <v>2.8326699570132146</v>
      </c>
      <c r="H198" s="14">
        <v>3.752437892055405</v>
      </c>
      <c r="I198" s="14">
        <v>13.07386134006099</v>
      </c>
      <c r="K198" s="9">
        <v>2.6663349785066073</v>
      </c>
      <c r="L198" s="9">
        <v>3.5320939460277025</v>
      </c>
      <c r="M198" s="9">
        <v>12.306161439261263</v>
      </c>
    </row>
    <row r="199" spans="1:13" ht="12.75">
      <c r="A199" s="22"/>
      <c r="B199" s="17"/>
      <c r="C199" s="17"/>
      <c r="D199" s="17"/>
      <c r="E199" s="17"/>
      <c r="F199" s="1"/>
      <c r="G199" s="14"/>
      <c r="H199" s="14"/>
      <c r="I199" s="14"/>
      <c r="K199" s="9"/>
      <c r="L199" s="9"/>
      <c r="M199" s="9"/>
    </row>
    <row r="200" spans="1:13" ht="12.75">
      <c r="A200" s="22" t="s">
        <v>233</v>
      </c>
      <c r="B200" s="17"/>
      <c r="C200" s="17"/>
      <c r="D200" s="17">
        <f>AVERAGE(D194:D198)</f>
        <v>2.64079125</v>
      </c>
      <c r="E200" s="17">
        <f>AVERAGE(E194:E198)</f>
        <v>1.9625</v>
      </c>
      <c r="F200" s="1"/>
      <c r="G200" s="17">
        <f>AVERAGE(G194:G198)</f>
        <v>2.597608991550729</v>
      </c>
      <c r="H200" s="17">
        <f>AVERAGE(H194:H198)</f>
        <v>3.305833294132544</v>
      </c>
      <c r="I200" s="17">
        <f>AVERAGE(I194:I198)</f>
        <v>12.267932268723012</v>
      </c>
      <c r="K200" s="17">
        <f>AVERAGE(K194:K198)</f>
        <v>2.3850552418464965</v>
      </c>
      <c r="L200" s="17">
        <f>AVERAGE(L194:L198)</f>
        <v>3.0443541920885755</v>
      </c>
      <c r="M200" s="17">
        <f>AVERAGE(M194:M198)</f>
        <v>11.26171740781063</v>
      </c>
    </row>
    <row r="201" spans="1:13" ht="12.75">
      <c r="A201" s="22"/>
      <c r="B201" s="17"/>
      <c r="C201" s="17"/>
      <c r="D201" s="17"/>
      <c r="E201" s="17"/>
      <c r="F201" s="1"/>
      <c r="G201" s="14"/>
      <c r="H201" s="14"/>
      <c r="I201" s="14"/>
      <c r="K201" s="9"/>
      <c r="L201" s="9"/>
      <c r="M201" s="9"/>
    </row>
    <row r="202" spans="1:13" ht="12.75">
      <c r="A202" s="22">
        <v>1481</v>
      </c>
      <c r="B202" s="17"/>
      <c r="C202" s="17"/>
      <c r="D202" s="17"/>
      <c r="E202" s="17"/>
      <c r="F202" s="1"/>
      <c r="G202" s="14">
        <v>2.4146164895168956</v>
      </c>
      <c r="H202" s="14">
        <v>3.1986424636630315</v>
      </c>
      <c r="I202" s="14">
        <v>11.144383797770288</v>
      </c>
      <c r="K202" s="9">
        <v>2.609744326344597</v>
      </c>
      <c r="L202" s="9">
        <v>3.4571283091086875</v>
      </c>
      <c r="M202" s="9">
        <v>12.04497381389814</v>
      </c>
    </row>
    <row r="203" spans="1:13" ht="12.75">
      <c r="A203" s="22">
        <v>1482</v>
      </c>
      <c r="B203" s="17">
        <v>4.2</v>
      </c>
      <c r="C203" s="17">
        <v>3</v>
      </c>
      <c r="D203" s="17">
        <v>2.6666499999999997</v>
      </c>
      <c r="E203" s="17">
        <v>2</v>
      </c>
      <c r="F203" s="1"/>
      <c r="G203" s="14"/>
      <c r="H203" s="14"/>
      <c r="I203" s="14"/>
      <c r="K203" s="9"/>
      <c r="L203" s="9"/>
      <c r="M203" s="9"/>
    </row>
    <row r="204" spans="1:13" ht="12.75">
      <c r="A204" s="22">
        <v>1483</v>
      </c>
      <c r="B204" s="17">
        <v>4</v>
      </c>
      <c r="C204" s="17">
        <v>3</v>
      </c>
      <c r="D204" s="17">
        <v>2.6665</v>
      </c>
      <c r="E204" s="17">
        <v>2</v>
      </c>
      <c r="F204" s="1"/>
      <c r="G204" s="14">
        <v>2.9873413541831404</v>
      </c>
      <c r="H204" s="14">
        <v>4.397067739222164</v>
      </c>
      <c r="I204" s="14">
        <v>13.78772932699911</v>
      </c>
      <c r="K204" s="9">
        <v>2.49367067709157</v>
      </c>
      <c r="L204" s="9">
        <v>3.670433869611082</v>
      </c>
      <c r="M204" s="9">
        <v>11.50924927888417</v>
      </c>
    </row>
    <row r="205" spans="1:13" ht="12.75">
      <c r="A205" s="22">
        <v>1484</v>
      </c>
      <c r="B205" s="17">
        <v>2.4</v>
      </c>
      <c r="C205" s="17">
        <v>1.9</v>
      </c>
      <c r="D205" s="17"/>
      <c r="E205" s="17"/>
      <c r="F205" s="1"/>
      <c r="G205" s="14"/>
      <c r="H205" s="14"/>
      <c r="I205" s="14"/>
      <c r="K205" s="9">
        <v>1</v>
      </c>
      <c r="L205" s="9">
        <v>1.3247</v>
      </c>
      <c r="M205" s="9">
        <v>4.615384615384615</v>
      </c>
    </row>
    <row r="206" spans="1:13" ht="12.75">
      <c r="A206" s="22">
        <v>1485</v>
      </c>
      <c r="B206" s="17">
        <v>2.4</v>
      </c>
      <c r="C206" s="17">
        <v>1.9</v>
      </c>
      <c r="D206" s="17">
        <v>2.666666665</v>
      </c>
      <c r="E206" s="17">
        <v>2</v>
      </c>
      <c r="F206" s="1"/>
      <c r="G206" s="14">
        <v>2.994566801898028</v>
      </c>
      <c r="H206" s="14">
        <v>5.289303342192486</v>
      </c>
      <c r="I206" s="14">
        <v>13.821077547221666</v>
      </c>
      <c r="K206" s="9">
        <v>2.994566801898028</v>
      </c>
      <c r="L206" s="9">
        <v>5.289303342192486</v>
      </c>
      <c r="M206" s="9">
        <v>13.821077547221666</v>
      </c>
    </row>
    <row r="207" spans="1:13" ht="12.75">
      <c r="A207" s="22"/>
      <c r="B207" s="17"/>
      <c r="C207" s="17"/>
      <c r="D207" s="17"/>
      <c r="E207" s="17"/>
      <c r="F207" s="1"/>
      <c r="G207" s="14"/>
      <c r="H207" s="14"/>
      <c r="I207" s="14"/>
      <c r="K207" s="9"/>
      <c r="L207" s="9"/>
      <c r="M207" s="9"/>
    </row>
    <row r="208" spans="1:13" ht="12.75">
      <c r="A208" s="22" t="s">
        <v>242</v>
      </c>
      <c r="B208" s="17">
        <f>AVERAGE(B202:B206)</f>
        <v>3.25</v>
      </c>
      <c r="C208" s="17">
        <f>AVERAGE(C202:C206)</f>
        <v>2.45</v>
      </c>
      <c r="D208" s="17">
        <f>AVERAGE(D202:D206)</f>
        <v>2.666605555</v>
      </c>
      <c r="E208" s="17">
        <f>AVERAGE(E202:E206)</f>
        <v>2</v>
      </c>
      <c r="F208" s="1"/>
      <c r="G208" s="17">
        <f>AVERAGE(G202:G206)</f>
        <v>2.7988415485326876</v>
      </c>
      <c r="H208" s="17">
        <f>AVERAGE(H202:H206)</f>
        <v>4.2950045150258935</v>
      </c>
      <c r="I208" s="17">
        <f>AVERAGE(I202:I206)</f>
        <v>12.91773022399702</v>
      </c>
      <c r="K208" s="17">
        <f>AVERAGE(K202:K206)</f>
        <v>2.2744954513335487</v>
      </c>
      <c r="L208" s="17">
        <f>AVERAGE(L202:L206)</f>
        <v>3.435391380228064</v>
      </c>
      <c r="M208" s="17">
        <f>AVERAGE(M202:M206)</f>
        <v>10.497671313847146</v>
      </c>
    </row>
    <row r="209" spans="1:13" ht="12.75">
      <c r="A209" s="22"/>
      <c r="B209" s="17"/>
      <c r="C209" s="17"/>
      <c r="D209" s="17"/>
      <c r="E209" s="17"/>
      <c r="F209" s="1"/>
      <c r="G209" s="14"/>
      <c r="H209" s="14"/>
      <c r="I209" s="14"/>
      <c r="K209" s="9"/>
      <c r="L209" s="9"/>
      <c r="M209" s="9"/>
    </row>
    <row r="210" spans="1:13" ht="12.75">
      <c r="A210" s="22">
        <v>1486</v>
      </c>
      <c r="B210" s="17">
        <v>3.6</v>
      </c>
      <c r="C210" s="17">
        <v>2.9</v>
      </c>
      <c r="D210" s="17"/>
      <c r="E210" s="17"/>
      <c r="F210" s="1"/>
      <c r="G210" s="14">
        <v>2.6803387709497204</v>
      </c>
      <c r="H210" s="14">
        <v>4.339468470167597</v>
      </c>
      <c r="I210" s="14">
        <v>12.37079432746025</v>
      </c>
      <c r="K210" s="9">
        <v>2.6803387709497204</v>
      </c>
      <c r="L210" s="9">
        <v>4.339468470167597</v>
      </c>
      <c r="M210" s="9">
        <v>12.37079432746025</v>
      </c>
    </row>
    <row r="211" spans="1:13" ht="12.75">
      <c r="A211" s="22">
        <v>1487</v>
      </c>
      <c r="B211" s="17">
        <v>3</v>
      </c>
      <c r="C211" s="17">
        <v>2.6665</v>
      </c>
      <c r="D211" s="17"/>
      <c r="E211" s="17"/>
      <c r="F211" s="1"/>
      <c r="G211" s="14"/>
      <c r="H211" s="14"/>
      <c r="I211" s="14"/>
      <c r="K211" s="9"/>
      <c r="L211" s="9"/>
      <c r="M211" s="9"/>
    </row>
    <row r="212" spans="1:13" ht="12.75">
      <c r="A212" s="22">
        <v>1488</v>
      </c>
      <c r="B212" s="17">
        <v>2.8</v>
      </c>
      <c r="C212" s="17"/>
      <c r="D212" s="17">
        <v>2.6666665</v>
      </c>
      <c r="E212" s="17">
        <v>2</v>
      </c>
      <c r="F212" s="1"/>
      <c r="G212" s="14">
        <v>2.433</v>
      </c>
      <c r="H212" s="14">
        <v>5.45855715</v>
      </c>
      <c r="I212" s="14">
        <v>11.22923076923077</v>
      </c>
      <c r="K212" s="9">
        <v>2.433</v>
      </c>
      <c r="L212" s="9">
        <v>5.45855715</v>
      </c>
      <c r="M212" s="9">
        <v>11.22923076923077</v>
      </c>
    </row>
    <row r="213" spans="1:13" ht="12.75">
      <c r="A213" s="22">
        <v>1489</v>
      </c>
      <c r="B213" s="17">
        <v>5.1</v>
      </c>
      <c r="C213" s="17">
        <v>3</v>
      </c>
      <c r="D213" s="17"/>
      <c r="E213" s="17"/>
      <c r="F213" s="1"/>
      <c r="G213" s="14"/>
      <c r="H213" s="14"/>
      <c r="I213" s="14"/>
      <c r="K213" s="9"/>
      <c r="L213" s="9"/>
      <c r="M213" s="9"/>
    </row>
    <row r="214" spans="1:13" ht="12.75">
      <c r="A214" s="22">
        <v>1490</v>
      </c>
      <c r="B214" s="17">
        <v>2.4</v>
      </c>
      <c r="C214" s="17">
        <v>1.9</v>
      </c>
      <c r="D214" s="17">
        <v>2.6666665</v>
      </c>
      <c r="E214" s="17">
        <v>2</v>
      </c>
      <c r="F214" s="1"/>
      <c r="G214" s="14">
        <v>2.166382881415929</v>
      </c>
      <c r="H214" s="14">
        <v>4.017665372729911</v>
      </c>
      <c r="I214" s="14">
        <v>9.998690221919674</v>
      </c>
      <c r="K214" s="9">
        <v>2.166382881415929</v>
      </c>
      <c r="L214" s="9">
        <v>4.017665372729911</v>
      </c>
      <c r="M214" s="9">
        <v>9.998690221919674</v>
      </c>
    </row>
    <row r="215" spans="1:13" ht="12.75">
      <c r="A215" s="22"/>
      <c r="B215" s="17"/>
      <c r="C215" s="17"/>
      <c r="D215" s="17"/>
      <c r="E215" s="17"/>
      <c r="F215" s="1"/>
      <c r="G215" s="14"/>
      <c r="H215" s="14"/>
      <c r="I215" s="14"/>
      <c r="K215" s="9"/>
      <c r="L215" s="9"/>
      <c r="M215" s="9"/>
    </row>
    <row r="216" spans="1:13" ht="12.75">
      <c r="A216" s="22" t="s">
        <v>252</v>
      </c>
      <c r="B216" s="17">
        <f>AVERAGE(B210:B214)</f>
        <v>3.38</v>
      </c>
      <c r="C216" s="17">
        <f>AVERAGE(C210:C214)</f>
        <v>2.616625</v>
      </c>
      <c r="D216" s="17">
        <f>AVERAGE(D210:D214)</f>
        <v>2.6666665</v>
      </c>
      <c r="E216" s="17">
        <f>AVERAGE(E210:E214)</f>
        <v>2</v>
      </c>
      <c r="F216" s="1"/>
      <c r="G216" s="17">
        <f>AVERAGE(G210:G214)</f>
        <v>2.426573884121883</v>
      </c>
      <c r="H216" s="17">
        <f>AVERAGE(H210:H214)</f>
        <v>4.605230330965836</v>
      </c>
      <c r="I216" s="17">
        <f>AVERAGE(I210:I214)</f>
        <v>11.19957177287023</v>
      </c>
      <c r="K216" s="17">
        <f>AVERAGE(K210:K214)</f>
        <v>2.426573884121883</v>
      </c>
      <c r="L216" s="17">
        <f>AVERAGE(L210:L214)</f>
        <v>4.605230330965836</v>
      </c>
      <c r="M216" s="17">
        <f>AVERAGE(M210:M214)</f>
        <v>11.19957177287023</v>
      </c>
    </row>
    <row r="217" spans="1:13" ht="12.75">
      <c r="A217" s="22"/>
      <c r="B217" s="17"/>
      <c r="C217" s="17"/>
      <c r="D217" s="17"/>
      <c r="E217" s="17"/>
      <c r="F217" s="1"/>
      <c r="G217" s="14"/>
      <c r="H217" s="14"/>
      <c r="I217" s="14"/>
      <c r="K217" s="9"/>
      <c r="L217" s="9"/>
      <c r="M217" s="9"/>
    </row>
    <row r="218" spans="1:13" ht="12.75">
      <c r="A218" s="22">
        <v>1491</v>
      </c>
      <c r="B218" s="17"/>
      <c r="C218" s="17">
        <v>2.8</v>
      </c>
      <c r="D218" s="17">
        <v>2.6666665</v>
      </c>
      <c r="E218" s="17">
        <v>2</v>
      </c>
      <c r="F218" s="1"/>
      <c r="G218" s="14"/>
      <c r="H218" s="14"/>
      <c r="I218" s="14"/>
      <c r="K218" s="9"/>
      <c r="L218" s="9"/>
      <c r="M218" s="9"/>
    </row>
    <row r="219" spans="1:13" ht="12.75">
      <c r="A219" s="22">
        <v>1492</v>
      </c>
      <c r="B219" s="17">
        <v>5</v>
      </c>
      <c r="C219" s="17">
        <v>2.6125</v>
      </c>
      <c r="D219" s="17">
        <v>2.6666665</v>
      </c>
      <c r="E219" s="17">
        <v>2</v>
      </c>
      <c r="F219" s="1"/>
      <c r="G219" s="14">
        <v>2.3523424727524853</v>
      </c>
      <c r="H219" s="14">
        <v>2.625449433839049</v>
      </c>
      <c r="I219" s="14">
        <v>10.856965258857624</v>
      </c>
      <c r="K219" s="9">
        <v>2.3523424727524853</v>
      </c>
      <c r="L219" s="9">
        <v>2.625449433839049</v>
      </c>
      <c r="M219" s="9">
        <v>10.856965258857624</v>
      </c>
    </row>
    <row r="220" spans="1:13" ht="12.75">
      <c r="A220" s="22">
        <v>1493</v>
      </c>
      <c r="B220" s="17">
        <v>3.05</v>
      </c>
      <c r="C220" s="17"/>
      <c r="D220" s="17">
        <v>2.6666665</v>
      </c>
      <c r="E220" s="17">
        <v>2</v>
      </c>
      <c r="F220" s="1"/>
      <c r="G220" s="14">
        <v>3</v>
      </c>
      <c r="H220" s="14">
        <v>3.7536000000000005</v>
      </c>
      <c r="I220" s="14">
        <v>13.846153846153847</v>
      </c>
      <c r="K220" s="9">
        <v>3</v>
      </c>
      <c r="L220" s="9">
        <v>3.7536000000000005</v>
      </c>
      <c r="M220" s="9">
        <v>13.846153846153847</v>
      </c>
    </row>
    <row r="221" spans="1:13" ht="12.75">
      <c r="A221" s="22">
        <v>1494</v>
      </c>
      <c r="B221" s="17">
        <v>4</v>
      </c>
      <c r="C221" s="17"/>
      <c r="D221" s="17">
        <v>2.6666665</v>
      </c>
      <c r="E221" s="17">
        <v>2</v>
      </c>
      <c r="F221" s="1"/>
      <c r="G221" s="14">
        <v>2.9803881979217146</v>
      </c>
      <c r="H221" s="14">
        <v>4.196088543853982</v>
      </c>
      <c r="I221" s="14">
        <v>13.75563783656176</v>
      </c>
      <c r="K221" s="9">
        <v>2.9803881979217146</v>
      </c>
      <c r="L221" s="9">
        <v>4.196088543853982</v>
      </c>
      <c r="M221" s="9">
        <v>13.75563783656176</v>
      </c>
    </row>
    <row r="222" spans="1:13" ht="12.75">
      <c r="A222" s="22">
        <v>1495</v>
      </c>
      <c r="B222" s="17">
        <v>2.4</v>
      </c>
      <c r="C222" s="17"/>
      <c r="D222" s="17">
        <v>2.6666665</v>
      </c>
      <c r="E222" s="17">
        <v>2</v>
      </c>
      <c r="F222" s="1"/>
      <c r="G222" s="14">
        <v>2.955</v>
      </c>
      <c r="H222" s="14">
        <v>4.1603445</v>
      </c>
      <c r="I222" s="14">
        <v>13.133333333333335</v>
      </c>
      <c r="K222" s="9">
        <v>2.955</v>
      </c>
      <c r="L222" s="9">
        <v>4.1603445</v>
      </c>
      <c r="M222" s="9">
        <v>13.133333333333335</v>
      </c>
    </row>
    <row r="223" spans="1:13" ht="12.75">
      <c r="A223" s="22"/>
      <c r="B223" s="17"/>
      <c r="C223" s="17"/>
      <c r="D223" s="17"/>
      <c r="E223" s="17"/>
      <c r="F223" s="1"/>
      <c r="G223" s="14"/>
      <c r="H223" s="14"/>
      <c r="I223" s="14"/>
      <c r="K223" s="9"/>
      <c r="L223" s="9"/>
      <c r="M223" s="9"/>
    </row>
    <row r="224" spans="1:13" ht="12.75">
      <c r="A224" s="22" t="s">
        <v>258</v>
      </c>
      <c r="B224" s="17">
        <f>AVERAGE(B218:B222)</f>
        <v>3.6125</v>
      </c>
      <c r="C224" s="17">
        <f>AVERAGE(C218:C222)</f>
        <v>2.70625</v>
      </c>
      <c r="D224" s="17">
        <f>AVERAGE(D218:D222)</f>
        <v>2.6666665</v>
      </c>
      <c r="E224" s="17">
        <f>AVERAGE(E218:E222)</f>
        <v>2</v>
      </c>
      <c r="F224" s="1"/>
      <c r="G224" s="17">
        <f>AVERAGE(G218:G222)</f>
        <v>2.82193266766855</v>
      </c>
      <c r="H224" s="17">
        <f>AVERAGE(H218:H222)</f>
        <v>3.683870619423258</v>
      </c>
      <c r="I224" s="17">
        <f>AVERAGE(I218:I222)</f>
        <v>12.89802256872664</v>
      </c>
      <c r="K224" s="17">
        <f>AVERAGE(K218:K222)</f>
        <v>2.82193266766855</v>
      </c>
      <c r="L224" s="17">
        <f>AVERAGE(L218:L222)</f>
        <v>3.683870619423258</v>
      </c>
      <c r="M224" s="17">
        <f>AVERAGE(M218:M222)</f>
        <v>12.89802256872664</v>
      </c>
    </row>
    <row r="225" spans="1:13" ht="12.75">
      <c r="A225" s="22"/>
      <c r="B225" s="17"/>
      <c r="C225" s="17"/>
      <c r="D225" s="17"/>
      <c r="E225" s="17"/>
      <c r="F225" s="1"/>
      <c r="G225" s="14"/>
      <c r="H225" s="14"/>
      <c r="I225" s="14"/>
      <c r="K225" s="9"/>
      <c r="L225" s="9"/>
      <c r="M225" s="9"/>
    </row>
    <row r="226" spans="1:13" ht="12.75">
      <c r="A226" s="22">
        <v>1496</v>
      </c>
      <c r="B226" s="17"/>
      <c r="C226" s="17">
        <v>2.4</v>
      </c>
      <c r="D226" s="17">
        <v>2.6666665</v>
      </c>
      <c r="E226" s="17">
        <v>2</v>
      </c>
      <c r="F226" s="1"/>
      <c r="G226" s="14"/>
      <c r="H226" s="14"/>
      <c r="I226" s="14"/>
      <c r="K226" s="9"/>
      <c r="L226" s="9"/>
      <c r="M226" s="9"/>
    </row>
    <row r="227" spans="1:13" ht="12.75">
      <c r="A227" s="22">
        <v>1497</v>
      </c>
      <c r="B227" s="17">
        <v>4.8</v>
      </c>
      <c r="C227" s="17"/>
      <c r="D227" s="17">
        <v>2.6666665</v>
      </c>
      <c r="E227" s="17">
        <v>2</v>
      </c>
      <c r="F227" s="1"/>
      <c r="G227" s="14">
        <v>2.300507720815318</v>
      </c>
      <c r="H227" s="14">
        <v>3.3658728463248924</v>
      </c>
      <c r="I227" s="14">
        <v>10.224478759179192</v>
      </c>
      <c r="K227" s="9">
        <v>2.300507720815318</v>
      </c>
      <c r="L227" s="9">
        <v>3.3658728463248924</v>
      </c>
      <c r="M227" s="9">
        <v>10.224478759179192</v>
      </c>
    </row>
    <row r="228" spans="1:13" ht="12.75">
      <c r="A228" s="22">
        <v>1498</v>
      </c>
      <c r="B228" s="17">
        <v>2.4</v>
      </c>
      <c r="C228" s="17"/>
      <c r="D228" s="17">
        <v>2.6666665</v>
      </c>
      <c r="E228" s="17">
        <v>2</v>
      </c>
      <c r="F228" s="1"/>
      <c r="G228" s="14"/>
      <c r="H228" s="14"/>
      <c r="I228" s="14"/>
      <c r="K228" s="9"/>
      <c r="L228" s="9"/>
      <c r="M228" s="9"/>
    </row>
    <row r="229" spans="1:13" ht="12.75">
      <c r="A229" s="22">
        <v>1499</v>
      </c>
      <c r="B229" s="17">
        <v>2.86665</v>
      </c>
      <c r="C229" s="17"/>
      <c r="D229" s="17">
        <v>2.6666665</v>
      </c>
      <c r="E229" s="17">
        <v>2</v>
      </c>
      <c r="F229" s="1"/>
      <c r="G229" s="14"/>
      <c r="H229" s="14"/>
      <c r="I229" s="14"/>
      <c r="K229" s="9"/>
      <c r="L229" s="9"/>
      <c r="M229" s="9"/>
    </row>
    <row r="230" spans="1:13" ht="12.75">
      <c r="A230" s="22">
        <v>1500</v>
      </c>
      <c r="B230" s="17">
        <v>3.8</v>
      </c>
      <c r="C230" s="17"/>
      <c r="D230" s="17">
        <v>3.1585</v>
      </c>
      <c r="E230" s="17">
        <v>2</v>
      </c>
      <c r="F230" s="1"/>
      <c r="G230" s="14">
        <v>2.241</v>
      </c>
      <c r="H230" s="14">
        <v>3.2985279000000003</v>
      </c>
      <c r="I230" s="14">
        <v>9.778909090909092</v>
      </c>
      <c r="K230" s="9">
        <v>2.241</v>
      </c>
      <c r="L230" s="9">
        <v>3.2985279000000003</v>
      </c>
      <c r="M230" s="9">
        <v>9.778909090909092</v>
      </c>
    </row>
    <row r="231" spans="1:13" ht="12.75">
      <c r="A231" s="22"/>
      <c r="B231" s="17"/>
      <c r="C231" s="17"/>
      <c r="D231" s="17"/>
      <c r="E231" s="17"/>
      <c r="F231" s="1"/>
      <c r="G231" s="14"/>
      <c r="H231" s="14"/>
      <c r="I231" s="14"/>
      <c r="K231" s="9"/>
      <c r="L231" s="9"/>
      <c r="M231" s="9"/>
    </row>
    <row r="232" spans="1:13" ht="12.75">
      <c r="A232" s="22" t="s">
        <v>265</v>
      </c>
      <c r="B232" s="17">
        <f>AVERAGE(B226:B230)</f>
        <v>3.4666625</v>
      </c>
      <c r="C232" s="17">
        <f>AVERAGE(C226:C230)</f>
        <v>2.4</v>
      </c>
      <c r="D232" s="17">
        <f>AVERAGE(D226:D230)</f>
        <v>2.7650332</v>
      </c>
      <c r="E232" s="17">
        <f>AVERAGE(E226:E230)</f>
        <v>2</v>
      </c>
      <c r="F232" s="1"/>
      <c r="G232" s="17">
        <f>AVERAGE(G226:G230)</f>
        <v>2.270753860407659</v>
      </c>
      <c r="H232" s="17">
        <f>AVERAGE(H226:H230)</f>
        <v>3.332200373162446</v>
      </c>
      <c r="I232" s="17">
        <f>AVERAGE(I226:I230)</f>
        <v>10.001693925044142</v>
      </c>
      <c r="K232" s="17">
        <f>AVERAGE(K226:K230)</f>
        <v>2.270753860407659</v>
      </c>
      <c r="L232" s="17">
        <f>AVERAGE(L226:L230)</f>
        <v>3.332200373162446</v>
      </c>
      <c r="M232" s="17">
        <f>AVERAGE(M226:M230)</f>
        <v>10.001693925044142</v>
      </c>
    </row>
    <row r="233" spans="1:13" ht="12.75">
      <c r="A233" s="22"/>
      <c r="B233" s="17"/>
      <c r="C233" s="17"/>
      <c r="D233" s="17"/>
      <c r="E233" s="17"/>
      <c r="F233" s="1"/>
      <c r="G233" s="14"/>
      <c r="H233" s="14"/>
      <c r="I233" s="14"/>
      <c r="K233" s="9"/>
      <c r="L233" s="9"/>
      <c r="M233" s="9"/>
    </row>
    <row r="234" spans="1:13" ht="12.75">
      <c r="A234" s="22">
        <v>1501</v>
      </c>
      <c r="B234" s="17">
        <v>3.425</v>
      </c>
      <c r="C234" s="17"/>
      <c r="D234" s="17">
        <v>2.6666665</v>
      </c>
      <c r="E234" s="17">
        <v>2</v>
      </c>
      <c r="F234" s="1"/>
      <c r="G234" s="14">
        <v>2.975</v>
      </c>
      <c r="H234" s="14">
        <v>4.3789025</v>
      </c>
      <c r="I234" s="14">
        <v>12.981818181818182</v>
      </c>
      <c r="K234" s="9">
        <v>2.975</v>
      </c>
      <c r="L234" s="9">
        <v>4.3789025</v>
      </c>
      <c r="M234" s="9">
        <v>12.981818181818182</v>
      </c>
    </row>
    <row r="235" spans="1:13" ht="12.75">
      <c r="A235" s="22">
        <v>1502</v>
      </c>
      <c r="B235" s="17">
        <v>2.4</v>
      </c>
      <c r="C235" s="17"/>
      <c r="D235" s="17">
        <v>3.1975</v>
      </c>
      <c r="E235" s="17">
        <v>2</v>
      </c>
      <c r="F235" s="1"/>
      <c r="G235" s="14"/>
      <c r="H235" s="14"/>
      <c r="I235" s="14"/>
      <c r="K235" s="9"/>
      <c r="L235" s="9"/>
      <c r="M235" s="9"/>
    </row>
    <row r="236" spans="1:13" ht="12.75">
      <c r="A236" s="22">
        <v>1503</v>
      </c>
      <c r="B236" s="17">
        <v>4.1</v>
      </c>
      <c r="C236" s="17">
        <v>2.8</v>
      </c>
      <c r="D236" s="17"/>
      <c r="E236" s="17"/>
      <c r="F236" s="1"/>
      <c r="G236" s="14"/>
      <c r="H236" s="14"/>
      <c r="I236" s="14"/>
      <c r="K236" s="9"/>
      <c r="L236" s="9"/>
      <c r="M236" s="9"/>
    </row>
    <row r="237" spans="1:13" ht="12.75">
      <c r="A237" s="22">
        <v>1504</v>
      </c>
      <c r="B237" s="17">
        <v>4.075</v>
      </c>
      <c r="C237" s="17">
        <v>2.8</v>
      </c>
      <c r="D237" s="17">
        <v>2.8585000000000003</v>
      </c>
      <c r="E237" s="17">
        <v>2</v>
      </c>
      <c r="F237" s="1"/>
      <c r="G237" s="14"/>
      <c r="H237" s="14"/>
      <c r="I237" s="14"/>
      <c r="K237" s="9"/>
      <c r="L237" s="9"/>
      <c r="M237" s="9"/>
    </row>
    <row r="238" spans="1:13" ht="12.75">
      <c r="A238" s="22">
        <v>1505</v>
      </c>
      <c r="B238" s="17"/>
      <c r="C238" s="17">
        <v>1.775</v>
      </c>
      <c r="D238" s="17">
        <v>2.6666665</v>
      </c>
      <c r="E238" s="17">
        <v>2</v>
      </c>
      <c r="F238" s="1"/>
      <c r="G238" s="14"/>
      <c r="H238" s="14"/>
      <c r="I238" s="14"/>
      <c r="K238" s="9"/>
      <c r="L238" s="9"/>
      <c r="M238" s="9"/>
    </row>
    <row r="239" spans="1:13" ht="12.75">
      <c r="A239" s="22"/>
      <c r="B239" s="17"/>
      <c r="C239" s="17"/>
      <c r="D239" s="17"/>
      <c r="E239" s="17"/>
      <c r="F239" s="1"/>
      <c r="G239" s="14"/>
      <c r="H239" s="14"/>
      <c r="I239" s="14"/>
      <c r="K239" s="9"/>
      <c r="L239" s="9"/>
      <c r="M239" s="9"/>
    </row>
    <row r="240" spans="1:13" ht="12.75">
      <c r="A240" s="22" t="s">
        <v>270</v>
      </c>
      <c r="B240" s="17">
        <f>AVERAGE(B234:B238)</f>
        <v>3.5</v>
      </c>
      <c r="C240" s="17">
        <f>AVERAGE(C234:C238)</f>
        <v>2.4583333333333335</v>
      </c>
      <c r="D240" s="17">
        <f>AVERAGE(D234:D238)</f>
        <v>2.8473332499999997</v>
      </c>
      <c r="E240" s="17">
        <f>AVERAGE(E234:E238)</f>
        <v>2</v>
      </c>
      <c r="F240" s="1"/>
      <c r="G240" s="17">
        <f>AVERAGE(G234:G238)</f>
        <v>2.975</v>
      </c>
      <c r="H240" s="17">
        <f>AVERAGE(H234:H238)</f>
        <v>4.3789025</v>
      </c>
      <c r="I240" s="17">
        <f>AVERAGE(I234:I238)</f>
        <v>12.981818181818182</v>
      </c>
      <c r="K240" s="17">
        <f>AVERAGE(K234:K238)</f>
        <v>2.975</v>
      </c>
      <c r="L240" s="17">
        <f>AVERAGE(L234:L238)</f>
        <v>4.3789025</v>
      </c>
      <c r="M240" s="17">
        <f>AVERAGE(M234:M238)</f>
        <v>12.981818181818182</v>
      </c>
    </row>
    <row r="241" spans="1:13" ht="12.75">
      <c r="A241" s="22"/>
      <c r="B241" s="17"/>
      <c r="C241" s="17"/>
      <c r="D241" s="17"/>
      <c r="E241" s="17"/>
      <c r="F241" s="1"/>
      <c r="G241" s="14"/>
      <c r="H241" s="14"/>
      <c r="I241" s="14"/>
      <c r="K241" s="9"/>
      <c r="L241" s="9"/>
      <c r="M241" s="9"/>
    </row>
    <row r="242" spans="1:13" ht="12.75">
      <c r="A242" s="22">
        <v>1506</v>
      </c>
      <c r="B242" s="17">
        <v>2.4</v>
      </c>
      <c r="C242" s="17">
        <v>1.85</v>
      </c>
      <c r="D242" s="17"/>
      <c r="E242" s="17"/>
      <c r="F242" s="1"/>
      <c r="G242" s="14"/>
      <c r="H242" s="14"/>
      <c r="I242" s="14"/>
      <c r="K242" s="9"/>
      <c r="L242" s="9"/>
      <c r="M242" s="9"/>
    </row>
    <row r="243" spans="1:13" ht="12.75">
      <c r="A243" s="22">
        <v>1507</v>
      </c>
      <c r="B243" s="17">
        <v>2.4</v>
      </c>
      <c r="C243" s="17"/>
      <c r="D243" s="17"/>
      <c r="E243" s="17"/>
      <c r="F243" s="1"/>
      <c r="G243" s="14"/>
      <c r="H243" s="14"/>
      <c r="I243" s="14"/>
      <c r="K243" s="9"/>
      <c r="L243" s="9"/>
      <c r="M243" s="9"/>
    </row>
    <row r="244" spans="1:13" ht="12.75">
      <c r="A244" s="22">
        <v>1508</v>
      </c>
      <c r="B244" s="17">
        <v>3.9415</v>
      </c>
      <c r="C244" s="17">
        <v>2.85</v>
      </c>
      <c r="D244" s="17">
        <v>3.1585</v>
      </c>
      <c r="E244" s="17">
        <v>2</v>
      </c>
      <c r="F244" s="1"/>
      <c r="G244" s="14"/>
      <c r="H244" s="14"/>
      <c r="I244" s="14"/>
      <c r="K244" s="9"/>
      <c r="L244" s="9"/>
      <c r="M244" s="9"/>
    </row>
    <row r="245" spans="1:13" ht="12.75">
      <c r="A245" s="22">
        <v>1509</v>
      </c>
      <c r="B245" s="17">
        <v>4.2</v>
      </c>
      <c r="C245" s="17">
        <v>2.95</v>
      </c>
      <c r="D245" s="17">
        <v>3.1585</v>
      </c>
      <c r="E245" s="17">
        <v>2</v>
      </c>
      <c r="F245" s="1"/>
      <c r="G245" s="14">
        <v>3.502441570998798</v>
      </c>
      <c r="H245" s="14">
        <v>5.155243748353131</v>
      </c>
      <c r="I245" s="14">
        <v>15.283381400722028</v>
      </c>
      <c r="K245" s="9">
        <v>3.502441570998798</v>
      </c>
      <c r="L245" s="9">
        <v>5.155243748353131</v>
      </c>
      <c r="M245" s="9">
        <v>15.283381400722028</v>
      </c>
    </row>
    <row r="246" spans="1:13" ht="12.75">
      <c r="A246" s="22">
        <v>1510</v>
      </c>
      <c r="B246" s="17">
        <v>4.1</v>
      </c>
      <c r="C246" s="17">
        <v>2.85</v>
      </c>
      <c r="D246" s="17">
        <v>3.1585</v>
      </c>
      <c r="E246" s="17">
        <v>2</v>
      </c>
      <c r="F246" s="1"/>
      <c r="G246" s="14"/>
      <c r="H246" s="14"/>
      <c r="I246" s="14"/>
      <c r="K246" s="9"/>
      <c r="L246" s="9"/>
      <c r="M246" s="9"/>
    </row>
    <row r="247" spans="1:13" ht="12.75">
      <c r="A247" s="22"/>
      <c r="B247" s="17"/>
      <c r="C247" s="17"/>
      <c r="D247" s="17"/>
      <c r="E247" s="17"/>
      <c r="F247" s="1"/>
      <c r="G247" s="14"/>
      <c r="H247" s="14"/>
      <c r="I247" s="14"/>
      <c r="K247" s="9"/>
      <c r="L247" s="9"/>
      <c r="M247" s="9"/>
    </row>
    <row r="248" spans="1:13" ht="12.75">
      <c r="A248" s="22" t="s">
        <v>272</v>
      </c>
      <c r="B248" s="17">
        <f>AVERAGE(B242:B246)</f>
        <v>3.4082999999999997</v>
      </c>
      <c r="C248" s="17">
        <f>AVERAGE(C242:C246)</f>
        <v>2.625</v>
      </c>
      <c r="D248" s="17">
        <f>AVERAGE(D242:D246)</f>
        <v>3.1585</v>
      </c>
      <c r="E248" s="17">
        <f>AVERAGE(E242:E246)</f>
        <v>2</v>
      </c>
      <c r="F248" s="1"/>
      <c r="G248" s="17">
        <f>AVERAGE(G242:G246)</f>
        <v>3.502441570998798</v>
      </c>
      <c r="H248" s="17">
        <f>AVERAGE(H242:H246)</f>
        <v>5.155243748353131</v>
      </c>
      <c r="I248" s="17">
        <f>AVERAGE(I242:I246)</f>
        <v>15.283381400722028</v>
      </c>
      <c r="K248" s="17">
        <f>AVERAGE(K242:K246)</f>
        <v>3.502441570998798</v>
      </c>
      <c r="L248" s="17">
        <f>AVERAGE(L242:L246)</f>
        <v>5.155243748353131</v>
      </c>
      <c r="M248" s="17">
        <f>AVERAGE(M242:M246)</f>
        <v>15.283381400722028</v>
      </c>
    </row>
    <row r="249" spans="1:13" ht="12.75">
      <c r="A249" s="22"/>
      <c r="B249" s="17"/>
      <c r="C249" s="17"/>
      <c r="D249" s="17"/>
      <c r="E249" s="17"/>
      <c r="F249" s="1"/>
      <c r="G249" s="14"/>
      <c r="H249" s="14"/>
      <c r="I249" s="14"/>
      <c r="K249" s="9"/>
      <c r="L249" s="9"/>
      <c r="M249" s="9"/>
    </row>
    <row r="250" spans="1:13" ht="12.75">
      <c r="A250" s="22">
        <v>1511</v>
      </c>
      <c r="B250" s="17">
        <v>3.25</v>
      </c>
      <c r="C250" s="17">
        <v>2.8</v>
      </c>
      <c r="D250" s="17">
        <v>3.1</v>
      </c>
      <c r="E250" s="17">
        <v>2</v>
      </c>
      <c r="F250" s="1"/>
      <c r="G250" s="14"/>
      <c r="H250" s="14"/>
      <c r="I250" s="14"/>
      <c r="K250" s="9"/>
      <c r="L250" s="9"/>
      <c r="M250" s="9"/>
    </row>
    <row r="251" spans="1:13" ht="12.75">
      <c r="A251" s="22">
        <v>1512</v>
      </c>
      <c r="B251" s="17"/>
      <c r="C251" s="17"/>
      <c r="D251" s="17">
        <v>2.666665</v>
      </c>
      <c r="E251" s="17">
        <v>2</v>
      </c>
      <c r="F251" s="1"/>
      <c r="G251" s="14"/>
      <c r="H251" s="14"/>
      <c r="I251" s="14"/>
      <c r="K251" s="9"/>
      <c r="L251" s="9"/>
      <c r="M251" s="9"/>
    </row>
    <row r="252" spans="1:13" ht="12.75">
      <c r="A252" s="22">
        <v>1513</v>
      </c>
      <c r="B252" s="17"/>
      <c r="C252" s="17"/>
      <c r="D252" s="17">
        <v>2.6666665</v>
      </c>
      <c r="E252" s="17">
        <v>2</v>
      </c>
      <c r="F252" s="1"/>
      <c r="G252" s="14"/>
      <c r="H252" s="14"/>
      <c r="I252" s="14"/>
      <c r="K252" s="9"/>
      <c r="L252" s="9"/>
      <c r="M252" s="9"/>
    </row>
    <row r="253" spans="1:13" ht="12.75">
      <c r="A253" s="22">
        <v>1514</v>
      </c>
      <c r="B253" s="17"/>
      <c r="C253" s="17">
        <v>3</v>
      </c>
      <c r="D253" s="17"/>
      <c r="E253" s="17"/>
      <c r="F253" s="1"/>
      <c r="G253" s="14">
        <v>3.606</v>
      </c>
      <c r="H253" s="14">
        <v>5.307671399999999</v>
      </c>
      <c r="I253" s="14">
        <v>15.735272727272726</v>
      </c>
      <c r="K253" s="9">
        <v>3.606</v>
      </c>
      <c r="L253" s="9">
        <v>5.307671399999999</v>
      </c>
      <c r="M253" s="9">
        <v>15.735272727272726</v>
      </c>
    </row>
    <row r="254" spans="1:13" ht="12.75">
      <c r="A254" s="22">
        <v>1515</v>
      </c>
      <c r="B254" s="17"/>
      <c r="C254" s="17"/>
      <c r="D254" s="17">
        <v>3.1</v>
      </c>
      <c r="E254" s="17">
        <v>2</v>
      </c>
      <c r="F254" s="1"/>
      <c r="G254" s="14"/>
      <c r="H254" s="14"/>
      <c r="I254" s="14"/>
      <c r="K254" s="9"/>
      <c r="L254" s="9"/>
      <c r="M254" s="9"/>
    </row>
    <row r="255" spans="1:13" ht="12.75">
      <c r="A255" s="22"/>
      <c r="B255" s="17"/>
      <c r="C255" s="17"/>
      <c r="D255" s="17"/>
      <c r="E255" s="17"/>
      <c r="F255" s="1"/>
      <c r="G255" s="14"/>
      <c r="H255" s="14"/>
      <c r="I255" s="14"/>
      <c r="K255" s="9"/>
      <c r="L255" s="9"/>
      <c r="M255" s="9"/>
    </row>
    <row r="256" spans="1:13" ht="12.75">
      <c r="A256" s="22" t="s">
        <v>275</v>
      </c>
      <c r="B256" s="17">
        <f>AVERAGE(B250:B254)</f>
        <v>3.25</v>
      </c>
      <c r="C256" s="17">
        <f>AVERAGE(C250:C254)</f>
        <v>2.9</v>
      </c>
      <c r="D256" s="17">
        <f>AVERAGE(D250:D254)</f>
        <v>2.883332875</v>
      </c>
      <c r="E256" s="17">
        <f>AVERAGE(E250:E254)</f>
        <v>2</v>
      </c>
      <c r="F256" s="1"/>
      <c r="G256" s="17">
        <f>AVERAGE(G250:G254)</f>
        <v>3.606</v>
      </c>
      <c r="H256" s="17">
        <f>AVERAGE(H250:H254)</f>
        <v>5.307671399999999</v>
      </c>
      <c r="I256" s="17">
        <f>AVERAGE(I250:I254)</f>
        <v>15.735272727272726</v>
      </c>
      <c r="K256" s="17">
        <f>AVERAGE(K250:K254)</f>
        <v>3.606</v>
      </c>
      <c r="L256" s="17">
        <f>AVERAGE(L250:L254)</f>
        <v>5.307671399999999</v>
      </c>
      <c r="M256" s="17">
        <f>AVERAGE(M250:M254)</f>
        <v>15.735272727272726</v>
      </c>
    </row>
    <row r="257" spans="1:13" ht="12.75">
      <c r="A257" s="22"/>
      <c r="B257" s="17"/>
      <c r="C257" s="17"/>
      <c r="D257" s="17"/>
      <c r="E257" s="17"/>
      <c r="F257" s="1"/>
      <c r="G257" s="14"/>
      <c r="H257" s="14"/>
      <c r="I257" s="14"/>
      <c r="K257" s="9"/>
      <c r="L257" s="9"/>
      <c r="M257" s="9"/>
    </row>
    <row r="258" spans="1:13" ht="12.75">
      <c r="A258" s="22">
        <v>1516</v>
      </c>
      <c r="B258" s="17">
        <v>4.4</v>
      </c>
      <c r="C258" s="17"/>
      <c r="D258" s="17">
        <v>3.1</v>
      </c>
      <c r="E258" s="17">
        <v>2</v>
      </c>
      <c r="F258" s="1"/>
      <c r="G258" s="14"/>
      <c r="H258" s="14"/>
      <c r="I258" s="14"/>
      <c r="K258" s="9"/>
      <c r="L258" s="9"/>
      <c r="M258" s="9"/>
    </row>
    <row r="259" spans="1:13" ht="12.75">
      <c r="A259" s="22">
        <v>1517</v>
      </c>
      <c r="B259" s="17">
        <v>4</v>
      </c>
      <c r="C259" s="17"/>
      <c r="D259" s="17">
        <v>3.1</v>
      </c>
      <c r="E259" s="17">
        <v>2</v>
      </c>
      <c r="F259" s="1"/>
      <c r="G259" s="14"/>
      <c r="H259" s="14"/>
      <c r="I259" s="14"/>
      <c r="K259" s="9"/>
      <c r="L259" s="9"/>
      <c r="M259" s="9"/>
    </row>
    <row r="260" spans="1:13" ht="12.75">
      <c r="A260" s="22">
        <v>1518</v>
      </c>
      <c r="B260" s="17">
        <v>4.5</v>
      </c>
      <c r="C260" s="17"/>
      <c r="D260" s="17">
        <v>2.6665</v>
      </c>
      <c r="E260" s="17">
        <v>2</v>
      </c>
      <c r="F260" s="1"/>
      <c r="G260" s="14"/>
      <c r="H260" s="14"/>
      <c r="I260" s="14"/>
      <c r="K260" s="9"/>
      <c r="L260" s="9"/>
      <c r="M260" s="9"/>
    </row>
    <row r="261" spans="1:13" ht="12.75">
      <c r="A261" s="22">
        <v>1519</v>
      </c>
      <c r="B261" s="17">
        <v>4.4</v>
      </c>
      <c r="C261" s="17">
        <v>3</v>
      </c>
      <c r="D261" s="17">
        <v>2.6665</v>
      </c>
      <c r="E261" s="17">
        <v>2</v>
      </c>
      <c r="F261" s="1"/>
      <c r="G261" s="14"/>
      <c r="H261" s="14"/>
      <c r="I261" s="14"/>
      <c r="K261" s="9"/>
      <c r="L261" s="9"/>
      <c r="M261" s="9"/>
    </row>
    <row r="262" spans="1:13" ht="12.75">
      <c r="A262" s="22">
        <v>1520</v>
      </c>
      <c r="B262" s="17">
        <v>3.3</v>
      </c>
      <c r="C262" s="17"/>
      <c r="D262" s="17"/>
      <c r="E262" s="17"/>
      <c r="F262" s="1"/>
      <c r="G262" s="14"/>
      <c r="H262" s="14"/>
      <c r="I262" s="14"/>
      <c r="K262" s="9"/>
      <c r="L262" s="9"/>
      <c r="M262" s="9"/>
    </row>
    <row r="263" spans="1:8" ht="12.75">
      <c r="A263" s="22"/>
      <c r="C263" s="14"/>
      <c r="D263" s="14"/>
      <c r="E263" s="14"/>
      <c r="G263" s="14"/>
      <c r="H263" s="14"/>
    </row>
    <row r="264" spans="1:8" ht="12.75">
      <c r="A264" s="22" t="s">
        <v>278</v>
      </c>
      <c r="B264" s="17">
        <f>AVERAGE(B258:B262)</f>
        <v>4.12</v>
      </c>
      <c r="C264" s="17">
        <f>AVERAGE(C258:C262)</f>
        <v>3</v>
      </c>
      <c r="D264" s="17">
        <f>AVERAGE(D258:D262)</f>
        <v>2.8832500000000003</v>
      </c>
      <c r="E264" s="17">
        <f>AVERAGE(E258:E262)</f>
        <v>2</v>
      </c>
      <c r="G264" s="14"/>
      <c r="H264" s="14"/>
    </row>
    <row r="265" ht="12.75">
      <c r="A265" s="12"/>
    </row>
    <row r="266" ht="12.75">
      <c r="A266" s="12"/>
    </row>
    <row r="267" spans="1:2" ht="12.75">
      <c r="A267" s="12"/>
      <c r="B267" s="19" t="s">
        <v>508</v>
      </c>
    </row>
    <row r="269" ht="12.75">
      <c r="B269" t="s">
        <v>295</v>
      </c>
    </row>
    <row r="271" spans="2:4" ht="12.75">
      <c r="B271" t="s">
        <v>515</v>
      </c>
      <c r="C271" s="14"/>
      <c r="D271" s="9"/>
    </row>
    <row r="272" spans="3:4" ht="12.75">
      <c r="C272" s="14"/>
      <c r="D272" s="9"/>
    </row>
    <row r="273" spans="2:4" ht="12.75">
      <c r="B273" t="s">
        <v>473</v>
      </c>
      <c r="C273" s="14"/>
      <c r="D273" s="9"/>
    </row>
    <row r="274" ht="12.75">
      <c r="D274" s="9"/>
    </row>
    <row r="275" spans="2:4" ht="12.75">
      <c r="B275" t="s">
        <v>478</v>
      </c>
      <c r="D275" s="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9"/>
  </sheetPr>
  <dimension ref="A1:M83"/>
  <sheetViews>
    <sheetView defaultGridColor="0" zoomScale="90" zoomScaleNormal="9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10.28125" style="0" customWidth="1"/>
    <col min="2" max="5" width="12.421875" style="0" customWidth="1"/>
    <col min="7" max="7" width="22.140625" style="0" customWidth="1"/>
    <col min="8" max="8" width="14.140625" style="0" customWidth="1"/>
    <col min="9" max="9" width="15.57421875" style="0" customWidth="1"/>
    <col min="11" max="11" width="21.7109375" style="0" customWidth="1"/>
    <col min="12" max="12" width="14.140625" style="0" customWidth="1"/>
    <col min="13" max="13" width="15.57421875" style="0" customWidth="1"/>
  </cols>
  <sheetData>
    <row r="1" spans="1:8" ht="12.75">
      <c r="A1" s="22"/>
      <c r="B1" s="15" t="s">
        <v>529</v>
      </c>
      <c r="C1" s="14"/>
      <c r="D1" s="14"/>
      <c r="E1" s="15"/>
      <c r="G1" s="14"/>
      <c r="H1" s="14"/>
    </row>
    <row r="2" spans="1:8" ht="12.75">
      <c r="A2" s="22"/>
      <c r="B2" s="1" t="s">
        <v>519</v>
      </c>
      <c r="C2" s="14"/>
      <c r="D2" s="14"/>
      <c r="E2" s="15"/>
      <c r="F2" s="1"/>
      <c r="G2" s="14"/>
      <c r="H2" s="14"/>
    </row>
    <row r="3" spans="1:8" ht="12.75">
      <c r="A3" s="22"/>
      <c r="B3" s="1" t="s">
        <v>293</v>
      </c>
      <c r="C3" s="14"/>
      <c r="D3" s="14"/>
      <c r="E3" s="14"/>
      <c r="F3" s="1"/>
      <c r="G3" s="14"/>
      <c r="H3" s="14"/>
    </row>
    <row r="4" spans="1:8" ht="12.75">
      <c r="A4" s="22"/>
      <c r="B4" s="1"/>
      <c r="C4" s="14"/>
      <c r="D4" s="14"/>
      <c r="E4" s="14"/>
      <c r="F4" s="1"/>
      <c r="G4" s="14"/>
      <c r="H4" s="14"/>
    </row>
    <row r="5" spans="1:12" ht="12.75">
      <c r="A5" s="22"/>
      <c r="B5" s="1" t="s">
        <v>302</v>
      </c>
      <c r="C5" s="15" t="s">
        <v>302</v>
      </c>
      <c r="D5" s="15" t="s">
        <v>534</v>
      </c>
      <c r="E5" s="15" t="s">
        <v>534</v>
      </c>
      <c r="G5" s="15" t="s">
        <v>446</v>
      </c>
      <c r="H5" s="14"/>
      <c r="K5" s="1" t="s">
        <v>454</v>
      </c>
      <c r="L5" s="3"/>
    </row>
    <row r="6" spans="1:13" ht="12.75">
      <c r="A6" s="22" t="s">
        <v>537</v>
      </c>
      <c r="B6" s="1" t="s">
        <v>287</v>
      </c>
      <c r="C6" s="1" t="s">
        <v>289</v>
      </c>
      <c r="D6" s="1" t="s">
        <v>287</v>
      </c>
      <c r="E6" s="1" t="s">
        <v>289</v>
      </c>
      <c r="F6" s="1"/>
      <c r="G6" s="15" t="s">
        <v>2</v>
      </c>
      <c r="H6" s="15" t="s">
        <v>0</v>
      </c>
      <c r="I6" s="1" t="s">
        <v>486</v>
      </c>
      <c r="K6" s="15" t="s">
        <v>484</v>
      </c>
      <c r="L6" s="15" t="s">
        <v>0</v>
      </c>
      <c r="M6" s="1" t="s">
        <v>486</v>
      </c>
    </row>
    <row r="7" spans="1:13" ht="12.75">
      <c r="A7" s="22" t="s">
        <v>358</v>
      </c>
      <c r="B7" s="1" t="s">
        <v>7</v>
      </c>
      <c r="C7" s="1" t="s">
        <v>7</v>
      </c>
      <c r="D7" s="1" t="s">
        <v>7</v>
      </c>
      <c r="E7" s="1" t="s">
        <v>7</v>
      </c>
      <c r="F7" s="1"/>
      <c r="G7" s="15" t="s">
        <v>6</v>
      </c>
      <c r="H7" s="15" t="s">
        <v>456</v>
      </c>
      <c r="I7" s="1" t="s">
        <v>520</v>
      </c>
      <c r="K7" s="15" t="s">
        <v>6</v>
      </c>
      <c r="L7" s="15" t="s">
        <v>456</v>
      </c>
      <c r="M7" s="1" t="s">
        <v>520</v>
      </c>
    </row>
    <row r="8" spans="1:8" ht="12.75">
      <c r="A8" s="22"/>
      <c r="C8" s="14"/>
      <c r="D8" s="14"/>
      <c r="E8" s="14"/>
      <c r="F8" s="1"/>
      <c r="G8" s="14"/>
      <c r="H8" s="14"/>
    </row>
    <row r="9" spans="1:13" ht="12.75">
      <c r="A9" s="22" t="s">
        <v>17</v>
      </c>
      <c r="B9" s="18">
        <v>2.2324990000000002</v>
      </c>
      <c r="C9" s="18">
        <v>1.7711718848897324</v>
      </c>
      <c r="D9" s="24">
        <v>2.030245291286012</v>
      </c>
      <c r="E9" s="24">
        <v>1.565227691951601</v>
      </c>
      <c r="F9" s="1"/>
      <c r="G9" s="14"/>
      <c r="H9" s="14"/>
      <c r="K9" s="9"/>
      <c r="L9" s="9"/>
      <c r="M9" s="9"/>
    </row>
    <row r="10" spans="1:13" ht="12.75">
      <c r="A10" s="22"/>
      <c r="B10" s="18"/>
      <c r="C10" s="18"/>
      <c r="D10" s="17"/>
      <c r="E10" s="17"/>
      <c r="F10" s="1"/>
      <c r="G10" s="14"/>
      <c r="H10" s="14"/>
      <c r="K10" s="9"/>
      <c r="L10" s="9"/>
      <c r="M10" s="9"/>
    </row>
    <row r="11" spans="1:13" ht="12.75">
      <c r="A11" s="22" t="s">
        <v>23</v>
      </c>
      <c r="B11" s="18">
        <v>2.43666</v>
      </c>
      <c r="C11" s="18">
        <v>1.9331447337873005</v>
      </c>
      <c r="D11" s="24">
        <v>2.2159102832587942</v>
      </c>
      <c r="E11" s="24">
        <v>1.7083670397481872</v>
      </c>
      <c r="F11" s="1"/>
      <c r="G11" s="14"/>
      <c r="H11" s="14"/>
      <c r="K11" s="9"/>
      <c r="L11" s="9"/>
      <c r="M11" s="9"/>
    </row>
    <row r="12" spans="1:13" ht="12.75">
      <c r="A12" s="22"/>
      <c r="B12" s="18"/>
      <c r="C12" s="18"/>
      <c r="D12" s="17"/>
      <c r="E12" s="17"/>
      <c r="F12" s="1"/>
      <c r="G12" s="14"/>
      <c r="H12" s="14"/>
      <c r="K12" s="9"/>
      <c r="L12" s="9"/>
      <c r="M12" s="9"/>
    </row>
    <row r="13" spans="1:13" ht="12.75">
      <c r="A13" s="22" t="s">
        <v>30</v>
      </c>
      <c r="B13" s="18">
        <v>2.2</v>
      </c>
      <c r="C13" s="18">
        <v>1.7453885295166587</v>
      </c>
      <c r="D13" s="24">
        <v>2.0006905449136716</v>
      </c>
      <c r="E13" s="24">
        <v>1.5424423134315053</v>
      </c>
      <c r="F13" s="1"/>
      <c r="G13" s="17">
        <v>1.751</v>
      </c>
      <c r="H13" s="17">
        <v>1.6107449</v>
      </c>
      <c r="I13" s="17">
        <v>11.673333333333332</v>
      </c>
      <c r="K13" s="17">
        <v>1.751</v>
      </c>
      <c r="L13" s="17">
        <v>1.6107449</v>
      </c>
      <c r="M13" s="17">
        <v>11.673333333333332</v>
      </c>
    </row>
    <row r="14" spans="1:13" ht="12.75">
      <c r="A14" s="22"/>
      <c r="B14" s="18"/>
      <c r="C14" s="18"/>
      <c r="D14" s="17"/>
      <c r="E14" s="17"/>
      <c r="F14" s="1"/>
      <c r="G14" s="17"/>
      <c r="H14" s="17"/>
      <c r="I14" s="17"/>
      <c r="K14" s="17"/>
      <c r="L14" s="17"/>
      <c r="M14" s="17"/>
    </row>
    <row r="15" spans="1:13" ht="12.75">
      <c r="A15" s="22" t="s">
        <v>32</v>
      </c>
      <c r="B15" s="18">
        <v>2.43</v>
      </c>
      <c r="C15" s="18">
        <v>1.9278609666934003</v>
      </c>
      <c r="D15" s="24">
        <v>2.2098536473364647</v>
      </c>
      <c r="E15" s="24">
        <v>1.7036976461993443</v>
      </c>
      <c r="F15" s="1"/>
      <c r="G15" s="14"/>
      <c r="H15" s="14"/>
      <c r="I15" s="14"/>
      <c r="K15" s="17">
        <v>2.314</v>
      </c>
      <c r="L15" s="17">
        <v>2.2401834</v>
      </c>
      <c r="M15" s="17">
        <v>15.426666666666668</v>
      </c>
    </row>
    <row r="16" spans="1:13" ht="12.75">
      <c r="A16" s="22"/>
      <c r="B16" s="18"/>
      <c r="C16" s="18"/>
      <c r="D16" s="17"/>
      <c r="E16" s="17"/>
      <c r="F16" s="1"/>
      <c r="G16" s="14"/>
      <c r="H16" s="14"/>
      <c r="I16" s="14"/>
      <c r="K16" s="17"/>
      <c r="L16" s="17"/>
      <c r="M16" s="17"/>
    </row>
    <row r="17" spans="1:13" ht="12.75">
      <c r="A17" s="22" t="s">
        <v>46</v>
      </c>
      <c r="B17" s="18">
        <v>2.8075</v>
      </c>
      <c r="C17" s="18">
        <v>2.2273537711900087</v>
      </c>
      <c r="D17" s="24">
        <v>2.5531539567477877</v>
      </c>
      <c r="E17" s="24">
        <v>1.9683667249813415</v>
      </c>
      <c r="F17" s="1"/>
      <c r="G17" s="17">
        <v>2.265</v>
      </c>
      <c r="H17" s="17">
        <v>2.5220775</v>
      </c>
      <c r="I17" s="17">
        <v>15.100000000000001</v>
      </c>
      <c r="K17" s="17">
        <v>2.16075</v>
      </c>
      <c r="L17" s="17">
        <v>2.405995125</v>
      </c>
      <c r="M17" s="17">
        <v>14.405</v>
      </c>
    </row>
    <row r="18" spans="1:13" ht="12.75">
      <c r="A18" s="22"/>
      <c r="B18" s="18"/>
      <c r="C18" s="18"/>
      <c r="D18" s="17"/>
      <c r="E18" s="17"/>
      <c r="F18" s="1"/>
      <c r="G18" s="17"/>
      <c r="H18" s="17"/>
      <c r="I18" s="17"/>
      <c r="K18" s="17"/>
      <c r="L18" s="17"/>
      <c r="M18" s="17"/>
    </row>
    <row r="19" spans="1:13" ht="12.75">
      <c r="A19" s="22" t="s">
        <v>53</v>
      </c>
      <c r="B19" s="18">
        <v>2.1399999999999997</v>
      </c>
      <c r="C19" s="18">
        <v>1.6977870241662043</v>
      </c>
      <c r="D19" s="24">
        <v>1.9461262573251168</v>
      </c>
      <c r="E19" s="24">
        <v>1.5003757048833735</v>
      </c>
      <c r="F19" s="1"/>
      <c r="G19" s="17">
        <v>1.887</v>
      </c>
      <c r="H19" s="17">
        <v>1.9788968999999998</v>
      </c>
      <c r="I19" s="17">
        <v>12.58</v>
      </c>
      <c r="K19" s="17">
        <v>1.8574151333333333</v>
      </c>
      <c r="L19" s="17">
        <v>1.9744283833333334</v>
      </c>
      <c r="M19" s="17">
        <v>11.965555555555556</v>
      </c>
    </row>
    <row r="20" spans="1:13" ht="12.75">
      <c r="A20" s="22"/>
      <c r="B20" s="18"/>
      <c r="C20" s="18"/>
      <c r="D20" s="17"/>
      <c r="E20" s="17"/>
      <c r="F20" s="1"/>
      <c r="G20" s="17"/>
      <c r="H20" s="17"/>
      <c r="I20" s="17"/>
      <c r="K20" s="17"/>
      <c r="L20" s="17"/>
      <c r="M20" s="17"/>
    </row>
    <row r="21" spans="1:13" ht="12.75">
      <c r="A21" s="22" t="s">
        <v>67</v>
      </c>
      <c r="B21" s="18">
        <v>1.9516666666666667</v>
      </c>
      <c r="C21" s="18">
        <v>1.5483711879272781</v>
      </c>
      <c r="D21" s="24">
        <v>1.8666146940325326</v>
      </c>
      <c r="E21" s="24">
        <v>1.5396023467810138</v>
      </c>
      <c r="F21" s="1"/>
      <c r="G21" s="14"/>
      <c r="H21" s="14"/>
      <c r="I21" s="14"/>
      <c r="K21" s="17">
        <v>1.6940726666666668</v>
      </c>
      <c r="L21" s="17">
        <v>1.7414304166666668</v>
      </c>
      <c r="M21" s="17">
        <v>11.00111111111111</v>
      </c>
    </row>
    <row r="22" spans="1:13" ht="12.75">
      <c r="A22" s="22"/>
      <c r="B22" s="18"/>
      <c r="C22" s="18"/>
      <c r="D22" s="17"/>
      <c r="E22" s="17"/>
      <c r="F22" s="1"/>
      <c r="G22" s="14"/>
      <c r="H22" s="14"/>
      <c r="I22" s="14"/>
      <c r="K22" s="17"/>
      <c r="L22" s="17"/>
      <c r="M22" s="17"/>
    </row>
    <row r="23" spans="1:13" ht="12.75">
      <c r="A23" s="22" t="s">
        <v>78</v>
      </c>
      <c r="B23" s="18">
        <v>2.0325</v>
      </c>
      <c r="C23" s="18">
        <v>1.6125009937466401</v>
      </c>
      <c r="D23" s="24">
        <v>2.05</v>
      </c>
      <c r="E23" s="24">
        <v>1.7009</v>
      </c>
      <c r="F23" s="1"/>
      <c r="G23" s="14"/>
      <c r="H23" s="14"/>
      <c r="I23" s="14"/>
      <c r="K23" s="17">
        <v>1.4025000000000003</v>
      </c>
      <c r="L23" s="17">
        <v>1.4708017500000001</v>
      </c>
      <c r="M23" s="17">
        <v>9.35</v>
      </c>
    </row>
    <row r="24" spans="1:13" ht="12.75">
      <c r="A24" s="22"/>
      <c r="B24" s="18"/>
      <c r="C24" s="18"/>
      <c r="D24" s="17"/>
      <c r="E24" s="17"/>
      <c r="F24" s="1"/>
      <c r="G24" s="14"/>
      <c r="H24" s="14"/>
      <c r="I24" s="14"/>
      <c r="K24" s="17"/>
      <c r="L24" s="17"/>
      <c r="M24" s="17"/>
    </row>
    <row r="25" spans="1:13" ht="12.75">
      <c r="A25" s="22" t="s">
        <v>90</v>
      </c>
      <c r="B25" s="18">
        <v>2.128</v>
      </c>
      <c r="C25" s="18">
        <v>1.8116359249569445</v>
      </c>
      <c r="D25" s="24">
        <v>2.08</v>
      </c>
      <c r="E25" s="24">
        <v>1.7282499999999998</v>
      </c>
      <c r="F25" s="1"/>
      <c r="G25" s="17">
        <v>2.6180000000000003</v>
      </c>
      <c r="H25" s="17">
        <v>2.7454966</v>
      </c>
      <c r="I25" s="17">
        <v>17.453333333333333</v>
      </c>
      <c r="K25" s="17">
        <v>1.7686</v>
      </c>
      <c r="L25" s="17">
        <v>1.85473082</v>
      </c>
      <c r="M25" s="17">
        <v>11.790666666666667</v>
      </c>
    </row>
    <row r="26" spans="1:13" ht="12.75">
      <c r="A26" s="22"/>
      <c r="B26" s="18"/>
      <c r="C26" s="18"/>
      <c r="D26" s="17"/>
      <c r="E26" s="17"/>
      <c r="F26" s="1"/>
      <c r="G26" s="17"/>
      <c r="H26" s="17"/>
      <c r="I26" s="17"/>
      <c r="K26" s="17"/>
      <c r="L26" s="17"/>
      <c r="M26" s="17"/>
    </row>
    <row r="27" spans="1:13" ht="12.75">
      <c r="A27" s="22" t="s">
        <v>103</v>
      </c>
      <c r="B27" s="18">
        <v>2.1595</v>
      </c>
      <c r="C27" s="18">
        <v>1.988606557377049</v>
      </c>
      <c r="D27" s="24">
        <v>2.4425000000000003</v>
      </c>
      <c r="E27" s="24">
        <v>1.9624499999999998</v>
      </c>
      <c r="F27" s="1"/>
      <c r="G27" s="14"/>
      <c r="H27" s="14"/>
      <c r="I27" s="14"/>
      <c r="K27" s="17">
        <v>1.5354999999999999</v>
      </c>
      <c r="L27" s="17">
        <v>1.54187705</v>
      </c>
      <c r="M27" s="17">
        <v>10.236666666666666</v>
      </c>
    </row>
    <row r="28" spans="1:13" ht="12.75">
      <c r="A28" s="22"/>
      <c r="B28" s="18"/>
      <c r="C28" s="18"/>
      <c r="D28" s="17"/>
      <c r="E28" s="17"/>
      <c r="F28" s="1"/>
      <c r="G28" s="14"/>
      <c r="H28" s="14"/>
      <c r="I28" s="14"/>
      <c r="K28" s="17"/>
      <c r="L28" s="17"/>
      <c r="M28" s="17"/>
    </row>
    <row r="29" spans="1:13" ht="12.75">
      <c r="A29" s="22" t="s">
        <v>109</v>
      </c>
      <c r="B29" s="18">
        <v>2.135625</v>
      </c>
      <c r="C29" s="18">
        <v>2.1774999999999998</v>
      </c>
      <c r="D29" s="24">
        <v>2.4641</v>
      </c>
      <c r="E29" s="24">
        <v>1.9</v>
      </c>
      <c r="F29" s="1"/>
      <c r="G29" s="14"/>
      <c r="H29" s="14"/>
      <c r="I29" s="14"/>
      <c r="K29" s="17">
        <v>1.5005</v>
      </c>
      <c r="L29" s="17">
        <v>1.1925623666666665</v>
      </c>
      <c r="M29" s="17">
        <v>9.003</v>
      </c>
    </row>
    <row r="30" spans="1:13" ht="12.75">
      <c r="A30" s="22"/>
      <c r="B30" s="18"/>
      <c r="C30" s="18"/>
      <c r="D30" s="17"/>
      <c r="E30" s="17"/>
      <c r="F30" s="1"/>
      <c r="G30" s="14"/>
      <c r="H30" s="14"/>
      <c r="I30" s="14"/>
      <c r="K30" s="17"/>
      <c r="L30" s="17"/>
      <c r="M30" s="17"/>
    </row>
    <row r="31" spans="1:13" ht="12.75">
      <c r="A31" s="22" t="s">
        <v>115</v>
      </c>
      <c r="B31" s="18">
        <v>2.1</v>
      </c>
      <c r="C31" s="18">
        <v>1.855</v>
      </c>
      <c r="D31" s="24">
        <v>2.34924</v>
      </c>
      <c r="E31" s="24">
        <v>1.8489666666666664</v>
      </c>
      <c r="F31" s="1"/>
      <c r="G31" s="14"/>
      <c r="H31" s="14"/>
      <c r="I31" s="14"/>
      <c r="K31" s="17">
        <v>1.2</v>
      </c>
      <c r="L31" s="17">
        <v>1.17756</v>
      </c>
      <c r="M31" s="17">
        <v>7.2</v>
      </c>
    </row>
    <row r="32" spans="1:13" ht="12.75">
      <c r="A32" s="22"/>
      <c r="B32" s="18"/>
      <c r="C32" s="18"/>
      <c r="D32" s="17"/>
      <c r="E32" s="17"/>
      <c r="F32" s="1"/>
      <c r="G32" s="14"/>
      <c r="H32" s="14"/>
      <c r="I32" s="14"/>
      <c r="K32" s="17"/>
      <c r="L32" s="17"/>
      <c r="M32" s="17"/>
    </row>
    <row r="33" spans="1:13" ht="12.75">
      <c r="A33" s="22" t="s">
        <v>118</v>
      </c>
      <c r="B33" s="18">
        <v>2.1125</v>
      </c>
      <c r="C33" s="18">
        <v>1.875</v>
      </c>
      <c r="D33" s="24">
        <v>2.31396</v>
      </c>
      <c r="E33" s="24">
        <v>1.7143833333333334</v>
      </c>
      <c r="F33" s="1"/>
      <c r="G33" s="17">
        <v>2.402</v>
      </c>
      <c r="H33" s="17">
        <v>2.5045654</v>
      </c>
      <c r="I33" s="17">
        <v>14.412</v>
      </c>
      <c r="K33" s="17">
        <v>2.402</v>
      </c>
      <c r="L33" s="17">
        <v>2.5045654</v>
      </c>
      <c r="M33" s="17">
        <v>14.412</v>
      </c>
    </row>
    <row r="34" spans="1:13" ht="12.75">
      <c r="A34" s="22"/>
      <c r="B34" s="18"/>
      <c r="C34" s="18"/>
      <c r="D34" s="17"/>
      <c r="E34" s="17"/>
      <c r="F34" s="1"/>
      <c r="G34" s="17"/>
      <c r="H34" s="17"/>
      <c r="I34" s="17"/>
      <c r="K34" s="17"/>
      <c r="L34" s="17"/>
      <c r="M34" s="17"/>
    </row>
    <row r="35" spans="1:13" ht="12.75">
      <c r="A35" s="22" t="s">
        <v>122</v>
      </c>
      <c r="B35" s="18">
        <v>2.4225000000000003</v>
      </c>
      <c r="C35" s="18">
        <v>1.97</v>
      </c>
      <c r="D35" s="24">
        <v>2.185</v>
      </c>
      <c r="E35" s="24">
        <v>1.825</v>
      </c>
      <c r="F35" s="1"/>
      <c r="G35" s="17">
        <v>1.6684999999999999</v>
      </c>
      <c r="H35" s="17">
        <v>1.8599111499999998</v>
      </c>
      <c r="I35" s="17">
        <v>10.011</v>
      </c>
      <c r="K35" s="17">
        <v>1.6684999999999999</v>
      </c>
      <c r="L35" s="17">
        <v>1.8599111499999998</v>
      </c>
      <c r="M35" s="17">
        <v>10.011</v>
      </c>
    </row>
    <row r="36" spans="1:13" ht="12.75">
      <c r="A36" s="22"/>
      <c r="B36" s="18"/>
      <c r="C36" s="18"/>
      <c r="D36" s="17"/>
      <c r="E36" s="17"/>
      <c r="F36" s="1"/>
      <c r="G36" s="17"/>
      <c r="H36" s="17"/>
      <c r="I36" s="17"/>
      <c r="K36" s="17"/>
      <c r="L36" s="17"/>
      <c r="M36" s="17"/>
    </row>
    <row r="37" spans="1:13" ht="12.75">
      <c r="A37" s="22" t="s">
        <v>128</v>
      </c>
      <c r="B37" s="18">
        <v>2.4675000000000002</v>
      </c>
      <c r="C37" s="18">
        <v>1.985</v>
      </c>
      <c r="D37" s="24">
        <v>2.24</v>
      </c>
      <c r="E37" s="24">
        <v>1.7892</v>
      </c>
      <c r="F37" s="1"/>
      <c r="G37" s="17">
        <v>2.2986666666666666</v>
      </c>
      <c r="H37" s="17">
        <v>2.637625366666667</v>
      </c>
      <c r="I37" s="17">
        <v>13.45560975609756</v>
      </c>
      <c r="K37" s="17">
        <v>2.2986666666666666</v>
      </c>
      <c r="L37" s="17">
        <v>2.637625366666667</v>
      </c>
      <c r="M37" s="17">
        <v>13.45560975609756</v>
      </c>
    </row>
    <row r="38" spans="1:13" ht="12.75">
      <c r="A38" s="22"/>
      <c r="B38" s="18"/>
      <c r="C38" s="18"/>
      <c r="D38" s="17"/>
      <c r="E38" s="17"/>
      <c r="F38" s="1"/>
      <c r="G38" s="17"/>
      <c r="H38" s="17"/>
      <c r="I38" s="17"/>
      <c r="K38" s="17"/>
      <c r="L38" s="17"/>
      <c r="M38" s="17"/>
    </row>
    <row r="39" spans="1:13" ht="12.75">
      <c r="A39" s="22" t="s">
        <v>133</v>
      </c>
      <c r="B39" s="18">
        <v>2.0799999999999996</v>
      </c>
      <c r="C39" s="18">
        <v>1.8849999999999998</v>
      </c>
      <c r="D39" s="24">
        <v>2.2175000000000002</v>
      </c>
      <c r="E39" s="24">
        <v>1.87245</v>
      </c>
      <c r="F39" s="1"/>
      <c r="G39" s="17">
        <v>2.7344999999999997</v>
      </c>
      <c r="H39" s="17">
        <v>3.0188880000000005</v>
      </c>
      <c r="I39" s="17">
        <v>15.625714285714285</v>
      </c>
      <c r="K39" s="17">
        <v>2.090697737366393</v>
      </c>
      <c r="L39" s="17">
        <v>2.308130302052498</v>
      </c>
      <c r="M39" s="17">
        <v>11.946844213522246</v>
      </c>
    </row>
    <row r="40" spans="1:13" ht="12.75">
      <c r="A40" s="22"/>
      <c r="B40" s="18"/>
      <c r="C40" s="18"/>
      <c r="D40" s="17"/>
      <c r="E40" s="17"/>
      <c r="F40" s="1"/>
      <c r="G40" s="17"/>
      <c r="H40" s="17"/>
      <c r="I40" s="17"/>
      <c r="K40" s="17"/>
      <c r="L40" s="17"/>
      <c r="M40" s="17"/>
    </row>
    <row r="41" spans="1:13" ht="12.75">
      <c r="A41" s="22" t="s">
        <v>137</v>
      </c>
      <c r="B41" s="18">
        <v>2.2725</v>
      </c>
      <c r="C41" s="18">
        <v>1.9049999999999998</v>
      </c>
      <c r="D41" s="24">
        <v>2.3600000000000003</v>
      </c>
      <c r="E41" s="24">
        <v>1.9116</v>
      </c>
      <c r="F41" s="1"/>
      <c r="G41" s="17">
        <v>2.1937670034237335</v>
      </c>
      <c r="H41" s="17">
        <v>2.421918771779802</v>
      </c>
      <c r="I41" s="17">
        <v>11.700090684926579</v>
      </c>
      <c r="K41" s="17">
        <v>2.1796014067511345</v>
      </c>
      <c r="L41" s="17">
        <v>2.406279953053253</v>
      </c>
      <c r="M41" s="17">
        <v>11.624540836006053</v>
      </c>
    </row>
    <row r="42" spans="1:13" ht="12.75">
      <c r="A42" s="22"/>
      <c r="B42" s="18"/>
      <c r="C42" s="18"/>
      <c r="D42" s="17"/>
      <c r="E42" s="17"/>
      <c r="F42" s="1"/>
      <c r="G42" s="17"/>
      <c r="H42" s="17"/>
      <c r="I42" s="17"/>
      <c r="K42" s="17"/>
      <c r="L42" s="17"/>
      <c r="M42" s="17"/>
    </row>
    <row r="43" spans="1:13" ht="12.75">
      <c r="A43" s="22" t="s">
        <v>143</v>
      </c>
      <c r="B43" s="18">
        <v>2.501605</v>
      </c>
      <c r="C43" s="18">
        <v>1.8150000000000002</v>
      </c>
      <c r="D43" s="24">
        <v>2.3975</v>
      </c>
      <c r="E43" s="24">
        <v>1.89125</v>
      </c>
      <c r="F43" s="1"/>
      <c r="G43" s="17">
        <v>2.5317697647849626</v>
      </c>
      <c r="H43" s="17">
        <v>2.795073820322599</v>
      </c>
      <c r="I43" s="17">
        <v>13.502772078853132</v>
      </c>
      <c r="K43" s="17">
        <v>2.2428695698735712</v>
      </c>
      <c r="L43" s="17">
        <v>2.476128005140423</v>
      </c>
      <c r="M43" s="17">
        <v>11.961971039325713</v>
      </c>
    </row>
    <row r="44" spans="1:13" ht="12.75">
      <c r="A44" s="22"/>
      <c r="B44" s="18"/>
      <c r="C44" s="18"/>
      <c r="D44" s="17"/>
      <c r="E44" s="17"/>
      <c r="F44" s="1"/>
      <c r="G44" s="17"/>
      <c r="H44" s="17"/>
      <c r="I44" s="17"/>
      <c r="K44" s="17"/>
      <c r="L44" s="17"/>
      <c r="M44" s="17"/>
    </row>
    <row r="45" spans="1:13" ht="12.75">
      <c r="A45" s="22" t="s">
        <v>154</v>
      </c>
      <c r="B45" s="18">
        <v>2.38</v>
      </c>
      <c r="C45" s="18">
        <v>1.8925</v>
      </c>
      <c r="D45" s="24">
        <v>2.4</v>
      </c>
      <c r="E45" s="24">
        <v>1.83</v>
      </c>
      <c r="F45" s="1"/>
      <c r="G45" s="17">
        <v>2.228</v>
      </c>
      <c r="H45" s="17">
        <v>2.4597120000000006</v>
      </c>
      <c r="I45" s="17">
        <v>11.882666666666667</v>
      </c>
      <c r="K45" s="17">
        <v>1.614</v>
      </c>
      <c r="L45" s="17">
        <v>1.7818560000000003</v>
      </c>
      <c r="M45" s="17">
        <v>8.608</v>
      </c>
    </row>
    <row r="46" spans="1:13" ht="12.75">
      <c r="A46" s="22"/>
      <c r="B46" s="18"/>
      <c r="C46" s="18"/>
      <c r="D46" s="17"/>
      <c r="E46" s="17"/>
      <c r="F46" s="1"/>
      <c r="G46" s="17"/>
      <c r="H46" s="17"/>
      <c r="I46" s="17"/>
      <c r="K46" s="17"/>
      <c r="L46" s="17"/>
      <c r="M46" s="17"/>
    </row>
    <row r="47" spans="1:13" ht="12.75">
      <c r="A47" s="22" t="s">
        <v>164</v>
      </c>
      <c r="B47" s="18">
        <v>2.7575</v>
      </c>
      <c r="C47" s="18">
        <v>1.985</v>
      </c>
      <c r="D47" s="24">
        <v>2.4</v>
      </c>
      <c r="E47" s="24">
        <v>1.8050000000000002</v>
      </c>
      <c r="F47" s="1"/>
      <c r="G47" s="17">
        <v>2.227016172245762</v>
      </c>
      <c r="H47" s="17">
        <v>2.4586258541593216</v>
      </c>
      <c r="I47" s="17">
        <v>11.87741958531073</v>
      </c>
      <c r="K47" s="17">
        <v>2.110750058187246</v>
      </c>
      <c r="L47" s="17">
        <v>2.313317611972552</v>
      </c>
      <c r="M47" s="17">
        <v>11.175447400833583</v>
      </c>
    </row>
    <row r="48" spans="1:13" ht="12.75">
      <c r="A48" s="22"/>
      <c r="B48" s="18"/>
      <c r="C48" s="18"/>
      <c r="D48" s="17"/>
      <c r="E48" s="17"/>
      <c r="F48" s="1"/>
      <c r="G48" s="17"/>
      <c r="H48" s="17"/>
      <c r="I48" s="17"/>
      <c r="K48" s="17"/>
      <c r="L48" s="17"/>
      <c r="M48" s="17"/>
    </row>
    <row r="49" spans="1:13" ht="12.75">
      <c r="A49" s="22" t="s">
        <v>178</v>
      </c>
      <c r="B49" s="18">
        <v>2.9324999999999997</v>
      </c>
      <c r="C49" s="18">
        <v>1.875</v>
      </c>
      <c r="D49" s="24">
        <v>2.4</v>
      </c>
      <c r="E49" s="24">
        <v>1.8</v>
      </c>
      <c r="F49" s="1"/>
      <c r="G49" s="17">
        <v>2.113253251979038</v>
      </c>
      <c r="H49" s="17">
        <v>2.333031590184858</v>
      </c>
      <c r="I49" s="17">
        <v>11.270684010554868</v>
      </c>
      <c r="K49" s="17">
        <v>1.855765745710799</v>
      </c>
      <c r="L49" s="17">
        <v>2.0411109832647223</v>
      </c>
      <c r="M49" s="17">
        <v>9.860439532679818</v>
      </c>
    </row>
    <row r="50" spans="1:13" ht="12.75">
      <c r="A50" s="22"/>
      <c r="B50" s="18"/>
      <c r="C50" s="18"/>
      <c r="D50" s="17"/>
      <c r="E50" s="17"/>
      <c r="F50" s="1"/>
      <c r="G50" s="17"/>
      <c r="H50" s="17"/>
      <c r="I50" s="17"/>
      <c r="K50" s="17"/>
      <c r="L50" s="17"/>
      <c r="M50" s="17"/>
    </row>
    <row r="51" spans="1:13" ht="12.75">
      <c r="A51" s="22" t="s">
        <v>200</v>
      </c>
      <c r="B51" s="18">
        <v>3.3750500000000003</v>
      </c>
      <c r="C51" s="18">
        <v>1.83</v>
      </c>
      <c r="D51" s="24">
        <v>2.52</v>
      </c>
      <c r="E51" s="24">
        <v>1.92</v>
      </c>
      <c r="F51" s="1"/>
      <c r="G51" s="17">
        <v>2.1396306850390903</v>
      </c>
      <c r="H51" s="17">
        <v>2.1575918176364404</v>
      </c>
      <c r="I51" s="17">
        <v>10.270227288187634</v>
      </c>
      <c r="K51" s="17">
        <v>1.8660137649995954</v>
      </c>
      <c r="L51" s="17">
        <v>1.8810500015227287</v>
      </c>
      <c r="M51" s="17">
        <v>8.955717516825644</v>
      </c>
    </row>
    <row r="52" spans="1:13" ht="12.75">
      <c r="A52" s="22"/>
      <c r="B52" s="18"/>
      <c r="C52" s="18"/>
      <c r="D52" s="17"/>
      <c r="E52" s="17"/>
      <c r="F52" s="1"/>
      <c r="G52" s="17"/>
      <c r="H52" s="17"/>
      <c r="I52" s="17"/>
      <c r="K52" s="17"/>
      <c r="L52" s="17"/>
      <c r="M52" s="17"/>
    </row>
    <row r="53" spans="1:13" ht="12.75">
      <c r="A53" s="22" t="s">
        <v>219</v>
      </c>
      <c r="B53" s="18">
        <v>2.5199999999999996</v>
      </c>
      <c r="C53" s="18">
        <v>2.2299999999999995</v>
      </c>
      <c r="D53" s="24">
        <v>2.52</v>
      </c>
      <c r="E53" s="24">
        <v>1.9</v>
      </c>
      <c r="F53" s="1"/>
      <c r="G53" s="17">
        <v>2.0476906555394856</v>
      </c>
      <c r="H53" s="17">
        <v>2.1774095840214147</v>
      </c>
      <c r="I53" s="17">
        <v>9.828915146589532</v>
      </c>
      <c r="K53" s="17">
        <v>1.8773470361434696</v>
      </c>
      <c r="L53" s="17">
        <v>2.0022815673392866</v>
      </c>
      <c r="M53" s="17">
        <v>9.011265773488656</v>
      </c>
    </row>
    <row r="54" spans="1:13" ht="12.75">
      <c r="A54" s="22"/>
      <c r="B54" s="18"/>
      <c r="C54" s="18"/>
      <c r="D54" s="17"/>
      <c r="E54" s="17"/>
      <c r="F54" s="1"/>
      <c r="G54" s="17"/>
      <c r="H54" s="17"/>
      <c r="I54" s="17"/>
      <c r="K54" s="17"/>
      <c r="L54" s="17"/>
      <c r="M54" s="17"/>
    </row>
    <row r="55" spans="1:13" ht="12.75">
      <c r="A55" s="22" t="s">
        <v>233</v>
      </c>
      <c r="B55" s="18">
        <v>3.4</v>
      </c>
      <c r="C55" s="18">
        <v>3</v>
      </c>
      <c r="D55" s="24">
        <v>2.642283</v>
      </c>
      <c r="E55" s="24">
        <v>1.97</v>
      </c>
      <c r="F55" s="1"/>
      <c r="G55" s="17">
        <v>2.597608991550729</v>
      </c>
      <c r="H55" s="17">
        <v>3.305833294132544</v>
      </c>
      <c r="I55" s="17">
        <v>12.267932268723012</v>
      </c>
      <c r="K55" s="17">
        <v>2.3850552418464965</v>
      </c>
      <c r="L55" s="17">
        <v>3.0443541920885755</v>
      </c>
      <c r="M55" s="17">
        <v>11.26171740781063</v>
      </c>
    </row>
    <row r="56" spans="1:13" ht="12.75">
      <c r="A56" s="22"/>
      <c r="B56" s="18"/>
      <c r="C56" s="18"/>
      <c r="D56" s="17"/>
      <c r="E56" s="17"/>
      <c r="F56" s="1"/>
      <c r="G56" s="17"/>
      <c r="H56" s="17"/>
      <c r="I56" s="17"/>
      <c r="K56" s="17"/>
      <c r="L56" s="17"/>
      <c r="M56" s="17"/>
    </row>
    <row r="57" spans="1:13" ht="12.75">
      <c r="A57" s="22" t="s">
        <v>242</v>
      </c>
      <c r="B57" s="18">
        <v>3.4</v>
      </c>
      <c r="C57" s="18">
        <v>2.56</v>
      </c>
      <c r="D57" s="24">
        <v>2.662985</v>
      </c>
      <c r="E57" s="24">
        <v>2</v>
      </c>
      <c r="F57" s="1"/>
      <c r="G57" s="17">
        <v>2.7988415485326876</v>
      </c>
      <c r="H57" s="17">
        <v>4.2950045150258935</v>
      </c>
      <c r="I57" s="17">
        <v>12.91773022399702</v>
      </c>
      <c r="K57" s="17">
        <v>2.2744954513335487</v>
      </c>
      <c r="L57" s="17">
        <v>3.435391380228064</v>
      </c>
      <c r="M57" s="17">
        <v>10.497671313847146</v>
      </c>
    </row>
    <row r="58" spans="1:13" ht="12.75">
      <c r="A58" s="22"/>
      <c r="B58" s="18"/>
      <c r="C58" s="18"/>
      <c r="D58" s="17"/>
      <c r="E58" s="17"/>
      <c r="F58" s="1"/>
      <c r="G58" s="17"/>
      <c r="H58" s="17"/>
      <c r="I58" s="17"/>
      <c r="K58" s="17"/>
      <c r="L58" s="17"/>
      <c r="M58" s="17"/>
    </row>
    <row r="59" spans="1:13" ht="12.75">
      <c r="A59" s="22" t="s">
        <v>252</v>
      </c>
      <c r="B59" s="18">
        <v>3.38</v>
      </c>
      <c r="C59" s="18">
        <v>2.65995</v>
      </c>
      <c r="D59" s="24">
        <v>2.6666599</v>
      </c>
      <c r="E59" s="24">
        <v>2</v>
      </c>
      <c r="F59" s="1"/>
      <c r="G59" s="17">
        <v>2.426573884121883</v>
      </c>
      <c r="H59" s="17">
        <v>4.605230330965836</v>
      </c>
      <c r="I59" s="17">
        <v>11.19957177287023</v>
      </c>
      <c r="K59" s="17">
        <v>2.426573884121883</v>
      </c>
      <c r="L59" s="17">
        <v>4.605230330965836</v>
      </c>
      <c r="M59" s="17">
        <v>11.19957177287023</v>
      </c>
    </row>
    <row r="60" spans="1:13" ht="12.75">
      <c r="A60" s="22"/>
      <c r="B60" s="18"/>
      <c r="C60" s="18"/>
      <c r="D60" s="17"/>
      <c r="E60" s="17"/>
      <c r="F60" s="1"/>
      <c r="G60" s="17"/>
      <c r="H60" s="17"/>
      <c r="I60" s="17"/>
      <c r="K60" s="17"/>
      <c r="L60" s="17"/>
      <c r="M60" s="17"/>
    </row>
    <row r="61" spans="1:13" ht="12.75">
      <c r="A61" s="22" t="s">
        <v>258</v>
      </c>
      <c r="B61" s="18">
        <v>3.63</v>
      </c>
      <c r="C61" s="18">
        <v>2.58625</v>
      </c>
      <c r="D61" s="24">
        <v>2.6666664999999994</v>
      </c>
      <c r="E61" s="24">
        <v>2</v>
      </c>
      <c r="F61" s="1"/>
      <c r="G61" s="17">
        <v>2.82193266766855</v>
      </c>
      <c r="H61" s="17">
        <v>3.683870619423258</v>
      </c>
      <c r="I61" s="17">
        <v>12.89802256872664</v>
      </c>
      <c r="K61" s="17">
        <v>2.82193266766855</v>
      </c>
      <c r="L61" s="17">
        <v>3.683870619423258</v>
      </c>
      <c r="M61" s="17">
        <v>12.89802256872664</v>
      </c>
    </row>
    <row r="62" spans="1:13" ht="12.75">
      <c r="A62" s="22"/>
      <c r="B62" s="18"/>
      <c r="C62" s="18"/>
      <c r="D62" s="17"/>
      <c r="E62" s="17"/>
      <c r="F62" s="1"/>
      <c r="G62" s="17"/>
      <c r="H62" s="17"/>
      <c r="I62" s="17"/>
      <c r="K62" s="17"/>
      <c r="L62" s="17"/>
      <c r="M62" s="17"/>
    </row>
    <row r="63" spans="1:13" ht="12.75">
      <c r="A63" s="22" t="s">
        <v>265</v>
      </c>
      <c r="B63" s="18">
        <v>3.4933300000000003</v>
      </c>
      <c r="C63" s="18">
        <v>2.5142857142857147</v>
      </c>
      <c r="D63" s="24">
        <v>2.7650331999999995</v>
      </c>
      <c r="E63" s="24">
        <v>2</v>
      </c>
      <c r="F63" s="1"/>
      <c r="G63" s="17">
        <v>2.270753860407659</v>
      </c>
      <c r="H63" s="17">
        <v>3.332200373162446</v>
      </c>
      <c r="I63" s="17">
        <v>10.001693925044142</v>
      </c>
      <c r="K63" s="17">
        <v>2.270753860407659</v>
      </c>
      <c r="L63" s="17">
        <v>3.332200373162446</v>
      </c>
      <c r="M63" s="17">
        <v>10.001693925044142</v>
      </c>
    </row>
    <row r="64" spans="1:13" ht="12.75">
      <c r="A64" s="22"/>
      <c r="B64" s="18"/>
      <c r="C64" s="18"/>
      <c r="D64" s="17"/>
      <c r="E64" s="17"/>
      <c r="F64" s="1"/>
      <c r="G64" s="17"/>
      <c r="H64" s="17"/>
      <c r="I64" s="17"/>
      <c r="K64" s="17"/>
      <c r="L64" s="17"/>
      <c r="M64" s="17"/>
    </row>
    <row r="65" spans="1:13" ht="12.75">
      <c r="A65" s="22" t="s">
        <v>270</v>
      </c>
      <c r="B65" s="18">
        <v>3.4475</v>
      </c>
      <c r="C65" s="18">
        <v>2.560714285714286</v>
      </c>
      <c r="D65" s="24">
        <v>2.8834665999999998</v>
      </c>
      <c r="E65" s="24">
        <v>2</v>
      </c>
      <c r="F65" s="1"/>
      <c r="G65" s="17">
        <v>2.975</v>
      </c>
      <c r="H65" s="17">
        <v>4.3789025</v>
      </c>
      <c r="I65" s="17">
        <v>12.981818181818182</v>
      </c>
      <c r="K65" s="17">
        <v>2.975</v>
      </c>
      <c r="L65" s="17">
        <v>4.3789025</v>
      </c>
      <c r="M65" s="17">
        <v>12.981818181818182</v>
      </c>
    </row>
    <row r="66" spans="1:13" ht="12.75">
      <c r="A66" s="22"/>
      <c r="B66" s="18"/>
      <c r="C66" s="18"/>
      <c r="D66" s="17"/>
      <c r="E66" s="17"/>
      <c r="F66" s="1"/>
      <c r="G66" s="17"/>
      <c r="H66" s="17"/>
      <c r="I66" s="17"/>
      <c r="K66" s="17"/>
      <c r="L66" s="17"/>
      <c r="M66" s="17"/>
    </row>
    <row r="67" spans="1:13" ht="12.75">
      <c r="A67" s="22" t="s">
        <v>272</v>
      </c>
      <c r="B67" s="18">
        <v>3.4082999999999997</v>
      </c>
      <c r="C67" s="18">
        <v>2.57</v>
      </c>
      <c r="D67" s="24">
        <v>3.0601333</v>
      </c>
      <c r="E67" s="24">
        <v>2</v>
      </c>
      <c r="F67" s="1"/>
      <c r="G67" s="17">
        <v>3.502441570998798</v>
      </c>
      <c r="H67" s="17">
        <v>5.155243748353131</v>
      </c>
      <c r="I67" s="17">
        <v>15.283381400722028</v>
      </c>
      <c r="K67" s="17">
        <v>3.502441570998798</v>
      </c>
      <c r="L67" s="17">
        <v>5.155243748353131</v>
      </c>
      <c r="M67" s="17">
        <v>15.283381400722028</v>
      </c>
    </row>
    <row r="68" spans="1:13" ht="12.75">
      <c r="A68" s="22"/>
      <c r="B68" s="18"/>
      <c r="C68" s="18"/>
      <c r="D68" s="17"/>
      <c r="E68" s="17"/>
      <c r="F68" s="1"/>
      <c r="G68" s="17"/>
      <c r="H68" s="17"/>
      <c r="I68" s="17"/>
      <c r="K68" s="17"/>
      <c r="L68" s="17"/>
      <c r="M68" s="17"/>
    </row>
    <row r="69" spans="1:13" ht="12.75">
      <c r="A69" s="22" t="s">
        <v>275</v>
      </c>
      <c r="B69" s="18">
        <v>3.7099999999999995</v>
      </c>
      <c r="C69" s="18">
        <v>2.92</v>
      </c>
      <c r="D69" s="24">
        <v>2.88333295</v>
      </c>
      <c r="E69" s="24">
        <v>2</v>
      </c>
      <c r="F69" s="1"/>
      <c r="G69" s="17">
        <v>3.606</v>
      </c>
      <c r="H69" s="17">
        <v>5.307671399999999</v>
      </c>
      <c r="I69" s="17">
        <v>15.735272727272726</v>
      </c>
      <c r="K69" s="17">
        <v>3.606</v>
      </c>
      <c r="L69" s="17">
        <v>5.307671399999999</v>
      </c>
      <c r="M69" s="17">
        <v>15.735272727272726</v>
      </c>
    </row>
    <row r="70" spans="1:13" ht="12.75">
      <c r="A70" s="22"/>
      <c r="B70" s="18"/>
      <c r="C70" s="18"/>
      <c r="D70" s="17"/>
      <c r="E70" s="17"/>
      <c r="F70" s="38"/>
      <c r="G70" s="17"/>
      <c r="H70" s="17"/>
      <c r="I70" s="17"/>
      <c r="K70" s="17"/>
      <c r="L70" s="17"/>
      <c r="M70" s="17"/>
    </row>
    <row r="71" spans="1:8" ht="12.75">
      <c r="A71" s="22" t="s">
        <v>278</v>
      </c>
      <c r="B71" s="18">
        <v>4.12</v>
      </c>
      <c r="C71" s="18">
        <v>3.06</v>
      </c>
      <c r="D71" s="24">
        <v>3.0236500000000004</v>
      </c>
      <c r="E71" s="24">
        <v>2</v>
      </c>
      <c r="G71" s="14"/>
      <c r="H71" s="14"/>
    </row>
    <row r="72" spans="2:5" ht="12.75">
      <c r="B72" s="18"/>
      <c r="D72" s="24"/>
      <c r="E72" s="24"/>
    </row>
    <row r="73" spans="2:5" ht="12.75">
      <c r="B73" s="18"/>
      <c r="D73" s="24"/>
      <c r="E73" s="24"/>
    </row>
    <row r="74" spans="2:5" ht="12.75">
      <c r="B74" s="18"/>
      <c r="D74" s="24"/>
      <c r="E74" s="24"/>
    </row>
    <row r="75" ht="12.75">
      <c r="B75" s="19" t="s">
        <v>508</v>
      </c>
    </row>
    <row r="77" ht="12.75">
      <c r="B77" t="s">
        <v>295</v>
      </c>
    </row>
    <row r="78" spans="4:5" ht="12.75">
      <c r="D78" s="24"/>
      <c r="E78" s="24"/>
    </row>
    <row r="79" spans="2:4" ht="12.75">
      <c r="B79" t="s">
        <v>515</v>
      </c>
      <c r="C79" s="14"/>
      <c r="D79" s="9"/>
    </row>
    <row r="80" spans="3:4" ht="12.75">
      <c r="C80" s="14"/>
      <c r="D80" s="9"/>
    </row>
    <row r="81" spans="2:4" ht="12.75">
      <c r="B81" t="s">
        <v>473</v>
      </c>
      <c r="C81" s="14"/>
      <c r="D81" s="9"/>
    </row>
    <row r="82" ht="12.75">
      <c r="D82" s="9"/>
    </row>
    <row r="83" spans="2:4" ht="12.75">
      <c r="B83" t="s">
        <v>478</v>
      </c>
      <c r="D83" s="9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85"/>
  <sheetViews>
    <sheetView defaultGridColor="0" zoomScale="90" zoomScaleNormal="90" colorId="0" workbookViewId="0" topLeftCell="A1">
      <pane xSplit="1" ySplit="9" topLeftCell="B10" activePane="bottomRight" state="frozen"/>
      <selection pane="bottomRight" activeCell="B10" sqref="B10"/>
    </sheetView>
  </sheetViews>
  <sheetFormatPr defaultColWidth="9.140625" defaultRowHeight="12.75"/>
  <cols>
    <col min="1" max="1" width="11.421875" style="0" customWidth="1"/>
    <col min="2" max="4" width="12.421875" style="0" customWidth="1"/>
    <col min="5" max="5" width="14.00390625" style="0" customWidth="1"/>
    <col min="6" max="6" width="9.00390625" style="0" customWidth="1"/>
    <col min="7" max="7" width="14.00390625" style="0" customWidth="1"/>
    <col min="8" max="8" width="9.00390625" style="0" customWidth="1"/>
    <col min="9" max="9" width="11.00390625" style="0" customWidth="1"/>
  </cols>
  <sheetData>
    <row r="1" spans="1:6" ht="12.75">
      <c r="A1" s="22" t="s">
        <v>514</v>
      </c>
      <c r="B1" s="15" t="s">
        <v>529</v>
      </c>
      <c r="C1" s="14"/>
      <c r="D1" s="14"/>
      <c r="E1" s="14"/>
      <c r="F1" s="14"/>
    </row>
    <row r="2" spans="1:6" ht="12.75">
      <c r="A2" s="22"/>
      <c r="B2" s="1" t="s">
        <v>518</v>
      </c>
      <c r="C2" s="14"/>
      <c r="D2" s="14"/>
      <c r="E2" s="14"/>
      <c r="F2" s="14"/>
    </row>
    <row r="3" spans="1:6" ht="12.75">
      <c r="A3" s="22"/>
      <c r="B3" s="1" t="s">
        <v>293</v>
      </c>
      <c r="C3" s="14"/>
      <c r="D3" s="14"/>
      <c r="E3" s="14"/>
      <c r="F3" s="14"/>
    </row>
    <row r="4" spans="1:6" ht="12.75">
      <c r="A4" s="22"/>
      <c r="B4" s="1"/>
      <c r="C4" s="14"/>
      <c r="D4" s="14"/>
      <c r="E4" s="14"/>
      <c r="F4" s="14"/>
    </row>
    <row r="5" spans="1:9" ht="12.75">
      <c r="A5" s="22"/>
      <c r="B5" s="1" t="s">
        <v>302</v>
      </c>
      <c r="C5" s="15" t="s">
        <v>302</v>
      </c>
      <c r="D5" s="15" t="s">
        <v>534</v>
      </c>
      <c r="E5" s="15" t="s">
        <v>361</v>
      </c>
      <c r="F5" s="39" t="s">
        <v>484</v>
      </c>
      <c r="G5" s="1" t="s">
        <v>303</v>
      </c>
      <c r="H5" s="39" t="s">
        <v>484</v>
      </c>
      <c r="I5" s="19" t="s">
        <v>484</v>
      </c>
    </row>
    <row r="6" spans="1:9" ht="12.75">
      <c r="A6" s="22" t="s">
        <v>537</v>
      </c>
      <c r="B6" s="1" t="s">
        <v>287</v>
      </c>
      <c r="C6" s="1" t="s">
        <v>289</v>
      </c>
      <c r="D6" s="1" t="s">
        <v>287</v>
      </c>
      <c r="E6" s="15" t="s">
        <v>476</v>
      </c>
      <c r="F6" s="15" t="s">
        <v>524</v>
      </c>
      <c r="G6" s="15" t="s">
        <v>453</v>
      </c>
      <c r="H6" s="15" t="s">
        <v>524</v>
      </c>
      <c r="I6" s="1" t="s">
        <v>461</v>
      </c>
    </row>
    <row r="7" spans="1:9" ht="12.75">
      <c r="A7" s="22" t="s">
        <v>358</v>
      </c>
      <c r="B7" s="1" t="s">
        <v>7</v>
      </c>
      <c r="C7" s="1" t="s">
        <v>7</v>
      </c>
      <c r="D7" s="1" t="s">
        <v>7</v>
      </c>
      <c r="E7" s="15" t="s">
        <v>509</v>
      </c>
      <c r="F7" s="15" t="s">
        <v>13</v>
      </c>
      <c r="G7" s="15" t="s">
        <v>499</v>
      </c>
      <c r="H7" s="15" t="s">
        <v>13</v>
      </c>
      <c r="I7" s="1" t="s">
        <v>3</v>
      </c>
    </row>
    <row r="8" spans="1:8" ht="12.75">
      <c r="A8" s="22"/>
      <c r="C8" s="14"/>
      <c r="D8" s="14"/>
      <c r="E8" s="39" t="s">
        <v>7</v>
      </c>
      <c r="F8" s="39" t="s">
        <v>362</v>
      </c>
      <c r="G8" s="19" t="s">
        <v>10</v>
      </c>
      <c r="H8" s="39" t="s">
        <v>362</v>
      </c>
    </row>
    <row r="9" spans="1:6" ht="12.75">
      <c r="A9" s="22"/>
      <c r="C9" s="14"/>
      <c r="D9" s="14"/>
      <c r="E9" s="43"/>
      <c r="F9" s="14"/>
    </row>
    <row r="10" spans="1:9" ht="12.75">
      <c r="A10" s="22" t="s">
        <v>17</v>
      </c>
      <c r="B10" s="18">
        <v>2.2324990000000002</v>
      </c>
      <c r="C10" s="18">
        <v>1.7711718848897324</v>
      </c>
      <c r="D10" s="24">
        <v>2.030245291286012</v>
      </c>
      <c r="E10" s="14"/>
      <c r="F10" s="14"/>
      <c r="G10" s="9"/>
      <c r="H10" s="9"/>
      <c r="I10" s="9"/>
    </row>
    <row r="11" spans="1:9" ht="12.75">
      <c r="A11" s="22"/>
      <c r="B11" s="18"/>
      <c r="C11" s="18"/>
      <c r="D11" s="17"/>
      <c r="E11" s="14"/>
      <c r="F11" s="14"/>
      <c r="G11" s="9"/>
      <c r="H11" s="9"/>
      <c r="I11" s="9"/>
    </row>
    <row r="12" spans="1:9" ht="12.75">
      <c r="A12" s="22" t="s">
        <v>23</v>
      </c>
      <c r="B12" s="18">
        <v>2.43666</v>
      </c>
      <c r="C12" s="18">
        <v>1.9331447337873005</v>
      </c>
      <c r="D12" s="24">
        <v>2.2159102832587942</v>
      </c>
      <c r="E12" s="14"/>
      <c r="F12" s="14"/>
      <c r="G12" s="9"/>
      <c r="H12" s="9"/>
      <c r="I12" s="9"/>
    </row>
    <row r="13" spans="1:9" ht="12.75">
      <c r="A13" s="22"/>
      <c r="B13" s="18"/>
      <c r="C13" s="18"/>
      <c r="D13" s="17"/>
      <c r="E13" s="14"/>
      <c r="F13" s="14"/>
      <c r="G13" s="9"/>
      <c r="H13" s="9"/>
      <c r="I13" s="9"/>
    </row>
    <row r="14" spans="1:9" ht="12.75">
      <c r="A14" s="22" t="s">
        <v>30</v>
      </c>
      <c r="B14" s="18">
        <v>2.2</v>
      </c>
      <c r="C14" s="18">
        <v>1.7453885295166587</v>
      </c>
      <c r="D14" s="24">
        <v>2.0006905449136716</v>
      </c>
      <c r="E14" s="17">
        <v>1.751</v>
      </c>
      <c r="F14" s="17">
        <v>1.6107449</v>
      </c>
      <c r="G14" s="17">
        <v>1.751</v>
      </c>
      <c r="H14" s="17">
        <v>1.6107449</v>
      </c>
      <c r="I14" s="17">
        <v>11.673333333333332</v>
      </c>
    </row>
    <row r="15" spans="1:9" ht="12.75">
      <c r="A15" s="22"/>
      <c r="B15" s="18"/>
      <c r="C15" s="18"/>
      <c r="D15" s="17"/>
      <c r="E15" s="17"/>
      <c r="F15" s="17"/>
      <c r="G15" s="17"/>
      <c r="H15" s="17"/>
      <c r="I15" s="17"/>
    </row>
    <row r="16" spans="1:9" ht="12.75">
      <c r="A16" s="22" t="s">
        <v>32</v>
      </c>
      <c r="B16" s="18">
        <v>2.43</v>
      </c>
      <c r="C16" s="18">
        <v>1.9278609666934003</v>
      </c>
      <c r="D16" s="24">
        <v>2.2098536473364647</v>
      </c>
      <c r="E16" s="14"/>
      <c r="F16" s="14"/>
      <c r="G16" s="17">
        <v>2.314</v>
      </c>
      <c r="H16" s="17">
        <v>2.2401834</v>
      </c>
      <c r="I16" s="17">
        <v>15.426666666666668</v>
      </c>
    </row>
    <row r="17" spans="1:9" ht="12.75">
      <c r="A17" s="22"/>
      <c r="B17" s="18"/>
      <c r="C17" s="18"/>
      <c r="D17" s="17"/>
      <c r="E17" s="14"/>
      <c r="F17" s="14"/>
      <c r="G17" s="17"/>
      <c r="H17" s="17"/>
      <c r="I17" s="17"/>
    </row>
    <row r="18" spans="1:9" ht="12.75">
      <c r="A18" s="22" t="s">
        <v>46</v>
      </c>
      <c r="B18" s="18">
        <v>2.8075</v>
      </c>
      <c r="C18" s="18">
        <v>2.2273537711900087</v>
      </c>
      <c r="D18" s="24">
        <v>2.5531539567477877</v>
      </c>
      <c r="E18" s="17">
        <v>2.265</v>
      </c>
      <c r="F18" s="17">
        <v>2.5220775</v>
      </c>
      <c r="G18" s="17">
        <v>2.16075</v>
      </c>
      <c r="H18" s="17">
        <v>2.405995125</v>
      </c>
      <c r="I18" s="17">
        <v>14.405</v>
      </c>
    </row>
    <row r="19" spans="1:9" ht="12.75">
      <c r="A19" s="22"/>
      <c r="B19" s="18"/>
      <c r="C19" s="18"/>
      <c r="D19" s="17"/>
      <c r="E19" s="17"/>
      <c r="F19" s="17"/>
      <c r="G19" s="17"/>
      <c r="H19" s="17"/>
      <c r="I19" s="17"/>
    </row>
    <row r="20" spans="1:9" ht="12.75">
      <c r="A20" s="22" t="s">
        <v>53</v>
      </c>
      <c r="B20" s="18">
        <v>2.1399999999999997</v>
      </c>
      <c r="C20" s="18">
        <v>1.6977870241662043</v>
      </c>
      <c r="D20" s="24">
        <v>1.9461262573251168</v>
      </c>
      <c r="E20" s="17">
        <v>1.887</v>
      </c>
      <c r="F20" s="17">
        <v>1.9788968999999998</v>
      </c>
      <c r="G20" s="17">
        <v>1.8574151333333333</v>
      </c>
      <c r="H20" s="17">
        <v>1.9744283833333334</v>
      </c>
      <c r="I20" s="17">
        <v>11.965555555555556</v>
      </c>
    </row>
    <row r="21" spans="1:9" ht="12.75">
      <c r="A21" s="22"/>
      <c r="B21" s="18"/>
      <c r="C21" s="18"/>
      <c r="D21" s="17"/>
      <c r="E21" s="17"/>
      <c r="F21" s="17"/>
      <c r="G21" s="17"/>
      <c r="H21" s="17"/>
      <c r="I21" s="17"/>
    </row>
    <row r="22" spans="1:9" ht="12.75">
      <c r="A22" s="22" t="s">
        <v>67</v>
      </c>
      <c r="B22" s="18">
        <v>1.9516666666666667</v>
      </c>
      <c r="C22" s="18">
        <v>1.5483711879272781</v>
      </c>
      <c r="D22" s="24">
        <v>1.8666146940325326</v>
      </c>
      <c r="E22" s="14"/>
      <c r="F22" s="14"/>
      <c r="G22" s="17">
        <v>1.6940726666666668</v>
      </c>
      <c r="H22" s="17">
        <v>1.7414304166666668</v>
      </c>
      <c r="I22" s="17">
        <v>11.00111111111111</v>
      </c>
    </row>
    <row r="23" spans="1:9" ht="12.75">
      <c r="A23" s="22"/>
      <c r="B23" s="18"/>
      <c r="C23" s="18"/>
      <c r="D23" s="17"/>
      <c r="E23" s="14"/>
      <c r="F23" s="14"/>
      <c r="G23" s="17"/>
      <c r="H23" s="17"/>
      <c r="I23" s="17"/>
    </row>
    <row r="24" spans="1:9" ht="12.75">
      <c r="A24" s="22" t="s">
        <v>78</v>
      </c>
      <c r="B24" s="18">
        <v>2.0325</v>
      </c>
      <c r="C24" s="18">
        <v>1.6125009937466401</v>
      </c>
      <c r="D24" s="24">
        <v>2.05</v>
      </c>
      <c r="E24" s="14"/>
      <c r="F24" s="14"/>
      <c r="G24" s="17">
        <v>1.4025000000000003</v>
      </c>
      <c r="H24" s="17">
        <v>1.4708017500000001</v>
      </c>
      <c r="I24" s="17">
        <v>9.35</v>
      </c>
    </row>
    <row r="25" spans="1:9" ht="12.75">
      <c r="A25" s="22"/>
      <c r="B25" s="18"/>
      <c r="C25" s="18"/>
      <c r="D25" s="17"/>
      <c r="E25" s="14"/>
      <c r="F25" s="14"/>
      <c r="G25" s="17"/>
      <c r="H25" s="17"/>
      <c r="I25" s="17"/>
    </row>
    <row r="26" spans="1:9" ht="12.75">
      <c r="A26" s="22" t="s">
        <v>90</v>
      </c>
      <c r="B26" s="18">
        <v>2.128</v>
      </c>
      <c r="C26" s="18">
        <v>1.8116359249569445</v>
      </c>
      <c r="D26" s="24">
        <v>2.08</v>
      </c>
      <c r="E26" s="17">
        <v>2.6180000000000003</v>
      </c>
      <c r="F26" s="17">
        <v>2.7454966</v>
      </c>
      <c r="G26" s="17">
        <v>1.7686</v>
      </c>
      <c r="H26" s="17">
        <v>1.85473082</v>
      </c>
      <c r="I26" s="17">
        <v>11.790666666666667</v>
      </c>
    </row>
    <row r="27" spans="1:9" ht="12.75">
      <c r="A27" s="22"/>
      <c r="B27" s="18"/>
      <c r="C27" s="18"/>
      <c r="D27" s="17"/>
      <c r="E27" s="17"/>
      <c r="F27" s="17"/>
      <c r="G27" s="17"/>
      <c r="H27" s="17"/>
      <c r="I27" s="17"/>
    </row>
    <row r="28" spans="1:9" ht="12.75">
      <c r="A28" s="22" t="s">
        <v>103</v>
      </c>
      <c r="B28" s="18">
        <v>2.1595</v>
      </c>
      <c r="C28" s="18">
        <v>1.988606557377049</v>
      </c>
      <c r="D28" s="24">
        <v>2.4425000000000003</v>
      </c>
      <c r="E28" s="14"/>
      <c r="F28" s="14"/>
      <c r="G28" s="17">
        <v>1.5354999999999999</v>
      </c>
      <c r="H28" s="17">
        <v>1.54187705</v>
      </c>
      <c r="I28" s="17">
        <v>10.236666666666666</v>
      </c>
    </row>
    <row r="29" spans="1:9" ht="12.75">
      <c r="A29" s="22"/>
      <c r="B29" s="18"/>
      <c r="C29" s="18"/>
      <c r="D29" s="17"/>
      <c r="E29" s="14"/>
      <c r="F29" s="14"/>
      <c r="G29" s="17"/>
      <c r="H29" s="17"/>
      <c r="I29" s="17"/>
    </row>
    <row r="30" spans="1:9" ht="12.75">
      <c r="A30" s="22" t="s">
        <v>109</v>
      </c>
      <c r="B30" s="18">
        <v>2.135625</v>
      </c>
      <c r="C30" s="18">
        <v>2.1774999999999998</v>
      </c>
      <c r="D30" s="24">
        <v>2.4641</v>
      </c>
      <c r="E30" s="14"/>
      <c r="F30" s="14"/>
      <c r="G30" s="17">
        <v>1.5005</v>
      </c>
      <c r="H30" s="17">
        <v>1.1925623666666665</v>
      </c>
      <c r="I30" s="17">
        <v>9.003</v>
      </c>
    </row>
    <row r="31" spans="1:9" ht="12.75">
      <c r="A31" s="22"/>
      <c r="B31" s="18"/>
      <c r="C31" s="18"/>
      <c r="D31" s="17"/>
      <c r="E31" s="14"/>
      <c r="F31" s="14"/>
      <c r="G31" s="17"/>
      <c r="H31" s="17"/>
      <c r="I31" s="17"/>
    </row>
    <row r="32" spans="1:9" ht="12.75">
      <c r="A32" s="22" t="s">
        <v>115</v>
      </c>
      <c r="B32" s="18">
        <v>2.1</v>
      </c>
      <c r="C32" s="18">
        <v>1.855</v>
      </c>
      <c r="D32" s="24">
        <v>2.34924</v>
      </c>
      <c r="E32" s="14"/>
      <c r="F32" s="14"/>
      <c r="G32" s="17">
        <v>1.2</v>
      </c>
      <c r="H32" s="17">
        <v>1.17756</v>
      </c>
      <c r="I32" s="17">
        <v>7.2</v>
      </c>
    </row>
    <row r="33" spans="1:9" ht="12.75">
      <c r="A33" s="22"/>
      <c r="B33" s="18"/>
      <c r="C33" s="18"/>
      <c r="D33" s="17"/>
      <c r="E33" s="14"/>
      <c r="F33" s="14"/>
      <c r="G33" s="17"/>
      <c r="H33" s="17"/>
      <c r="I33" s="17"/>
    </row>
    <row r="34" spans="1:9" ht="12.75">
      <c r="A34" s="22" t="s">
        <v>118</v>
      </c>
      <c r="B34" s="18">
        <v>2.1125</v>
      </c>
      <c r="C34" s="18">
        <v>1.875</v>
      </c>
      <c r="D34" s="24">
        <v>2.31396</v>
      </c>
      <c r="E34" s="17">
        <v>2.402</v>
      </c>
      <c r="F34" s="17">
        <v>2.5045654</v>
      </c>
      <c r="G34" s="17">
        <v>2.402</v>
      </c>
      <c r="H34" s="17">
        <v>2.5045654</v>
      </c>
      <c r="I34" s="17">
        <v>14.412</v>
      </c>
    </row>
    <row r="35" spans="1:9" ht="12.75">
      <c r="A35" s="22"/>
      <c r="B35" s="18"/>
      <c r="C35" s="18"/>
      <c r="D35" s="17"/>
      <c r="E35" s="17"/>
      <c r="F35" s="17"/>
      <c r="G35" s="17"/>
      <c r="H35" s="17"/>
      <c r="I35" s="17"/>
    </row>
    <row r="36" spans="1:9" ht="12.75">
      <c r="A36" s="22" t="s">
        <v>122</v>
      </c>
      <c r="B36" s="18">
        <v>2.4225000000000003</v>
      </c>
      <c r="C36" s="18">
        <v>1.97</v>
      </c>
      <c r="D36" s="24">
        <v>2.185</v>
      </c>
      <c r="E36" s="17">
        <v>1.6684999999999999</v>
      </c>
      <c r="F36" s="17">
        <v>1.8599111499999998</v>
      </c>
      <c r="G36" s="17">
        <v>1.6684999999999999</v>
      </c>
      <c r="H36" s="17">
        <v>1.8599111499999998</v>
      </c>
      <c r="I36" s="17">
        <v>10.011</v>
      </c>
    </row>
    <row r="37" spans="1:9" ht="12.75">
      <c r="A37" s="22"/>
      <c r="B37" s="18"/>
      <c r="C37" s="18"/>
      <c r="D37" s="17"/>
      <c r="E37" s="17"/>
      <c r="F37" s="17"/>
      <c r="G37" s="17"/>
      <c r="H37" s="17"/>
      <c r="I37" s="17"/>
    </row>
    <row r="38" spans="1:9" ht="12.75">
      <c r="A38" s="22" t="s">
        <v>128</v>
      </c>
      <c r="B38" s="18">
        <v>2.4675000000000002</v>
      </c>
      <c r="C38" s="18">
        <v>1.985</v>
      </c>
      <c r="D38" s="24">
        <v>2.24</v>
      </c>
      <c r="E38" s="17">
        <v>2.2986666666666666</v>
      </c>
      <c r="F38" s="17">
        <v>2.637625366666667</v>
      </c>
      <c r="G38" s="17">
        <v>2.2986666666666666</v>
      </c>
      <c r="H38" s="17">
        <v>2.637625366666667</v>
      </c>
      <c r="I38" s="17">
        <v>13.45560975609756</v>
      </c>
    </row>
    <row r="39" spans="1:9" ht="12.75">
      <c r="A39" s="22"/>
      <c r="B39" s="18"/>
      <c r="C39" s="18"/>
      <c r="D39" s="17"/>
      <c r="E39" s="17"/>
      <c r="F39" s="17"/>
      <c r="G39" s="17"/>
      <c r="H39" s="17"/>
      <c r="I39" s="17"/>
    </row>
    <row r="40" spans="1:9" ht="12.75">
      <c r="A40" s="22" t="s">
        <v>133</v>
      </c>
      <c r="B40" s="18">
        <v>2.0799999999999996</v>
      </c>
      <c r="C40" s="18">
        <v>1.8849999999999998</v>
      </c>
      <c r="D40" s="24">
        <v>2.2175000000000002</v>
      </c>
      <c r="E40" s="17">
        <v>2.7344999999999997</v>
      </c>
      <c r="F40" s="17">
        <v>3.0188880000000005</v>
      </c>
      <c r="G40" s="17">
        <v>2.090697737366393</v>
      </c>
      <c r="H40" s="17">
        <v>2.308130302052498</v>
      </c>
      <c r="I40" s="17">
        <v>11.946844213522246</v>
      </c>
    </row>
    <row r="41" spans="1:9" ht="12.75">
      <c r="A41" s="22"/>
      <c r="B41" s="18"/>
      <c r="C41" s="18"/>
      <c r="D41" s="17"/>
      <c r="E41" s="17"/>
      <c r="F41" s="17"/>
      <c r="G41" s="17"/>
      <c r="H41" s="17"/>
      <c r="I41" s="17"/>
    </row>
    <row r="42" spans="1:9" ht="12.75">
      <c r="A42" s="22" t="s">
        <v>137</v>
      </c>
      <c r="B42" s="18">
        <v>2.2725</v>
      </c>
      <c r="C42" s="18">
        <v>1.9049999999999998</v>
      </c>
      <c r="D42" s="24">
        <v>2.3600000000000003</v>
      </c>
      <c r="E42" s="17">
        <v>2.1937670034237335</v>
      </c>
      <c r="F42" s="17">
        <v>2.421918771779802</v>
      </c>
      <c r="G42" s="17">
        <v>2.1796014067511345</v>
      </c>
      <c r="H42" s="17">
        <v>2.406279953053253</v>
      </c>
      <c r="I42" s="17">
        <v>11.624540836006053</v>
      </c>
    </row>
    <row r="43" spans="1:9" ht="12.75">
      <c r="A43" s="22"/>
      <c r="B43" s="18"/>
      <c r="C43" s="18"/>
      <c r="D43" s="17"/>
      <c r="E43" s="17"/>
      <c r="F43" s="17"/>
      <c r="G43" s="17"/>
      <c r="H43" s="17"/>
      <c r="I43" s="17"/>
    </row>
    <row r="44" spans="1:9" ht="12.75">
      <c r="A44" s="22" t="s">
        <v>143</v>
      </c>
      <c r="B44" s="18">
        <v>2.501605</v>
      </c>
      <c r="C44" s="18">
        <v>1.8150000000000002</v>
      </c>
      <c r="D44" s="24">
        <v>2.3975</v>
      </c>
      <c r="E44" s="17">
        <v>2.5317697647849626</v>
      </c>
      <c r="F44" s="17">
        <v>2.795073820322599</v>
      </c>
      <c r="G44" s="17">
        <v>2.2428695698735712</v>
      </c>
      <c r="H44" s="17">
        <v>2.476128005140423</v>
      </c>
      <c r="I44" s="17">
        <v>11.961971039325713</v>
      </c>
    </row>
    <row r="45" spans="1:9" ht="12.75">
      <c r="A45" s="22"/>
      <c r="B45" s="18"/>
      <c r="C45" s="18"/>
      <c r="D45" s="17"/>
      <c r="E45" s="17"/>
      <c r="F45" s="17"/>
      <c r="G45" s="17"/>
      <c r="H45" s="17"/>
      <c r="I45" s="17"/>
    </row>
    <row r="46" spans="1:9" ht="12.75">
      <c r="A46" s="22" t="s">
        <v>154</v>
      </c>
      <c r="B46" s="18">
        <v>2.38</v>
      </c>
      <c r="C46" s="18">
        <v>1.8925</v>
      </c>
      <c r="D46" s="24">
        <v>2.4</v>
      </c>
      <c r="E46" s="17">
        <v>2.228</v>
      </c>
      <c r="F46" s="17">
        <v>2.4597120000000006</v>
      </c>
      <c r="G46" s="17">
        <v>1.614</v>
      </c>
      <c r="H46" s="17">
        <v>1.7818560000000003</v>
      </c>
      <c r="I46" s="17">
        <v>8.608</v>
      </c>
    </row>
    <row r="47" spans="1:9" ht="12.75">
      <c r="A47" s="22"/>
      <c r="B47" s="18"/>
      <c r="C47" s="18"/>
      <c r="D47" s="17"/>
      <c r="E47" s="17"/>
      <c r="F47" s="17"/>
      <c r="G47" s="17"/>
      <c r="H47" s="17"/>
      <c r="I47" s="17"/>
    </row>
    <row r="48" spans="1:9" ht="12.75">
      <c r="A48" s="22" t="s">
        <v>164</v>
      </c>
      <c r="B48" s="18">
        <v>2.7575</v>
      </c>
      <c r="C48" s="18">
        <v>1.985</v>
      </c>
      <c r="D48" s="24">
        <v>2.4</v>
      </c>
      <c r="E48" s="17">
        <v>2.227016172245762</v>
      </c>
      <c r="F48" s="17">
        <v>2.4586258541593216</v>
      </c>
      <c r="G48" s="17">
        <v>2.110750058187246</v>
      </c>
      <c r="H48" s="17">
        <v>2.313317611972552</v>
      </c>
      <c r="I48" s="17">
        <v>11.175447400833583</v>
      </c>
    </row>
    <row r="49" spans="1:9" ht="12.75">
      <c r="A49" s="22"/>
      <c r="B49" s="18"/>
      <c r="C49" s="18"/>
      <c r="D49" s="17"/>
      <c r="E49" s="17"/>
      <c r="F49" s="17"/>
      <c r="G49" s="17"/>
      <c r="H49" s="17"/>
      <c r="I49" s="17"/>
    </row>
    <row r="50" spans="1:9" ht="12.75">
      <c r="A50" s="22" t="s">
        <v>178</v>
      </c>
      <c r="B50" s="18">
        <v>2.9324999999999997</v>
      </c>
      <c r="C50" s="18">
        <v>1.875</v>
      </c>
      <c r="D50" s="24">
        <v>2.4</v>
      </c>
      <c r="E50" s="17">
        <v>2.113253251979038</v>
      </c>
      <c r="F50" s="17">
        <v>2.333031590184858</v>
      </c>
      <c r="G50" s="17">
        <v>1.855765745710799</v>
      </c>
      <c r="H50" s="17">
        <v>2.0411109832647223</v>
      </c>
      <c r="I50" s="17">
        <v>9.860439532679818</v>
      </c>
    </row>
    <row r="51" spans="1:9" ht="12.75">
      <c r="A51" s="22"/>
      <c r="B51" s="18"/>
      <c r="C51" s="18"/>
      <c r="D51" s="17"/>
      <c r="E51" s="17"/>
      <c r="F51" s="17"/>
      <c r="G51" s="17"/>
      <c r="H51" s="17"/>
      <c r="I51" s="17"/>
    </row>
    <row r="52" spans="1:9" ht="12.75">
      <c r="A52" s="22" t="s">
        <v>200</v>
      </c>
      <c r="B52" s="18">
        <v>3.3750500000000003</v>
      </c>
      <c r="C52" s="18">
        <v>1.83</v>
      </c>
      <c r="D52" s="24">
        <v>2.52</v>
      </c>
      <c r="E52" s="17">
        <v>2.1396306850390903</v>
      </c>
      <c r="F52" s="17">
        <v>2.1575918176364404</v>
      </c>
      <c r="G52" s="17">
        <v>1.8660137649995954</v>
      </c>
      <c r="H52" s="17">
        <v>1.8810500015227287</v>
      </c>
      <c r="I52" s="17">
        <v>8.955717516825644</v>
      </c>
    </row>
    <row r="53" spans="1:9" ht="12.75">
      <c r="A53" s="22"/>
      <c r="B53" s="18"/>
      <c r="C53" s="18"/>
      <c r="D53" s="17"/>
      <c r="E53" s="17"/>
      <c r="F53" s="17"/>
      <c r="G53" s="17"/>
      <c r="H53" s="17"/>
      <c r="I53" s="17"/>
    </row>
    <row r="54" spans="1:9" ht="12.75">
      <c r="A54" s="22" t="s">
        <v>219</v>
      </c>
      <c r="B54" s="18">
        <v>2.5199999999999996</v>
      </c>
      <c r="C54" s="18">
        <v>2.2299999999999995</v>
      </c>
      <c r="D54" s="24">
        <v>2.52</v>
      </c>
      <c r="E54" s="17">
        <v>2.0476906555394856</v>
      </c>
      <c r="F54" s="17">
        <v>2.1774095840214147</v>
      </c>
      <c r="G54" s="17">
        <v>1.8773470361434696</v>
      </c>
      <c r="H54" s="17">
        <v>2.0022815673392866</v>
      </c>
      <c r="I54" s="17">
        <v>9.011265773488656</v>
      </c>
    </row>
    <row r="55" spans="1:9" ht="12.75">
      <c r="A55" s="22"/>
      <c r="B55" s="18"/>
      <c r="C55" s="18"/>
      <c r="D55" s="17"/>
      <c r="E55" s="17"/>
      <c r="F55" s="17"/>
      <c r="G55" s="17"/>
      <c r="H55" s="17"/>
      <c r="I55" s="17"/>
    </row>
    <row r="56" spans="1:9" ht="12.75">
      <c r="A56" s="22" t="s">
        <v>233</v>
      </c>
      <c r="B56" s="18">
        <v>3.4</v>
      </c>
      <c r="C56" s="18">
        <v>3</v>
      </c>
      <c r="D56" s="24">
        <v>2.642283</v>
      </c>
      <c r="E56" s="17">
        <v>2.597608991550729</v>
      </c>
      <c r="F56" s="17">
        <v>3.305833294132544</v>
      </c>
      <c r="G56" s="17">
        <v>2.3850552418464965</v>
      </c>
      <c r="H56" s="17">
        <v>3.0443541920885755</v>
      </c>
      <c r="I56" s="17">
        <v>11.26171740781063</v>
      </c>
    </row>
    <row r="57" spans="1:9" ht="12.75">
      <c r="A57" s="22"/>
      <c r="B57" s="18"/>
      <c r="C57" s="18"/>
      <c r="D57" s="17"/>
      <c r="E57" s="17"/>
      <c r="F57" s="17"/>
      <c r="G57" s="17"/>
      <c r="H57" s="17"/>
      <c r="I57" s="17"/>
    </row>
    <row r="58" spans="1:9" ht="12.75">
      <c r="A58" s="22" t="s">
        <v>242</v>
      </c>
      <c r="B58" s="18">
        <v>3.4</v>
      </c>
      <c r="C58" s="18">
        <v>2.56</v>
      </c>
      <c r="D58" s="24">
        <v>2.662985</v>
      </c>
      <c r="E58" s="17">
        <v>2.7988415485326876</v>
      </c>
      <c r="F58" s="17">
        <v>4.2950045150258935</v>
      </c>
      <c r="G58" s="17">
        <v>2.2744954513335487</v>
      </c>
      <c r="H58" s="17">
        <v>3.435391380228064</v>
      </c>
      <c r="I58" s="17">
        <v>10.497671313847146</v>
      </c>
    </row>
    <row r="59" spans="1:9" ht="12.75">
      <c r="A59" s="22"/>
      <c r="B59" s="18"/>
      <c r="C59" s="18"/>
      <c r="D59" s="17"/>
      <c r="E59" s="17"/>
      <c r="F59" s="17"/>
      <c r="G59" s="17"/>
      <c r="H59" s="17"/>
      <c r="I59" s="17"/>
    </row>
    <row r="60" spans="1:9" ht="12.75">
      <c r="A60" s="22" t="s">
        <v>252</v>
      </c>
      <c r="B60" s="18">
        <v>3.38</v>
      </c>
      <c r="C60" s="18">
        <v>2.65995</v>
      </c>
      <c r="D60" s="24">
        <v>2.6666599</v>
      </c>
      <c r="E60" s="17">
        <v>2.426573884121883</v>
      </c>
      <c r="F60" s="17">
        <v>4.605230330965836</v>
      </c>
      <c r="G60" s="17">
        <v>2.426573884121883</v>
      </c>
      <c r="H60" s="17">
        <v>4.605230330965836</v>
      </c>
      <c r="I60" s="17">
        <v>11.19957177287023</v>
      </c>
    </row>
    <row r="61" spans="1:9" ht="12.75">
      <c r="A61" s="22"/>
      <c r="B61" s="18"/>
      <c r="C61" s="18"/>
      <c r="D61" s="17"/>
      <c r="E61" s="17"/>
      <c r="F61" s="17"/>
      <c r="G61" s="17"/>
      <c r="H61" s="17"/>
      <c r="I61" s="17"/>
    </row>
    <row r="62" spans="1:9" ht="12.75">
      <c r="A62" s="22" t="s">
        <v>258</v>
      </c>
      <c r="B62" s="18">
        <v>3.63</v>
      </c>
      <c r="C62" s="18">
        <v>2.58625</v>
      </c>
      <c r="D62" s="24">
        <v>2.6666664999999994</v>
      </c>
      <c r="E62" s="17">
        <v>2.82193266766855</v>
      </c>
      <c r="F62" s="17">
        <v>3.683870619423258</v>
      </c>
      <c r="G62" s="17">
        <v>2.82193266766855</v>
      </c>
      <c r="H62" s="17">
        <v>3.683870619423258</v>
      </c>
      <c r="I62" s="17">
        <v>12.89802256872664</v>
      </c>
    </row>
    <row r="63" spans="1:9" ht="12.75">
      <c r="A63" s="22"/>
      <c r="B63" s="18"/>
      <c r="C63" s="18"/>
      <c r="D63" s="17"/>
      <c r="E63" s="17"/>
      <c r="F63" s="17"/>
      <c r="G63" s="17"/>
      <c r="H63" s="17"/>
      <c r="I63" s="17"/>
    </row>
    <row r="64" spans="1:9" ht="12.75">
      <c r="A64" s="22" t="s">
        <v>265</v>
      </c>
      <c r="B64" s="18">
        <v>3.4933300000000003</v>
      </c>
      <c r="C64" s="18">
        <v>2.5142857142857147</v>
      </c>
      <c r="D64" s="24">
        <v>2.7650331999999995</v>
      </c>
      <c r="E64" s="17">
        <v>2.270753860407659</v>
      </c>
      <c r="F64" s="17">
        <v>3.332200373162446</v>
      </c>
      <c r="G64" s="17">
        <v>2.270753860407659</v>
      </c>
      <c r="H64" s="17">
        <v>3.332200373162446</v>
      </c>
      <c r="I64" s="17">
        <v>10.001693925044142</v>
      </c>
    </row>
    <row r="65" spans="1:9" ht="12.75">
      <c r="A65" s="22"/>
      <c r="B65" s="18"/>
      <c r="C65" s="18"/>
      <c r="D65" s="17"/>
      <c r="E65" s="17"/>
      <c r="F65" s="17"/>
      <c r="G65" s="17"/>
      <c r="H65" s="17"/>
      <c r="I65" s="17"/>
    </row>
    <row r="66" spans="1:9" ht="12.75">
      <c r="A66" s="22" t="s">
        <v>270</v>
      </c>
      <c r="B66" s="18">
        <v>3.4475</v>
      </c>
      <c r="C66" s="18">
        <v>2.560714285714286</v>
      </c>
      <c r="D66" s="24">
        <v>2.8834665999999998</v>
      </c>
      <c r="E66" s="17">
        <v>2.975</v>
      </c>
      <c r="F66" s="17">
        <v>4.3789025</v>
      </c>
      <c r="G66" s="17">
        <v>2.975</v>
      </c>
      <c r="H66" s="17">
        <v>4.3789025</v>
      </c>
      <c r="I66" s="17">
        <v>12.981818181818182</v>
      </c>
    </row>
    <row r="67" spans="1:9" ht="12.75">
      <c r="A67" s="22"/>
      <c r="B67" s="18"/>
      <c r="C67" s="18"/>
      <c r="D67" s="17"/>
      <c r="E67" s="17"/>
      <c r="F67" s="17"/>
      <c r="G67" s="17"/>
      <c r="H67" s="17"/>
      <c r="I67" s="17"/>
    </row>
    <row r="68" spans="1:9" ht="12.75">
      <c r="A68" s="22" t="s">
        <v>272</v>
      </c>
      <c r="B68" s="18">
        <v>3.4082999999999997</v>
      </c>
      <c r="C68" s="18">
        <v>2.57</v>
      </c>
      <c r="D68" s="24">
        <v>3.0601333</v>
      </c>
      <c r="E68" s="17">
        <v>3.502441570998798</v>
      </c>
      <c r="F68" s="17">
        <v>5.155243748353131</v>
      </c>
      <c r="G68" s="17">
        <v>3.502441570998798</v>
      </c>
      <c r="H68" s="17">
        <v>5.155243748353131</v>
      </c>
      <c r="I68" s="17">
        <v>15.283381400722028</v>
      </c>
    </row>
    <row r="69" spans="1:9" ht="12.75">
      <c r="A69" s="22"/>
      <c r="B69" s="18"/>
      <c r="C69" s="18"/>
      <c r="D69" s="17"/>
      <c r="E69" s="17"/>
      <c r="F69" s="17"/>
      <c r="G69" s="17"/>
      <c r="H69" s="17"/>
      <c r="I69" s="17"/>
    </row>
    <row r="70" spans="1:9" ht="12.75">
      <c r="A70" s="22" t="s">
        <v>275</v>
      </c>
      <c r="B70" s="18">
        <v>3.7099999999999995</v>
      </c>
      <c r="C70" s="18">
        <v>2.92</v>
      </c>
      <c r="D70" s="24">
        <v>2.88333295</v>
      </c>
      <c r="E70" s="17">
        <v>3.606</v>
      </c>
      <c r="F70" s="17">
        <v>5.307671399999999</v>
      </c>
      <c r="G70" s="17">
        <v>3.606</v>
      </c>
      <c r="H70" s="17">
        <v>5.307671399999999</v>
      </c>
      <c r="I70" s="17">
        <v>15.735272727272726</v>
      </c>
    </row>
    <row r="71" spans="1:9" ht="12.75">
      <c r="A71" s="22"/>
      <c r="B71" s="18"/>
      <c r="C71" s="18"/>
      <c r="D71" s="17"/>
      <c r="E71" s="17"/>
      <c r="F71" s="17"/>
      <c r="G71" s="17"/>
      <c r="H71" s="17"/>
      <c r="I71" s="17"/>
    </row>
    <row r="72" spans="1:6" ht="12.75">
      <c r="A72" s="22" t="s">
        <v>278</v>
      </c>
      <c r="B72" s="18">
        <v>4.12</v>
      </c>
      <c r="C72" s="18">
        <v>3.06</v>
      </c>
      <c r="D72" s="24">
        <v>3.0236500000000004</v>
      </c>
      <c r="E72" s="14"/>
      <c r="F72" s="14"/>
    </row>
    <row r="73" spans="2:4" ht="12.75">
      <c r="B73" s="18"/>
      <c r="D73" s="24"/>
    </row>
    <row r="74" spans="2:4" ht="12.75">
      <c r="B74" s="18"/>
      <c r="D74" s="24"/>
    </row>
    <row r="75" ht="12.75">
      <c r="D75" s="24"/>
    </row>
    <row r="76" ht="12.75">
      <c r="D76" s="24"/>
    </row>
    <row r="77" ht="12.75">
      <c r="B77" s="19" t="s">
        <v>508</v>
      </c>
    </row>
    <row r="79" ht="12.75">
      <c r="B79" t="s">
        <v>295</v>
      </c>
    </row>
    <row r="80" ht="12.75">
      <c r="D80" s="24"/>
    </row>
    <row r="81" spans="2:4" ht="12.75">
      <c r="B81" t="s">
        <v>515</v>
      </c>
      <c r="C81" s="14"/>
      <c r="D81" s="9"/>
    </row>
    <row r="82" spans="3:4" ht="12.75">
      <c r="C82" s="14"/>
      <c r="D82" s="9"/>
    </row>
    <row r="83" spans="2:4" ht="12.75">
      <c r="B83" t="s">
        <v>473</v>
      </c>
      <c r="C83" s="14"/>
      <c r="D83" s="9"/>
    </row>
    <row r="84" ht="12.75">
      <c r="D84" s="9"/>
    </row>
    <row r="85" spans="2:4" ht="12.75">
      <c r="B85" t="s">
        <v>478</v>
      </c>
      <c r="D85" s="9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P202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1" max="1" width="8.421875" style="3" customWidth="1"/>
    <col min="2" max="3" width="11.00390625" style="12" customWidth="1"/>
    <col min="4" max="4" width="14.28125" style="10" customWidth="1"/>
    <col min="5" max="5" width="8.421875" style="5" customWidth="1"/>
    <col min="6" max="7" width="12.28125" style="9" customWidth="1"/>
    <col min="8" max="8" width="12.140625" style="14" customWidth="1"/>
    <col min="9" max="9" width="12.140625" style="2" customWidth="1"/>
    <col min="10" max="12" width="12.140625" style="14" customWidth="1"/>
    <col min="13" max="13" width="13.7109375" style="7" customWidth="1"/>
    <col min="14" max="14" width="12.140625" style="0" customWidth="1"/>
    <col min="15" max="15" width="46.57421875" style="0" customWidth="1"/>
    <col min="16" max="16" width="12.140625" style="0" customWidth="1"/>
    <col min="17" max="17" width="8.57421875" style="0" customWidth="1"/>
    <col min="18" max="18" width="12.140625" style="0" customWidth="1"/>
    <col min="19" max="19" width="8.57421875" style="0" customWidth="1"/>
    <col min="20" max="20" width="12.140625" style="0" customWidth="1"/>
    <col min="21" max="21" width="8.57421875" style="0" customWidth="1"/>
    <col min="22" max="22" width="12.140625" style="0" customWidth="1"/>
    <col min="23" max="23" width="8.57421875" style="0" customWidth="1"/>
    <col min="24" max="24" width="12.140625" style="0" customWidth="1"/>
    <col min="25" max="25" width="8.57421875" style="0" customWidth="1"/>
    <col min="26" max="26" width="12.140625" style="0" customWidth="1"/>
    <col min="27" max="27" width="8.57421875" style="0" customWidth="1"/>
    <col min="28" max="28" width="12.140625" style="0" customWidth="1"/>
    <col min="29" max="29" width="8.57421875" style="0" customWidth="1"/>
    <col min="30" max="30" width="12.140625" style="0" customWidth="1"/>
    <col min="31" max="31" width="8.57421875" style="0" customWidth="1"/>
    <col min="32" max="32" width="12.140625" style="0" customWidth="1"/>
    <col min="33" max="33" width="8.57421875" style="0" customWidth="1"/>
    <col min="34" max="34" width="12.140625" style="0" customWidth="1"/>
    <col min="35" max="35" width="8.57421875" style="0" customWidth="1"/>
    <col min="36" max="36" width="12.140625" style="0" customWidth="1"/>
    <col min="37" max="37" width="8.57421875" style="0" customWidth="1"/>
    <col min="38" max="38" width="12.140625" style="0" customWidth="1"/>
    <col min="39" max="39" width="8.57421875" style="0" customWidth="1"/>
    <col min="40" max="40" width="12.140625" style="0" customWidth="1"/>
    <col min="41" max="41" width="8.57421875" style="0" customWidth="1"/>
    <col min="42" max="42" width="12.140625" style="0" customWidth="1"/>
  </cols>
  <sheetData>
    <row r="1" ht="12.75">
      <c r="C1" s="13" t="s">
        <v>477</v>
      </c>
    </row>
    <row r="2" ht="12.75">
      <c r="C2" s="13" t="s">
        <v>530</v>
      </c>
    </row>
    <row r="3" ht="12.75">
      <c r="C3" s="12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5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42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" t="s">
        <v>7</v>
      </c>
      <c r="H5" s="1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13" ht="12.75">
      <c r="A6" s="3"/>
      <c r="B6" s="12"/>
      <c r="C6" s="12"/>
      <c r="D6" s="10"/>
      <c r="E6" s="5"/>
      <c r="F6" s="9"/>
      <c r="G6" s="9"/>
      <c r="H6" s="14"/>
      <c r="I6" s="2"/>
      <c r="J6" s="14"/>
      <c r="K6" s="14"/>
      <c r="L6" s="14"/>
      <c r="M6" s="7"/>
    </row>
    <row r="7" spans="1:13" ht="12.75">
      <c r="A7" s="3">
        <v>1360</v>
      </c>
      <c r="B7" s="12"/>
      <c r="C7" s="12"/>
      <c r="D7" s="10"/>
      <c r="E7" s="5"/>
      <c r="F7" s="9"/>
      <c r="G7" s="9"/>
      <c r="H7" s="14"/>
      <c r="I7" s="2"/>
      <c r="J7" s="14"/>
      <c r="K7" s="14"/>
      <c r="L7" s="14"/>
      <c r="M7" s="7"/>
    </row>
    <row r="8" spans="1:13" ht="12.75">
      <c r="A8" s="3">
        <v>1361</v>
      </c>
      <c r="B8" s="12"/>
      <c r="C8" s="12"/>
      <c r="D8" s="10"/>
      <c r="E8" s="5"/>
      <c r="F8" s="9"/>
      <c r="G8" s="9"/>
      <c r="H8" s="14"/>
      <c r="I8" s="2"/>
      <c r="J8" s="14"/>
      <c r="K8" s="14"/>
      <c r="L8" s="14"/>
      <c r="M8" s="7"/>
    </row>
    <row r="9" spans="1:13" ht="12.75">
      <c r="A9" s="3">
        <v>1362</v>
      </c>
      <c r="B9" s="12"/>
      <c r="C9" s="12"/>
      <c r="D9" s="10"/>
      <c r="E9" s="5"/>
      <c r="F9" s="9"/>
      <c r="G9" s="9"/>
      <c r="H9" s="14"/>
      <c r="I9" s="2"/>
      <c r="J9" s="14"/>
      <c r="K9" s="14"/>
      <c r="L9" s="14"/>
      <c r="M9" s="7"/>
    </row>
    <row r="10" spans="1:13" ht="12.75">
      <c r="A10" s="3">
        <v>1363</v>
      </c>
      <c r="B10" s="12"/>
      <c r="C10" s="12"/>
      <c r="D10" s="10"/>
      <c r="E10" s="5"/>
      <c r="F10" s="9"/>
      <c r="G10" s="9"/>
      <c r="H10" s="14"/>
      <c r="I10" s="2"/>
      <c r="J10" s="14"/>
      <c r="K10" s="14"/>
      <c r="L10" s="14"/>
      <c r="M10" s="7"/>
    </row>
    <row r="11" spans="1:13" ht="12.75">
      <c r="A11" s="3">
        <v>1364</v>
      </c>
      <c r="B11" s="12"/>
      <c r="C11" s="12"/>
      <c r="D11" s="10"/>
      <c r="E11" s="5"/>
      <c r="F11" s="9"/>
      <c r="G11" s="9"/>
      <c r="H11" s="14"/>
      <c r="I11" s="2"/>
      <c r="J11" s="14"/>
      <c r="K11" s="14"/>
      <c r="L11" s="14"/>
      <c r="M11" s="7"/>
    </row>
    <row r="12" spans="1:13" ht="12.75">
      <c r="A12" s="3">
        <v>1365</v>
      </c>
      <c r="B12" s="12"/>
      <c r="C12" s="12"/>
      <c r="D12" s="10"/>
      <c r="E12" s="5"/>
      <c r="F12" s="9"/>
      <c r="G12" s="9"/>
      <c r="H12" s="14"/>
      <c r="I12" s="2"/>
      <c r="J12" s="14"/>
      <c r="K12" s="14"/>
      <c r="L12" s="14"/>
      <c r="M12" s="7"/>
    </row>
    <row r="13" spans="1:13" ht="12.75">
      <c r="A13" s="3">
        <v>1366</v>
      </c>
      <c r="B13" s="12"/>
      <c r="C13" s="12"/>
      <c r="D13" s="10"/>
      <c r="E13" s="5"/>
      <c r="F13" s="9"/>
      <c r="G13" s="9"/>
      <c r="H13" s="14"/>
      <c r="I13" s="2"/>
      <c r="J13" s="14"/>
      <c r="K13" s="14"/>
      <c r="L13" s="14"/>
      <c r="M13" s="7"/>
    </row>
    <row r="14" spans="1:13" ht="12.75">
      <c r="A14" s="3">
        <v>1367</v>
      </c>
      <c r="B14" s="12"/>
      <c r="C14" s="12"/>
      <c r="D14" s="10"/>
      <c r="E14" s="5"/>
      <c r="F14" s="9"/>
      <c r="G14" s="9"/>
      <c r="H14" s="14"/>
      <c r="I14" s="2"/>
      <c r="J14" s="14"/>
      <c r="K14" s="14"/>
      <c r="L14" s="14"/>
      <c r="M14" s="7"/>
    </row>
    <row r="15" spans="1:13" ht="12.75">
      <c r="A15" s="3">
        <v>1368</v>
      </c>
      <c r="B15" s="12"/>
      <c r="C15" s="12"/>
      <c r="D15" s="10"/>
      <c r="E15" s="5"/>
      <c r="F15" s="9"/>
      <c r="G15" s="9"/>
      <c r="H15" s="14"/>
      <c r="I15" s="2"/>
      <c r="J15" s="14"/>
      <c r="K15" s="14"/>
      <c r="L15" s="14"/>
      <c r="M15" s="7"/>
    </row>
    <row r="16" spans="1:13" ht="12.75">
      <c r="A16" s="3">
        <v>1369</v>
      </c>
      <c r="B16" s="12"/>
      <c r="C16" s="12"/>
      <c r="D16" s="10"/>
      <c r="E16" s="5"/>
      <c r="F16" s="9"/>
      <c r="G16" s="9"/>
      <c r="H16" s="14"/>
      <c r="I16" s="2"/>
      <c r="J16" s="14"/>
      <c r="K16" s="14"/>
      <c r="L16" s="14"/>
      <c r="M16" s="7"/>
    </row>
    <row r="17" spans="1:13" ht="12.75">
      <c r="A17" s="3">
        <v>1370</v>
      </c>
      <c r="B17" s="12"/>
      <c r="C17" s="12"/>
      <c r="D17" s="10"/>
      <c r="E17" s="5"/>
      <c r="F17" s="9"/>
      <c r="G17" s="9"/>
      <c r="H17" s="14"/>
      <c r="I17" s="2"/>
      <c r="J17" s="14"/>
      <c r="K17" s="14"/>
      <c r="L17" s="14"/>
      <c r="M17" s="7"/>
    </row>
    <row r="18" spans="1:13" ht="12.75">
      <c r="A18" s="3">
        <v>1371</v>
      </c>
      <c r="B18" s="12"/>
      <c r="C18" s="12"/>
      <c r="D18" s="10"/>
      <c r="E18" s="5"/>
      <c r="F18" s="9"/>
      <c r="G18" s="9"/>
      <c r="H18" s="14"/>
      <c r="I18" s="2"/>
      <c r="J18" s="14"/>
      <c r="K18" s="14"/>
      <c r="L18" s="14"/>
      <c r="M18" s="7"/>
    </row>
    <row r="19" spans="1:13" ht="12.75">
      <c r="A19" s="3">
        <v>1372</v>
      </c>
      <c r="B19" s="12"/>
      <c r="C19" s="12"/>
      <c r="D19" s="10"/>
      <c r="E19" s="5"/>
      <c r="F19" s="9"/>
      <c r="G19" s="9"/>
      <c r="H19" s="14"/>
      <c r="I19" s="2"/>
      <c r="J19" s="14"/>
      <c r="K19" s="14"/>
      <c r="L19" s="14"/>
      <c r="M19" s="7"/>
    </row>
    <row r="20" spans="1:13" ht="12.75">
      <c r="A20" s="3">
        <v>1373</v>
      </c>
      <c r="B20" s="12"/>
      <c r="C20" s="12"/>
      <c r="D20" s="10"/>
      <c r="E20" s="5"/>
      <c r="F20" s="9"/>
      <c r="G20" s="9"/>
      <c r="H20" s="14"/>
      <c r="I20" s="2"/>
      <c r="J20" s="14"/>
      <c r="K20" s="14"/>
      <c r="L20" s="14"/>
      <c r="M20" s="7"/>
    </row>
    <row r="21" spans="1:13" ht="12.75">
      <c r="A21" s="3">
        <v>1374</v>
      </c>
      <c r="B21" s="12"/>
      <c r="C21" s="12"/>
      <c r="D21" s="10"/>
      <c r="E21" s="5"/>
      <c r="F21" s="9"/>
      <c r="G21" s="9"/>
      <c r="H21" s="14"/>
      <c r="I21" s="2"/>
      <c r="J21" s="14"/>
      <c r="K21" s="14"/>
      <c r="L21" s="14"/>
      <c r="M21" s="7"/>
    </row>
    <row r="22" spans="1:13" ht="12.75">
      <c r="A22" s="3">
        <v>1375</v>
      </c>
      <c r="B22" s="12"/>
      <c r="C22" s="12"/>
      <c r="D22" s="10"/>
      <c r="E22" s="5"/>
      <c r="F22" s="9"/>
      <c r="G22" s="9"/>
      <c r="H22" s="14"/>
      <c r="I22" s="2"/>
      <c r="J22" s="14"/>
      <c r="K22" s="14"/>
      <c r="L22" s="14"/>
      <c r="M22" s="7"/>
    </row>
    <row r="23" spans="1:13" ht="12.75">
      <c r="A23" s="3">
        <v>1376</v>
      </c>
      <c r="B23" s="12"/>
      <c r="C23" s="12"/>
      <c r="D23" s="10"/>
      <c r="E23" s="5"/>
      <c r="F23" s="9"/>
      <c r="G23" s="9"/>
      <c r="H23" s="14"/>
      <c r="I23" s="2"/>
      <c r="J23" s="14"/>
      <c r="K23" s="14"/>
      <c r="L23" s="14"/>
      <c r="M23" s="7"/>
    </row>
    <row r="24" spans="1:13" ht="12.75">
      <c r="A24" s="3">
        <v>1377</v>
      </c>
      <c r="B24" s="12"/>
      <c r="C24" s="12"/>
      <c r="D24" s="10"/>
      <c r="E24" s="5"/>
      <c r="F24" s="9"/>
      <c r="G24" s="9"/>
      <c r="H24" s="14"/>
      <c r="I24" s="2"/>
      <c r="J24" s="14"/>
      <c r="K24" s="14"/>
      <c r="L24" s="14"/>
      <c r="M24" s="7"/>
    </row>
    <row r="25" spans="1:13" ht="12.75">
      <c r="A25" s="3">
        <v>1378</v>
      </c>
      <c r="B25" s="12"/>
      <c r="C25" s="12"/>
      <c r="D25" s="10"/>
      <c r="E25" s="5"/>
      <c r="F25" s="9"/>
      <c r="G25" s="9"/>
      <c r="H25" s="14"/>
      <c r="I25" s="2"/>
      <c r="J25" s="14"/>
      <c r="K25" s="14"/>
      <c r="L25" s="14"/>
      <c r="M25" s="7"/>
    </row>
    <row r="26" spans="1:13" ht="12.75">
      <c r="A26" s="3">
        <v>1379</v>
      </c>
      <c r="B26" s="12"/>
      <c r="C26" s="12"/>
      <c r="D26" s="10"/>
      <c r="E26" s="5"/>
      <c r="F26" s="9"/>
      <c r="G26" s="9"/>
      <c r="H26" s="14"/>
      <c r="I26" s="2"/>
      <c r="J26" s="14"/>
      <c r="K26" s="14"/>
      <c r="L26" s="14"/>
      <c r="M26" s="7"/>
    </row>
    <row r="27" spans="1:13" ht="12.75">
      <c r="A27" s="3">
        <v>1380</v>
      </c>
      <c r="B27" s="12"/>
      <c r="C27" s="12"/>
      <c r="D27" s="10"/>
      <c r="E27" s="5"/>
      <c r="F27" s="9"/>
      <c r="G27" s="9"/>
      <c r="H27" s="14"/>
      <c r="I27" s="2"/>
      <c r="J27" s="14"/>
      <c r="K27" s="14"/>
      <c r="L27" s="14"/>
      <c r="M27" s="7"/>
    </row>
    <row r="28" spans="1:13" ht="12.75">
      <c r="A28" s="3">
        <v>1381</v>
      </c>
      <c r="B28" s="12"/>
      <c r="C28" s="12"/>
      <c r="D28" s="10"/>
      <c r="E28" s="5"/>
      <c r="F28" s="9"/>
      <c r="G28" s="9"/>
      <c r="H28" s="14"/>
      <c r="I28" s="2"/>
      <c r="J28" s="14"/>
      <c r="K28" s="14"/>
      <c r="L28" s="14"/>
      <c r="M28" s="7"/>
    </row>
    <row r="29" spans="1:13" ht="12.75">
      <c r="A29" s="3">
        <v>1382</v>
      </c>
      <c r="B29" s="12"/>
      <c r="C29" s="12"/>
      <c r="D29" s="10"/>
      <c r="E29" s="5"/>
      <c r="F29" s="9"/>
      <c r="G29" s="9"/>
      <c r="H29" s="14"/>
      <c r="I29" s="2"/>
      <c r="J29" s="14"/>
      <c r="K29" s="14"/>
      <c r="L29" s="14"/>
      <c r="M29" s="7"/>
    </row>
    <row r="30" spans="1:13" ht="12.75">
      <c r="A30" s="3">
        <v>1383</v>
      </c>
      <c r="B30" s="12" t="s">
        <v>48</v>
      </c>
      <c r="C30" s="12" t="s">
        <v>35</v>
      </c>
      <c r="D30" s="10" t="s">
        <v>343</v>
      </c>
      <c r="E30" s="5">
        <v>60</v>
      </c>
      <c r="F30" s="9">
        <v>612.231</v>
      </c>
      <c r="G30" s="9">
        <f>H30*F30</f>
        <v>1428.947154</v>
      </c>
      <c r="H30" s="14">
        <v>2.334</v>
      </c>
      <c r="I30" s="2">
        <v>1.1135</v>
      </c>
      <c r="J30" s="14">
        <f>H30*I30</f>
        <v>2.598909</v>
      </c>
      <c r="K30" s="14">
        <v>36</v>
      </c>
      <c r="L30" s="14">
        <f>(H30*240)/K30</f>
        <v>15.559999999999999</v>
      </c>
      <c r="M30" s="7">
        <f>(14/240)/H30</f>
        <v>0.024992859183090545</v>
      </c>
    </row>
    <row r="31" spans="1:13" ht="12.75">
      <c r="A31" s="3">
        <v>1384</v>
      </c>
      <c r="B31" s="12"/>
      <c r="C31" s="12"/>
      <c r="D31" s="10"/>
      <c r="E31" s="5"/>
      <c r="F31" s="9"/>
      <c r="G31" s="9"/>
      <c r="H31" s="14"/>
      <c r="I31" s="2"/>
      <c r="J31" s="14"/>
      <c r="K31" s="14"/>
      <c r="L31" s="14"/>
      <c r="M31" s="7"/>
    </row>
    <row r="32" spans="1:13" ht="12.75">
      <c r="A32" s="3">
        <v>1385</v>
      </c>
      <c r="B32" s="12"/>
      <c r="C32" s="12"/>
      <c r="D32" s="10"/>
      <c r="E32" s="5"/>
      <c r="F32" s="9"/>
      <c r="G32" s="9"/>
      <c r="H32" s="14"/>
      <c r="I32" s="2"/>
      <c r="J32" s="14"/>
      <c r="K32" s="14"/>
      <c r="L32" s="14"/>
      <c r="M32" s="7"/>
    </row>
    <row r="33" spans="1:13" ht="12.75">
      <c r="A33" s="3">
        <v>1386</v>
      </c>
      <c r="B33" s="12"/>
      <c r="C33" s="12"/>
      <c r="D33" s="10"/>
      <c r="E33" s="5"/>
      <c r="F33" s="9"/>
      <c r="G33" s="9"/>
      <c r="H33" s="14"/>
      <c r="I33" s="2"/>
      <c r="J33" s="14"/>
      <c r="K33" s="14"/>
      <c r="L33" s="14"/>
      <c r="M33" s="7"/>
    </row>
    <row r="34" spans="1:13" ht="12.75">
      <c r="A34" s="3">
        <v>1387</v>
      </c>
      <c r="B34" s="12"/>
      <c r="C34" s="12"/>
      <c r="D34" s="10"/>
      <c r="E34" s="5"/>
      <c r="F34" s="9"/>
      <c r="G34" s="9"/>
      <c r="H34" s="14"/>
      <c r="I34" s="2"/>
      <c r="J34" s="14"/>
      <c r="K34" s="14"/>
      <c r="L34" s="14"/>
      <c r="M34" s="7"/>
    </row>
    <row r="35" spans="1:13" ht="12.75">
      <c r="A35" s="3">
        <v>1388</v>
      </c>
      <c r="B35" s="12"/>
      <c r="C35" s="12"/>
      <c r="D35" s="10"/>
      <c r="E35" s="5"/>
      <c r="F35" s="9"/>
      <c r="G35" s="9"/>
      <c r="H35" s="14"/>
      <c r="I35" s="2"/>
      <c r="J35" s="14"/>
      <c r="K35" s="14"/>
      <c r="L35" s="14"/>
      <c r="M35" s="7"/>
    </row>
    <row r="36" spans="1:13" ht="12.75">
      <c r="A36" s="3">
        <v>1389</v>
      </c>
      <c r="B36" s="12"/>
      <c r="C36" s="12"/>
      <c r="D36" s="10"/>
      <c r="E36" s="5"/>
      <c r="F36" s="9"/>
      <c r="G36" s="9"/>
      <c r="H36" s="14"/>
      <c r="I36" s="2"/>
      <c r="J36" s="14"/>
      <c r="K36" s="14"/>
      <c r="L36" s="14"/>
      <c r="M36" s="7"/>
    </row>
    <row r="37" spans="1:13" ht="12.75">
      <c r="A37" s="3">
        <v>1390</v>
      </c>
      <c r="B37" s="12" t="s">
        <v>59</v>
      </c>
      <c r="C37" s="12" t="s">
        <v>60</v>
      </c>
      <c r="D37" s="10" t="s">
        <v>342</v>
      </c>
      <c r="E37" s="5">
        <v>116</v>
      </c>
      <c r="F37" s="9">
        <v>1992.128</v>
      </c>
      <c r="G37" s="9">
        <f>H37*F37</f>
        <v>3759.145536</v>
      </c>
      <c r="H37" s="14">
        <v>1.887</v>
      </c>
      <c r="I37" s="2">
        <v>1.0487</v>
      </c>
      <c r="J37" s="14">
        <f>H37*I37</f>
        <v>1.9788968999999998</v>
      </c>
      <c r="K37" s="14">
        <v>36</v>
      </c>
      <c r="L37" s="14">
        <f>(H37*240)/K37</f>
        <v>12.58</v>
      </c>
      <c r="M37" s="7">
        <f>(14/240)/H37</f>
        <v>0.030913266207383855</v>
      </c>
    </row>
    <row r="38" spans="1:13" ht="12.75">
      <c r="A38" s="3">
        <v>1391</v>
      </c>
      <c r="B38" s="12"/>
      <c r="C38" s="12"/>
      <c r="D38" s="10"/>
      <c r="E38" s="5"/>
      <c r="F38" s="9"/>
      <c r="G38" s="9"/>
      <c r="H38" s="14"/>
      <c r="I38" s="2"/>
      <c r="J38" s="14"/>
      <c r="K38" s="14"/>
      <c r="L38" s="14"/>
      <c r="M38" s="7"/>
    </row>
    <row r="39" spans="1:13" ht="12.75">
      <c r="A39" s="3">
        <v>1392</v>
      </c>
      <c r="B39" s="12"/>
      <c r="C39" s="12"/>
      <c r="D39" s="10"/>
      <c r="E39" s="5"/>
      <c r="F39" s="9"/>
      <c r="G39" s="9"/>
      <c r="H39" s="14"/>
      <c r="I39" s="2"/>
      <c r="J39" s="14"/>
      <c r="K39" s="14"/>
      <c r="L39" s="14"/>
      <c r="M39" s="7"/>
    </row>
    <row r="40" spans="1:13" ht="12.75">
      <c r="A40" s="3">
        <v>1393</v>
      </c>
      <c r="B40" s="12"/>
      <c r="C40" s="12"/>
      <c r="D40" s="10"/>
      <c r="E40" s="5"/>
      <c r="F40" s="9"/>
      <c r="G40" s="9"/>
      <c r="H40" s="14"/>
      <c r="I40" s="2"/>
      <c r="J40" s="14"/>
      <c r="K40" s="14"/>
      <c r="L40" s="14"/>
      <c r="M40" s="7"/>
    </row>
    <row r="41" spans="1:13" ht="12.75">
      <c r="A41" s="3">
        <v>1394</v>
      </c>
      <c r="B41" s="12"/>
      <c r="C41" s="12"/>
      <c r="D41" s="10"/>
      <c r="E41" s="5"/>
      <c r="F41" s="9"/>
      <c r="G41" s="9"/>
      <c r="H41" s="14"/>
      <c r="I41" s="2"/>
      <c r="J41" s="14"/>
      <c r="K41" s="14"/>
      <c r="L41" s="14"/>
      <c r="M41" s="7"/>
    </row>
    <row r="42" spans="1:13" ht="12.75">
      <c r="A42" s="3">
        <v>1395</v>
      </c>
      <c r="B42" s="12"/>
      <c r="C42" s="12"/>
      <c r="D42" s="10"/>
      <c r="E42" s="5"/>
      <c r="F42" s="9"/>
      <c r="G42" s="9"/>
      <c r="H42" s="14"/>
      <c r="I42" s="2"/>
      <c r="J42" s="14"/>
      <c r="K42" s="14"/>
      <c r="L42" s="14"/>
      <c r="M42" s="7"/>
    </row>
    <row r="43" spans="1:13" ht="12.75">
      <c r="A43" s="3">
        <v>1396</v>
      </c>
      <c r="B43" s="12"/>
      <c r="C43" s="12"/>
      <c r="D43" s="10"/>
      <c r="E43" s="5"/>
      <c r="F43" s="9"/>
      <c r="G43" s="9"/>
      <c r="H43" s="14"/>
      <c r="I43" s="2"/>
      <c r="J43" s="14"/>
      <c r="K43" s="14"/>
      <c r="L43" s="14"/>
      <c r="M43" s="7"/>
    </row>
    <row r="44" spans="1:13" ht="12.75">
      <c r="A44" s="3">
        <v>1397</v>
      </c>
      <c r="B44" s="12"/>
      <c r="C44" s="12"/>
      <c r="D44" s="10"/>
      <c r="E44" s="5"/>
      <c r="F44" s="9"/>
      <c r="G44" s="9"/>
      <c r="H44" s="14"/>
      <c r="I44" s="2"/>
      <c r="J44" s="14"/>
      <c r="K44" s="14"/>
      <c r="L44" s="14"/>
      <c r="M44" s="7"/>
    </row>
    <row r="45" spans="1:13" ht="12.75">
      <c r="A45" s="3">
        <v>1398</v>
      </c>
      <c r="B45" s="12"/>
      <c r="C45" s="12"/>
      <c r="D45" s="10"/>
      <c r="E45" s="5"/>
      <c r="F45" s="9"/>
      <c r="G45" s="9"/>
      <c r="H45" s="14"/>
      <c r="I45" s="2"/>
      <c r="J45" s="14"/>
      <c r="K45" s="14"/>
      <c r="L45" s="14"/>
      <c r="M45" s="7"/>
    </row>
    <row r="46" spans="1:13" ht="12.75">
      <c r="A46" s="3">
        <v>1399</v>
      </c>
      <c r="B46" s="12"/>
      <c r="C46" s="12"/>
      <c r="D46" s="10"/>
      <c r="E46" s="5"/>
      <c r="F46" s="9"/>
      <c r="G46" s="9"/>
      <c r="H46" s="14"/>
      <c r="I46" s="2"/>
      <c r="J46" s="14"/>
      <c r="K46" s="14"/>
      <c r="L46" s="14"/>
      <c r="M46" s="7"/>
    </row>
    <row r="47" spans="1:13" ht="12.75">
      <c r="A47" s="3">
        <v>1400</v>
      </c>
      <c r="B47" s="12"/>
      <c r="C47" s="12"/>
      <c r="D47" s="10"/>
      <c r="E47" s="5"/>
      <c r="F47" s="9"/>
      <c r="G47" s="9"/>
      <c r="H47" s="14"/>
      <c r="I47" s="2"/>
      <c r="J47" s="14"/>
      <c r="K47" s="14"/>
      <c r="L47" s="14"/>
      <c r="M47" s="7"/>
    </row>
    <row r="48" spans="1:13" ht="12.75">
      <c r="A48" s="3">
        <v>1401</v>
      </c>
      <c r="B48" s="12"/>
      <c r="C48" s="12"/>
      <c r="D48" s="10"/>
      <c r="E48" s="5"/>
      <c r="F48" s="9"/>
      <c r="G48" s="9"/>
      <c r="H48" s="14"/>
      <c r="I48" s="2"/>
      <c r="J48" s="14"/>
      <c r="K48" s="14"/>
      <c r="L48" s="14"/>
      <c r="M48" s="7"/>
    </row>
    <row r="49" spans="1:13" ht="12.75">
      <c r="A49" s="3">
        <v>1402</v>
      </c>
      <c r="B49" s="12"/>
      <c r="C49" s="12"/>
      <c r="D49" s="10"/>
      <c r="E49" s="5"/>
      <c r="F49" s="9"/>
      <c r="G49" s="9"/>
      <c r="H49" s="14"/>
      <c r="I49" s="2"/>
      <c r="J49" s="14"/>
      <c r="K49" s="14"/>
      <c r="L49" s="14"/>
      <c r="M49" s="7"/>
    </row>
    <row r="50" spans="1:13" ht="12.75">
      <c r="A50" s="3">
        <v>1403</v>
      </c>
      <c r="B50" s="12"/>
      <c r="C50" s="12"/>
      <c r="D50" s="10"/>
      <c r="E50" s="5"/>
      <c r="F50" s="9"/>
      <c r="G50" s="9"/>
      <c r="H50" s="14"/>
      <c r="I50" s="2"/>
      <c r="J50" s="14"/>
      <c r="K50" s="14"/>
      <c r="L50" s="14"/>
      <c r="M50" s="7"/>
    </row>
    <row r="51" spans="1:13" ht="12.75">
      <c r="A51" s="3">
        <v>1404</v>
      </c>
      <c r="B51" s="12"/>
      <c r="C51" s="12"/>
      <c r="D51" s="10"/>
      <c r="E51" s="5"/>
      <c r="F51" s="9"/>
      <c r="G51" s="9"/>
      <c r="H51" s="14"/>
      <c r="I51" s="2"/>
      <c r="J51" s="14"/>
      <c r="K51" s="14"/>
      <c r="L51" s="14"/>
      <c r="M51" s="7"/>
    </row>
    <row r="52" spans="1:13" ht="12.75">
      <c r="A52" s="3">
        <v>1405</v>
      </c>
      <c r="B52" s="12"/>
      <c r="C52" s="12"/>
      <c r="D52" s="10"/>
      <c r="E52" s="5"/>
      <c r="F52" s="9"/>
      <c r="G52" s="9"/>
      <c r="H52" s="14"/>
      <c r="I52" s="2"/>
      <c r="J52" s="14"/>
      <c r="K52" s="14"/>
      <c r="L52" s="14"/>
      <c r="M52" s="7"/>
    </row>
    <row r="53" spans="1:13" ht="12.75">
      <c r="A53" s="3">
        <v>1406</v>
      </c>
      <c r="B53" s="12"/>
      <c r="C53" s="12"/>
      <c r="D53" s="10"/>
      <c r="E53" s="5"/>
      <c r="F53" s="9"/>
      <c r="G53" s="9"/>
      <c r="H53" s="14"/>
      <c r="I53" s="2"/>
      <c r="J53" s="14"/>
      <c r="K53" s="14"/>
      <c r="L53" s="14"/>
      <c r="M53" s="7"/>
    </row>
    <row r="54" spans="1:13" ht="12.75">
      <c r="A54" s="3">
        <v>1407</v>
      </c>
      <c r="B54" s="12"/>
      <c r="C54" s="12"/>
      <c r="D54" s="10"/>
      <c r="E54" s="5"/>
      <c r="F54" s="9"/>
      <c r="G54" s="9"/>
      <c r="H54" s="14"/>
      <c r="I54" s="2"/>
      <c r="J54" s="14"/>
      <c r="K54" s="14"/>
      <c r="L54" s="14"/>
      <c r="M54" s="7"/>
    </row>
    <row r="55" spans="1:13" ht="12.75">
      <c r="A55" s="3">
        <v>1408</v>
      </c>
      <c r="B55" s="12"/>
      <c r="C55" s="12"/>
      <c r="D55" s="10"/>
      <c r="E55" s="5"/>
      <c r="F55" s="9"/>
      <c r="G55" s="9"/>
      <c r="H55" s="14"/>
      <c r="I55" s="2"/>
      <c r="J55" s="14"/>
      <c r="K55" s="14"/>
      <c r="L55" s="14"/>
      <c r="M55" s="7"/>
    </row>
    <row r="56" spans="1:13" ht="12.75">
      <c r="A56" s="3">
        <v>1409</v>
      </c>
      <c r="B56" s="12"/>
      <c r="C56" s="12"/>
      <c r="D56" s="10"/>
      <c r="E56" s="5"/>
      <c r="F56" s="9"/>
      <c r="G56" s="9"/>
      <c r="H56" s="14"/>
      <c r="I56" s="2"/>
      <c r="J56" s="14"/>
      <c r="K56" s="14"/>
      <c r="L56" s="14"/>
      <c r="M56" s="7"/>
    </row>
    <row r="57" spans="1:13" ht="12.75">
      <c r="A57" s="3">
        <v>1410</v>
      </c>
      <c r="B57" s="12"/>
      <c r="C57" s="12"/>
      <c r="D57" s="10"/>
      <c r="E57" s="5"/>
      <c r="F57" s="9"/>
      <c r="G57" s="9"/>
      <c r="H57" s="14"/>
      <c r="I57" s="2"/>
      <c r="J57" s="14"/>
      <c r="K57" s="14"/>
      <c r="L57" s="14"/>
      <c r="M57" s="7"/>
    </row>
    <row r="58" spans="1:13" ht="12.75">
      <c r="A58" s="3">
        <v>1411</v>
      </c>
      <c r="B58" s="12"/>
      <c r="C58" s="12"/>
      <c r="D58" s="10"/>
      <c r="E58" s="5"/>
      <c r="F58" s="9"/>
      <c r="G58" s="9"/>
      <c r="H58" s="14"/>
      <c r="I58" s="2"/>
      <c r="J58" s="14"/>
      <c r="K58" s="14"/>
      <c r="L58" s="14"/>
      <c r="M58" s="7"/>
    </row>
    <row r="59" spans="1:13" ht="12.75">
      <c r="A59" s="3">
        <v>1412</v>
      </c>
      <c r="B59" s="12"/>
      <c r="C59" s="12"/>
      <c r="D59" s="10"/>
      <c r="E59" s="5"/>
      <c r="F59" s="9"/>
      <c r="G59" s="9"/>
      <c r="H59" s="14"/>
      <c r="I59" s="2"/>
      <c r="J59" s="14"/>
      <c r="K59" s="14"/>
      <c r="L59" s="14"/>
      <c r="M59" s="7"/>
    </row>
    <row r="60" spans="1:13" ht="12.75">
      <c r="A60" s="3">
        <v>1413</v>
      </c>
      <c r="B60" s="12"/>
      <c r="C60" s="12"/>
      <c r="D60" s="10"/>
      <c r="E60" s="5"/>
      <c r="F60" s="9"/>
      <c r="G60" s="9"/>
      <c r="H60" s="14"/>
      <c r="I60" s="2"/>
      <c r="J60" s="14"/>
      <c r="K60" s="14"/>
      <c r="L60" s="14"/>
      <c r="M60" s="7"/>
    </row>
    <row r="61" spans="1:13" ht="12.75">
      <c r="A61" s="3">
        <v>1414</v>
      </c>
      <c r="B61" s="12"/>
      <c r="C61" s="12"/>
      <c r="D61" s="10"/>
      <c r="E61" s="5"/>
      <c r="F61" s="9"/>
      <c r="G61" s="9"/>
      <c r="H61" s="14"/>
      <c r="I61" s="2"/>
      <c r="J61" s="14"/>
      <c r="K61" s="14"/>
      <c r="L61" s="14"/>
      <c r="M61" s="7"/>
    </row>
    <row r="62" spans="1:13" ht="12.75">
      <c r="A62" s="3">
        <v>1415</v>
      </c>
      <c r="B62" s="12"/>
      <c r="C62" s="12"/>
      <c r="D62" s="10"/>
      <c r="E62" s="5"/>
      <c r="F62" s="9"/>
      <c r="G62" s="9"/>
      <c r="H62" s="14"/>
      <c r="I62" s="2"/>
      <c r="J62" s="14"/>
      <c r="K62" s="14"/>
      <c r="L62" s="14"/>
      <c r="M62" s="7"/>
    </row>
    <row r="63" spans="1:13" ht="12.75">
      <c r="A63" s="3">
        <v>1416</v>
      </c>
      <c r="B63" s="12"/>
      <c r="C63" s="12"/>
      <c r="D63" s="10"/>
      <c r="E63" s="5"/>
      <c r="F63" s="9"/>
      <c r="G63" s="9"/>
      <c r="H63" s="14"/>
      <c r="I63" s="2"/>
      <c r="J63" s="14"/>
      <c r="K63" s="14"/>
      <c r="L63" s="14"/>
      <c r="M63" s="7"/>
    </row>
    <row r="64" spans="1:13" ht="12.75">
      <c r="A64" s="3">
        <v>1417</v>
      </c>
      <c r="B64" s="12"/>
      <c r="C64" s="12"/>
      <c r="D64" s="10"/>
      <c r="E64" s="5"/>
      <c r="F64" s="9"/>
      <c r="G64" s="9"/>
      <c r="H64" s="14"/>
      <c r="I64" s="2"/>
      <c r="J64" s="14"/>
      <c r="K64" s="14"/>
      <c r="L64" s="14"/>
      <c r="M64" s="7"/>
    </row>
    <row r="65" spans="1:13" ht="12.75">
      <c r="A65" s="3">
        <v>1418</v>
      </c>
      <c r="B65" s="12"/>
      <c r="C65" s="12"/>
      <c r="D65" s="10"/>
      <c r="E65" s="5"/>
      <c r="F65" s="9"/>
      <c r="G65" s="9"/>
      <c r="H65" s="14"/>
      <c r="I65" s="2"/>
      <c r="J65" s="14"/>
      <c r="K65" s="14"/>
      <c r="L65" s="14"/>
      <c r="M65" s="7"/>
    </row>
    <row r="66" spans="1:13" ht="12.75">
      <c r="A66" s="3">
        <v>1419</v>
      </c>
      <c r="B66" s="12"/>
      <c r="C66" s="12"/>
      <c r="D66" s="10"/>
      <c r="E66" s="5"/>
      <c r="F66" s="9"/>
      <c r="G66" s="9"/>
      <c r="H66" s="14"/>
      <c r="I66" s="2"/>
      <c r="J66" s="14"/>
      <c r="K66" s="14"/>
      <c r="L66" s="14"/>
      <c r="M66" s="7"/>
    </row>
    <row r="67" spans="1:13" ht="12.75">
      <c r="A67" s="3">
        <v>1420</v>
      </c>
      <c r="B67" s="12"/>
      <c r="C67" s="12"/>
      <c r="D67" s="10"/>
      <c r="E67" s="5"/>
      <c r="F67" s="9"/>
      <c r="G67" s="9"/>
      <c r="H67" s="14"/>
      <c r="I67" s="2"/>
      <c r="J67" s="14"/>
      <c r="K67" s="14"/>
      <c r="L67" s="14"/>
      <c r="M67" s="7"/>
    </row>
    <row r="68" spans="1:13" ht="12.75">
      <c r="A68" s="3">
        <v>1421</v>
      </c>
      <c r="B68" s="12"/>
      <c r="C68" s="12"/>
      <c r="D68" s="10"/>
      <c r="E68" s="5"/>
      <c r="F68" s="9"/>
      <c r="G68" s="9"/>
      <c r="H68" s="14"/>
      <c r="I68" s="2"/>
      <c r="J68" s="14"/>
      <c r="K68" s="14"/>
      <c r="L68" s="14"/>
      <c r="M68" s="7"/>
    </row>
    <row r="69" spans="1:13" ht="12.75">
      <c r="A69" s="3">
        <v>1422</v>
      </c>
      <c r="B69" s="12"/>
      <c r="C69" s="12"/>
      <c r="D69" s="10"/>
      <c r="E69" s="5"/>
      <c r="F69" s="9"/>
      <c r="G69" s="9"/>
      <c r="H69" s="14"/>
      <c r="I69" s="2"/>
      <c r="J69" s="14"/>
      <c r="K69" s="14"/>
      <c r="L69" s="14"/>
      <c r="M69" s="7"/>
    </row>
    <row r="70" spans="1:13" ht="12.75">
      <c r="A70" s="3">
        <v>1423</v>
      </c>
      <c r="B70" s="12"/>
      <c r="C70" s="12"/>
      <c r="D70" s="10"/>
      <c r="E70" s="5"/>
      <c r="F70" s="9"/>
      <c r="G70" s="9"/>
      <c r="H70" s="14"/>
      <c r="I70" s="2"/>
      <c r="J70" s="14"/>
      <c r="K70" s="14"/>
      <c r="L70" s="14"/>
      <c r="M70" s="7"/>
    </row>
    <row r="71" spans="1:13" ht="12.75">
      <c r="A71" s="3">
        <v>1424</v>
      </c>
      <c r="B71" s="12"/>
      <c r="C71" s="12"/>
      <c r="D71" s="10"/>
      <c r="E71" s="5"/>
      <c r="F71" s="9"/>
      <c r="G71" s="9"/>
      <c r="H71" s="14"/>
      <c r="I71" s="2"/>
      <c r="J71" s="14"/>
      <c r="K71" s="14"/>
      <c r="L71" s="14"/>
      <c r="M71" s="7"/>
    </row>
    <row r="72" spans="1:13" ht="12.75">
      <c r="A72" s="3">
        <v>1425</v>
      </c>
      <c r="B72" s="12"/>
      <c r="C72" s="12"/>
      <c r="D72" s="10"/>
      <c r="E72" s="5"/>
      <c r="F72" s="9"/>
      <c r="G72" s="9"/>
      <c r="H72" s="14"/>
      <c r="I72" s="2"/>
      <c r="J72" s="14"/>
      <c r="K72" s="14"/>
      <c r="L72" s="14"/>
      <c r="M72" s="7"/>
    </row>
    <row r="73" spans="1:13" ht="12.75">
      <c r="A73" s="3">
        <v>1426</v>
      </c>
      <c r="B73" s="12"/>
      <c r="C73" s="12"/>
      <c r="D73" s="10"/>
      <c r="E73" s="5"/>
      <c r="F73" s="9"/>
      <c r="G73" s="9"/>
      <c r="H73" s="14"/>
      <c r="I73" s="2"/>
      <c r="J73" s="14"/>
      <c r="K73" s="14"/>
      <c r="L73" s="14"/>
      <c r="M73" s="7"/>
    </row>
    <row r="74" spans="1:13" ht="12.75">
      <c r="A74" s="3">
        <v>1427</v>
      </c>
      <c r="B74" s="12" t="s">
        <v>121</v>
      </c>
      <c r="C74" s="12" t="s">
        <v>123</v>
      </c>
      <c r="D74" s="10" t="s">
        <v>346</v>
      </c>
      <c r="E74" s="5">
        <v>4</v>
      </c>
      <c r="F74" s="9">
        <v>124.333</v>
      </c>
      <c r="G74" s="9">
        <f>H74*F74</f>
        <v>199.305799</v>
      </c>
      <c r="H74" s="14">
        <v>1.603</v>
      </c>
      <c r="I74" s="2">
        <v>1.0427</v>
      </c>
      <c r="J74" s="14">
        <f>H74*I74</f>
        <v>1.6714480999999999</v>
      </c>
      <c r="K74" s="14">
        <v>40</v>
      </c>
      <c r="L74" s="14">
        <f>(H74*240)/K74</f>
        <v>9.617999999999999</v>
      </c>
      <c r="M74" s="7">
        <f>(14/240)/H74</f>
        <v>0.0363901018922853</v>
      </c>
    </row>
    <row r="75" spans="1:13" ht="12.75">
      <c r="A75" s="3">
        <v>1428</v>
      </c>
      <c r="B75" s="12"/>
      <c r="C75" s="12"/>
      <c r="D75" s="10"/>
      <c r="E75" s="5"/>
      <c r="F75" s="9"/>
      <c r="G75" s="9"/>
      <c r="H75" s="14"/>
      <c r="I75" s="2"/>
      <c r="J75" s="14"/>
      <c r="K75" s="14"/>
      <c r="L75" s="14"/>
      <c r="M75" s="7"/>
    </row>
    <row r="76" spans="1:13" ht="12.75">
      <c r="A76" s="3">
        <v>1429</v>
      </c>
      <c r="B76" s="12" t="s">
        <v>124</v>
      </c>
      <c r="C76" s="12" t="s">
        <v>125</v>
      </c>
      <c r="D76" s="10" t="s">
        <v>345</v>
      </c>
      <c r="E76" s="5">
        <v>46</v>
      </c>
      <c r="F76" s="9">
        <v>1756</v>
      </c>
      <c r="G76" s="9">
        <f>H76*F76</f>
        <v>3044.904</v>
      </c>
      <c r="H76" s="14">
        <v>1.734</v>
      </c>
      <c r="I76" s="2">
        <v>1.1813</v>
      </c>
      <c r="J76" s="14">
        <f>H76*I76</f>
        <v>2.0483742</v>
      </c>
      <c r="K76" s="14">
        <v>40</v>
      </c>
      <c r="L76" s="14">
        <f>(H76*240)/K76</f>
        <v>10.404</v>
      </c>
      <c r="M76" s="7">
        <f>(14/240)/H76</f>
        <v>0.03364090734332949</v>
      </c>
    </row>
    <row r="77" spans="1:13" ht="12.75">
      <c r="A77" s="3">
        <v>1430</v>
      </c>
      <c r="B77" s="12"/>
      <c r="C77" s="12"/>
      <c r="D77" s="10"/>
      <c r="E77" s="5"/>
      <c r="F77" s="9"/>
      <c r="G77" s="9"/>
      <c r="H77" s="14"/>
      <c r="I77" s="2"/>
      <c r="J77" s="14"/>
      <c r="K77" s="14"/>
      <c r="L77" s="14"/>
      <c r="M77" s="7"/>
    </row>
    <row r="78" spans="1:13" ht="12.75">
      <c r="A78" s="3">
        <v>1431</v>
      </c>
      <c r="B78" s="12"/>
      <c r="C78" s="12"/>
      <c r="D78" s="10"/>
      <c r="E78" s="5"/>
      <c r="F78" s="9"/>
      <c r="G78" s="9"/>
      <c r="H78" s="14"/>
      <c r="I78" s="2"/>
      <c r="J78" s="14"/>
      <c r="K78" s="14"/>
      <c r="L78" s="14"/>
      <c r="M78" s="7"/>
    </row>
    <row r="79" spans="1:13" ht="12.75">
      <c r="A79" s="3">
        <v>1432</v>
      </c>
      <c r="B79" s="12" t="s">
        <v>127</v>
      </c>
      <c r="C79" s="12" t="s">
        <v>126</v>
      </c>
      <c r="D79" s="10" t="s">
        <v>347</v>
      </c>
      <c r="E79" s="5">
        <v>16</v>
      </c>
      <c r="F79" s="9">
        <v>541.5</v>
      </c>
      <c r="G79" s="9">
        <f>H79*F79</f>
        <v>782.4675000000001</v>
      </c>
      <c r="H79" s="14">
        <v>1.445</v>
      </c>
      <c r="I79" s="2">
        <v>1.1813</v>
      </c>
      <c r="J79" s="14">
        <f>H79*I79</f>
        <v>1.7069785000000002</v>
      </c>
      <c r="K79" s="14">
        <v>41</v>
      </c>
      <c r="L79" s="14">
        <f>(H79*240)/K79</f>
        <v>8.458536585365854</v>
      </c>
      <c r="M79" s="7">
        <f>(14/240)/H79</f>
        <v>0.040369088811995385</v>
      </c>
    </row>
    <row r="80" spans="1:13" ht="12.75">
      <c r="A80" s="3">
        <v>1433</v>
      </c>
      <c r="B80" s="12"/>
      <c r="C80" s="12"/>
      <c r="D80" s="10"/>
      <c r="E80" s="5"/>
      <c r="F80" s="9"/>
      <c r="G80" s="9"/>
      <c r="H80" s="14"/>
      <c r="I80" s="2"/>
      <c r="J80" s="14"/>
      <c r="K80" s="14"/>
      <c r="L80" s="14"/>
      <c r="M80" s="7"/>
    </row>
    <row r="81" spans="1:13" ht="12.75">
      <c r="A81" s="3">
        <v>1434</v>
      </c>
      <c r="B81" s="12"/>
      <c r="C81" s="12"/>
      <c r="D81" s="10"/>
      <c r="E81" s="5"/>
      <c r="F81" s="9"/>
      <c r="G81" s="9"/>
      <c r="H81" s="14"/>
      <c r="I81" s="2"/>
      <c r="J81" s="14"/>
      <c r="K81" s="14"/>
      <c r="L81" s="14"/>
      <c r="M81" s="7"/>
    </row>
    <row r="82" spans="1:13" ht="12.75">
      <c r="A82" s="3">
        <v>1435</v>
      </c>
      <c r="B82" s="12"/>
      <c r="C82" s="12"/>
      <c r="D82" s="10"/>
      <c r="E82" s="5"/>
      <c r="F82" s="9"/>
      <c r="G82" s="9"/>
      <c r="H82" s="14"/>
      <c r="I82" s="2"/>
      <c r="J82" s="14"/>
      <c r="K82" s="14"/>
      <c r="L82" s="14"/>
      <c r="M82" s="7"/>
    </row>
    <row r="83" spans="1:13" ht="12.75">
      <c r="A83" s="3">
        <v>1436</v>
      </c>
      <c r="B83" s="12"/>
      <c r="C83" s="12"/>
      <c r="D83" s="10"/>
      <c r="E83" s="5"/>
      <c r="F83" s="9"/>
      <c r="G83" s="9"/>
      <c r="H83" s="14"/>
      <c r="I83" s="2"/>
      <c r="J83" s="14"/>
      <c r="K83" s="14"/>
      <c r="L83" s="14"/>
      <c r="M83" s="7"/>
    </row>
    <row r="84" spans="1:13" ht="12.75">
      <c r="A84" s="3">
        <v>1437</v>
      </c>
      <c r="B84" s="12"/>
      <c r="C84" s="12"/>
      <c r="D84" s="10"/>
      <c r="E84" s="5"/>
      <c r="F84" s="9"/>
      <c r="G84" s="9"/>
      <c r="H84" s="14"/>
      <c r="I84" s="2"/>
      <c r="J84" s="14"/>
      <c r="K84" s="14"/>
      <c r="L84" s="14"/>
      <c r="M84" s="7"/>
    </row>
    <row r="85" spans="1:13" ht="12.75">
      <c r="A85" s="3">
        <v>1438</v>
      </c>
      <c r="B85" s="12"/>
      <c r="C85" s="12"/>
      <c r="D85" s="10"/>
      <c r="E85" s="5"/>
      <c r="F85" s="9"/>
      <c r="G85" s="9"/>
      <c r="H85" s="14"/>
      <c r="I85" s="2"/>
      <c r="J85" s="14"/>
      <c r="K85" s="14"/>
      <c r="L85" s="14"/>
      <c r="M85" s="7"/>
    </row>
    <row r="86" spans="1:13" ht="12.75">
      <c r="A86" s="3">
        <v>1439</v>
      </c>
      <c r="B86" s="12"/>
      <c r="C86" s="12"/>
      <c r="D86" s="10"/>
      <c r="E86" s="5"/>
      <c r="F86" s="9"/>
      <c r="G86" s="9"/>
      <c r="H86" s="14"/>
      <c r="I86" s="2"/>
      <c r="J86" s="14"/>
      <c r="K86" s="14"/>
      <c r="L86" s="14"/>
      <c r="M86" s="7"/>
    </row>
    <row r="87" spans="1:13" ht="12.75">
      <c r="A87" s="3">
        <v>1440</v>
      </c>
      <c r="B87" s="12"/>
      <c r="C87" s="12"/>
      <c r="D87" s="10"/>
      <c r="E87" s="5"/>
      <c r="F87" s="9"/>
      <c r="G87" s="9"/>
      <c r="H87" s="14"/>
      <c r="I87" s="2"/>
      <c r="J87" s="14"/>
      <c r="K87" s="14"/>
      <c r="L87" s="14"/>
      <c r="M87" s="7"/>
    </row>
    <row r="88" spans="1:13" ht="12.75">
      <c r="A88" s="3">
        <v>1441</v>
      </c>
      <c r="B88" s="12"/>
      <c r="C88" s="12"/>
      <c r="D88" s="10"/>
      <c r="E88" s="5"/>
      <c r="F88" s="9"/>
      <c r="G88" s="9"/>
      <c r="H88" s="14"/>
      <c r="I88" s="2"/>
      <c r="J88" s="14"/>
      <c r="K88" s="14"/>
      <c r="L88" s="14"/>
      <c r="M88" s="7"/>
    </row>
    <row r="89" spans="1:13" ht="12.75">
      <c r="A89" s="3">
        <v>1442</v>
      </c>
      <c r="B89" s="12"/>
      <c r="C89" s="12"/>
      <c r="D89" s="10"/>
      <c r="E89" s="5"/>
      <c r="F89" s="9"/>
      <c r="G89" s="9"/>
      <c r="H89" s="14"/>
      <c r="I89" s="2"/>
      <c r="J89" s="14"/>
      <c r="K89" s="14"/>
      <c r="L89" s="14"/>
      <c r="M89" s="7"/>
    </row>
    <row r="90" spans="1:13" ht="12.75">
      <c r="A90" s="3">
        <v>1443</v>
      </c>
      <c r="B90" s="12" t="s">
        <v>139</v>
      </c>
      <c r="C90" s="12" t="s">
        <v>141</v>
      </c>
      <c r="D90" s="10" t="s">
        <v>348</v>
      </c>
      <c r="E90" s="5">
        <v>41</v>
      </c>
      <c r="F90" s="9">
        <v>1167.008</v>
      </c>
      <c r="G90" s="9">
        <f>H90*F90</f>
        <v>2144.960704</v>
      </c>
      <c r="H90" s="14">
        <v>1.838</v>
      </c>
      <c r="I90" s="2">
        <v>1.104</v>
      </c>
      <c r="J90" s="14">
        <f>H90*I90</f>
        <v>2.0291520000000003</v>
      </c>
      <c r="K90" s="14">
        <v>45</v>
      </c>
      <c r="L90" s="14">
        <f>(H90*240)/K90</f>
        <v>9.802666666666667</v>
      </c>
      <c r="M90" s="7">
        <f>(14/240)/H90</f>
        <v>0.03173739571998549</v>
      </c>
    </row>
    <row r="91" spans="1:13" ht="12.75">
      <c r="A91" s="3">
        <v>1444</v>
      </c>
      <c r="B91" s="12"/>
      <c r="C91" s="12"/>
      <c r="D91" s="10"/>
      <c r="E91" s="5"/>
      <c r="F91" s="9"/>
      <c r="G91" s="9"/>
      <c r="H91" s="14"/>
      <c r="I91" s="2"/>
      <c r="J91" s="14"/>
      <c r="K91" s="14"/>
      <c r="L91" s="14"/>
      <c r="M91" s="7"/>
    </row>
    <row r="92" spans="1:13" ht="12.75">
      <c r="A92" s="3">
        <v>1445</v>
      </c>
      <c r="B92" s="12"/>
      <c r="C92" s="12"/>
      <c r="D92" s="10"/>
      <c r="E92" s="5"/>
      <c r="F92" s="9"/>
      <c r="G92" s="9"/>
      <c r="H92" s="14"/>
      <c r="I92" s="2"/>
      <c r="J92" s="14"/>
      <c r="K92" s="14"/>
      <c r="L92" s="14"/>
      <c r="M92" s="7"/>
    </row>
    <row r="93" spans="1:13" ht="12.75">
      <c r="A93" s="3">
        <v>1446</v>
      </c>
      <c r="B93" s="12"/>
      <c r="C93" s="12"/>
      <c r="D93" s="10"/>
      <c r="E93" s="5"/>
      <c r="F93" s="9"/>
      <c r="G93" s="9"/>
      <c r="H93" s="14"/>
      <c r="I93" s="2"/>
      <c r="J93" s="14"/>
      <c r="K93" s="14"/>
      <c r="L93" s="14"/>
      <c r="M93" s="7"/>
    </row>
    <row r="94" spans="1:13" ht="12.75">
      <c r="A94" s="3">
        <v>1447</v>
      </c>
      <c r="B94" s="12"/>
      <c r="C94" s="12"/>
      <c r="D94" s="10"/>
      <c r="E94" s="5"/>
      <c r="F94" s="9"/>
      <c r="G94" s="9"/>
      <c r="H94" s="14"/>
      <c r="I94" s="2"/>
      <c r="J94" s="14"/>
      <c r="K94" s="14"/>
      <c r="L94" s="14"/>
      <c r="M94" s="7"/>
    </row>
    <row r="95" spans="1:13" ht="12.75">
      <c r="A95" s="3">
        <v>1448</v>
      </c>
      <c r="B95" s="12"/>
      <c r="C95" s="12"/>
      <c r="D95" s="10"/>
      <c r="E95" s="5"/>
      <c r="F95" s="9"/>
      <c r="G95" s="9"/>
      <c r="H95" s="14"/>
      <c r="I95" s="2"/>
      <c r="J95" s="14"/>
      <c r="K95" s="14"/>
      <c r="L95" s="14"/>
      <c r="M95" s="7"/>
    </row>
    <row r="96" spans="1:13" ht="12.75">
      <c r="A96" s="3">
        <v>1449</v>
      </c>
      <c r="B96" s="12"/>
      <c r="C96" s="12"/>
      <c r="D96" s="10"/>
      <c r="E96" s="5"/>
      <c r="F96" s="9"/>
      <c r="G96" s="9"/>
      <c r="H96" s="14"/>
      <c r="I96" s="2"/>
      <c r="J96" s="14"/>
      <c r="K96" s="14"/>
      <c r="L96" s="14"/>
      <c r="M96" s="7"/>
    </row>
    <row r="97" spans="1:13" ht="12.75">
      <c r="A97" s="3">
        <v>1450</v>
      </c>
      <c r="B97" s="12" t="s">
        <v>150</v>
      </c>
      <c r="C97" s="12" t="s">
        <v>153</v>
      </c>
      <c r="D97" s="10" t="s">
        <v>344</v>
      </c>
      <c r="E97" s="5">
        <f>40+4</f>
        <v>44</v>
      </c>
      <c r="F97" s="9">
        <f>1595.833+27.66666</f>
        <v>1623.4996600000002</v>
      </c>
      <c r="G97" s="9">
        <f>H97*F97</f>
        <v>2491.452757</v>
      </c>
      <c r="H97" s="14">
        <f>((1595.833*1.53)+(27.667*1.801))/F97</f>
        <v>1.5346185887097752</v>
      </c>
      <c r="I97" s="2">
        <v>1.104</v>
      </c>
      <c r="J97" s="14">
        <f>H97*I97</f>
        <v>1.6942189219355919</v>
      </c>
      <c r="K97" s="14">
        <v>45</v>
      </c>
      <c r="L97" s="14">
        <f>(H97*240)/K97</f>
        <v>8.1846324731188</v>
      </c>
      <c r="M97" s="7">
        <f>(14/240)/H97</f>
        <v>0.03801161654269864</v>
      </c>
    </row>
    <row r="98" spans="1:13" ht="12.75">
      <c r="A98" s="3">
        <v>1451</v>
      </c>
      <c r="B98" s="12"/>
      <c r="C98" s="12"/>
      <c r="D98" s="10"/>
      <c r="E98" s="5"/>
      <c r="F98" s="9"/>
      <c r="G98" s="9"/>
      <c r="H98" s="14"/>
      <c r="I98" s="2"/>
      <c r="J98" s="14"/>
      <c r="K98" s="14"/>
      <c r="L98" s="14"/>
      <c r="M98" s="7"/>
    </row>
    <row r="99" spans="1:13" ht="12.75">
      <c r="A99" s="3">
        <v>1452</v>
      </c>
      <c r="B99" s="12"/>
      <c r="C99" s="12"/>
      <c r="D99" s="10"/>
      <c r="E99" s="5"/>
      <c r="F99" s="9"/>
      <c r="G99" s="9"/>
      <c r="H99" s="14"/>
      <c r="I99" s="2"/>
      <c r="J99" s="14"/>
      <c r="K99" s="14"/>
      <c r="L99" s="14"/>
      <c r="M99" s="7"/>
    </row>
    <row r="100" spans="1:13" ht="12.75">
      <c r="A100" s="3">
        <v>1453</v>
      </c>
      <c r="B100" s="12"/>
      <c r="C100" s="12"/>
      <c r="D100" s="10"/>
      <c r="E100" s="5"/>
      <c r="F100" s="9"/>
      <c r="G100" s="9"/>
      <c r="H100" s="14"/>
      <c r="I100" s="2"/>
      <c r="J100" s="14"/>
      <c r="K100" s="14"/>
      <c r="L100" s="14"/>
      <c r="M100" s="7"/>
    </row>
    <row r="101" spans="1:13" ht="12.75">
      <c r="A101" s="3">
        <v>1454</v>
      </c>
      <c r="B101" s="12"/>
      <c r="C101" s="12"/>
      <c r="D101" s="10"/>
      <c r="E101" s="5"/>
      <c r="F101" s="9"/>
      <c r="G101" s="9"/>
      <c r="H101" s="14"/>
      <c r="I101" s="2"/>
      <c r="J101" s="14"/>
      <c r="K101" s="14"/>
      <c r="L101" s="14"/>
      <c r="M101" s="7"/>
    </row>
    <row r="102" spans="1:13" ht="12.75">
      <c r="A102" s="3">
        <v>1455</v>
      </c>
      <c r="B102" s="12"/>
      <c r="C102" s="12"/>
      <c r="D102" s="10"/>
      <c r="E102" s="5"/>
      <c r="F102" s="9"/>
      <c r="G102" s="9"/>
      <c r="H102" s="14"/>
      <c r="I102" s="2"/>
      <c r="J102" s="14"/>
      <c r="K102" s="14"/>
      <c r="L102" s="14"/>
      <c r="M102" s="7"/>
    </row>
    <row r="103" spans="1:13" ht="12.75">
      <c r="A103" s="3">
        <v>1456</v>
      </c>
      <c r="B103" s="12"/>
      <c r="C103" s="12"/>
      <c r="D103" s="10"/>
      <c r="E103" s="5"/>
      <c r="F103" s="9"/>
      <c r="G103" s="9"/>
      <c r="H103" s="14"/>
      <c r="I103" s="2"/>
      <c r="J103" s="14"/>
      <c r="K103" s="14"/>
      <c r="L103" s="14"/>
      <c r="M103" s="7"/>
    </row>
    <row r="104" spans="1:13" ht="12.75">
      <c r="A104" s="3">
        <v>1457</v>
      </c>
      <c r="B104" s="12"/>
      <c r="C104" s="12"/>
      <c r="D104" s="10"/>
      <c r="E104" s="5"/>
      <c r="F104" s="9"/>
      <c r="G104" s="9"/>
      <c r="H104" s="14"/>
      <c r="I104" s="2"/>
      <c r="J104" s="14"/>
      <c r="K104" s="14"/>
      <c r="L104" s="14"/>
      <c r="M104" s="7"/>
    </row>
    <row r="105" spans="1:13" ht="12.75">
      <c r="A105" s="3">
        <v>1458</v>
      </c>
      <c r="B105" s="12"/>
      <c r="C105" s="12"/>
      <c r="D105" s="10"/>
      <c r="E105" s="5"/>
      <c r="F105" s="9"/>
      <c r="G105" s="9"/>
      <c r="H105" s="14"/>
      <c r="I105" s="2"/>
      <c r="J105" s="14"/>
      <c r="K105" s="14"/>
      <c r="L105" s="14"/>
      <c r="M105" s="7"/>
    </row>
    <row r="106" spans="1:13" ht="12.75">
      <c r="A106" s="3">
        <v>1459</v>
      </c>
      <c r="B106" s="12"/>
      <c r="C106" s="12"/>
      <c r="D106" s="10"/>
      <c r="E106" s="5"/>
      <c r="F106" s="9"/>
      <c r="G106" s="9"/>
      <c r="H106" s="14"/>
      <c r="I106" s="2"/>
      <c r="J106" s="14"/>
      <c r="K106" s="14"/>
      <c r="L106" s="14"/>
      <c r="M106" s="7"/>
    </row>
    <row r="107" spans="1:13" ht="12.75">
      <c r="A107" s="3">
        <v>1460</v>
      </c>
      <c r="B107" s="12"/>
      <c r="C107" s="12"/>
      <c r="D107" s="10"/>
      <c r="E107" s="5"/>
      <c r="F107" s="9"/>
      <c r="G107" s="9"/>
      <c r="H107" s="14"/>
      <c r="I107" s="2"/>
      <c r="J107" s="14"/>
      <c r="K107" s="14"/>
      <c r="L107" s="14"/>
      <c r="M107" s="7"/>
    </row>
    <row r="108" spans="1:13" ht="12.75">
      <c r="A108" s="3">
        <v>1461</v>
      </c>
      <c r="B108" s="12" t="s">
        <v>172</v>
      </c>
      <c r="C108" s="12" t="s">
        <v>176</v>
      </c>
      <c r="D108" s="10" t="s">
        <v>354</v>
      </c>
      <c r="E108" s="5"/>
      <c r="F108" s="9">
        <v>7372.5</v>
      </c>
      <c r="G108" s="9">
        <v>14677.7</v>
      </c>
      <c r="H108" s="14">
        <f>G108/F108</f>
        <v>1.9908714818582571</v>
      </c>
      <c r="I108" s="2">
        <v>1.104</v>
      </c>
      <c r="J108" s="14">
        <f>H108*I108</f>
        <v>2.197922115971516</v>
      </c>
      <c r="K108" s="14">
        <v>45</v>
      </c>
      <c r="L108" s="14">
        <f>(H108*240)/K108</f>
        <v>10.617981236577371</v>
      </c>
      <c r="M108" s="7">
        <f>(14/240)/H108</f>
        <v>0.029300401289030296</v>
      </c>
    </row>
    <row r="109" spans="1:13" ht="12.75">
      <c r="A109" s="3">
        <v>1462</v>
      </c>
      <c r="B109" s="12"/>
      <c r="C109" s="12"/>
      <c r="D109" s="10"/>
      <c r="E109" s="5"/>
      <c r="F109" s="9"/>
      <c r="G109" s="9"/>
      <c r="H109" s="14"/>
      <c r="I109" s="2"/>
      <c r="J109" s="14"/>
      <c r="K109" s="14"/>
      <c r="L109" s="14"/>
      <c r="M109" s="7"/>
    </row>
    <row r="110" spans="1:13" ht="12.75">
      <c r="A110" s="3">
        <v>1463</v>
      </c>
      <c r="B110" s="12" t="s">
        <v>180</v>
      </c>
      <c r="C110" s="12" t="s">
        <v>184</v>
      </c>
      <c r="D110" s="10" t="s">
        <v>337</v>
      </c>
      <c r="E110" s="5">
        <v>19</v>
      </c>
      <c r="F110" s="9">
        <v>103.916</v>
      </c>
      <c r="G110" s="9">
        <f>H110*F110</f>
        <v>207.208504</v>
      </c>
      <c r="H110" s="14">
        <v>1.994</v>
      </c>
      <c r="I110" s="2">
        <v>1.104</v>
      </c>
      <c r="J110" s="14">
        <f>H110*I110</f>
        <v>2.201376</v>
      </c>
      <c r="K110" s="14">
        <v>45</v>
      </c>
      <c r="L110" s="14">
        <f>(H110*240)/K110</f>
        <v>10.634666666666666</v>
      </c>
      <c r="M110" s="7">
        <f>(14/240)/H110</f>
        <v>0.029254429956536276</v>
      </c>
    </row>
    <row r="111" spans="1:13" ht="12.75">
      <c r="A111" s="3">
        <v>1464</v>
      </c>
      <c r="B111" s="12"/>
      <c r="C111" s="12"/>
      <c r="D111" s="10"/>
      <c r="E111" s="5"/>
      <c r="F111" s="9"/>
      <c r="G111" s="9"/>
      <c r="H111" s="14"/>
      <c r="I111" s="2"/>
      <c r="J111" s="14"/>
      <c r="K111" s="14"/>
      <c r="L111" s="14"/>
      <c r="M111" s="7"/>
    </row>
    <row r="112" spans="1:13" ht="12.75">
      <c r="A112" s="3">
        <v>1465</v>
      </c>
      <c r="B112" s="12"/>
      <c r="C112" s="12"/>
      <c r="D112" s="10"/>
      <c r="E112" s="5"/>
      <c r="F112" s="9"/>
      <c r="G112" s="9"/>
      <c r="H112" s="14"/>
      <c r="I112" s="2"/>
      <c r="J112" s="14"/>
      <c r="K112" s="14"/>
      <c r="L112" s="14"/>
      <c r="M112" s="7"/>
    </row>
    <row r="113" spans="1:13" ht="12.75">
      <c r="A113" s="3">
        <v>1466</v>
      </c>
      <c r="B113" s="12" t="s">
        <v>194</v>
      </c>
      <c r="C113" s="12" t="s">
        <v>196</v>
      </c>
      <c r="D113" s="10" t="s">
        <v>354</v>
      </c>
      <c r="E113" s="5"/>
      <c r="F113" s="9">
        <v>4461.292</v>
      </c>
      <c r="G113" s="9">
        <v>6622.583</v>
      </c>
      <c r="H113" s="14">
        <f>G113/F113</f>
        <v>1.4844540550136596</v>
      </c>
      <c r="I113" s="2">
        <v>0.8831</v>
      </c>
      <c r="J113" s="14">
        <f>H113*I113</f>
        <v>1.3109213759825629</v>
      </c>
      <c r="K113" s="14">
        <v>50</v>
      </c>
      <c r="L113" s="14">
        <f>(H113*240)/K113</f>
        <v>7.125379464065565</v>
      </c>
      <c r="M113" s="7">
        <f>(14/240)/H113</f>
        <v>0.039296152775032546</v>
      </c>
    </row>
    <row r="114" spans="1:13" ht="12.75">
      <c r="A114" s="3">
        <v>1467</v>
      </c>
      <c r="B114" s="12" t="s">
        <v>190</v>
      </c>
      <c r="C114" s="12" t="s">
        <v>202</v>
      </c>
      <c r="D114" s="10" t="s">
        <v>338</v>
      </c>
      <c r="E114" s="5">
        <v>6</v>
      </c>
      <c r="F114" s="9">
        <v>50.66666</v>
      </c>
      <c r="G114" s="9">
        <f>H114*F114</f>
        <v>107.31198588</v>
      </c>
      <c r="H114" s="14">
        <v>2.118</v>
      </c>
      <c r="I114" s="2">
        <f>(1.0119+0.8831)/2</f>
        <v>0.9475</v>
      </c>
      <c r="J114" s="14">
        <f>H114*I114</f>
        <v>2.006805</v>
      </c>
      <c r="K114" s="14">
        <v>50</v>
      </c>
      <c r="L114" s="14">
        <f>(H114*240)/K114</f>
        <v>10.1664</v>
      </c>
      <c r="M114" s="7">
        <f>(14/240)/H114</f>
        <v>0.027541706011960973</v>
      </c>
    </row>
    <row r="115" spans="1:13" ht="12.75">
      <c r="A115" s="3">
        <v>1467</v>
      </c>
      <c r="B115" s="12" t="s">
        <v>199</v>
      </c>
      <c r="C115" s="12" t="s">
        <v>203</v>
      </c>
      <c r="D115" s="10" t="s">
        <v>354</v>
      </c>
      <c r="E115" s="5"/>
      <c r="F115" s="9">
        <v>797.5</v>
      </c>
      <c r="G115" s="9">
        <v>2400.5</v>
      </c>
      <c r="H115" s="14">
        <f>G115/F115</f>
        <v>3.0100313479623826</v>
      </c>
      <c r="I115" s="2">
        <v>1.0119</v>
      </c>
      <c r="J115" s="14">
        <f>H115*I115</f>
        <v>3.045850721003135</v>
      </c>
      <c r="K115" s="14">
        <v>50</v>
      </c>
      <c r="L115" s="14">
        <f>(H115*240)/K115</f>
        <v>14.448150470219437</v>
      </c>
      <c r="M115" s="7">
        <f>(14/240)/H115</f>
        <v>0.019379643129903493</v>
      </c>
    </row>
    <row r="116" spans="1:15" ht="12.75">
      <c r="A116" s="3">
        <v>1468</v>
      </c>
      <c r="B116" s="12" t="s">
        <v>203</v>
      </c>
      <c r="C116" s="12" t="s">
        <v>205</v>
      </c>
      <c r="D116" s="10" t="s">
        <v>354</v>
      </c>
      <c r="E116" s="5"/>
      <c r="F116" s="9">
        <v>2315.5</v>
      </c>
      <c r="G116" s="9">
        <v>5165.417</v>
      </c>
      <c r="H116" s="14">
        <f>G116/F116</f>
        <v>2.230799827251134</v>
      </c>
      <c r="I116" s="2">
        <v>1.0364</v>
      </c>
      <c r="J116" s="14">
        <f>H116*I116</f>
        <v>2.3120009409630753</v>
      </c>
      <c r="K116" s="14">
        <v>50</v>
      </c>
      <c r="L116" s="14">
        <f>(H116*240)/K116</f>
        <v>10.707839170805444</v>
      </c>
      <c r="M116" s="7">
        <f>(14/240)/H116</f>
        <v>0.026149066635536553</v>
      </c>
      <c r="O116" t="s">
        <v>504</v>
      </c>
    </row>
    <row r="117" spans="1:13" ht="12.75">
      <c r="A117" s="3">
        <v>1469</v>
      </c>
      <c r="B117" s="12" t="s">
        <v>205</v>
      </c>
      <c r="C117" s="12" t="s">
        <v>209</v>
      </c>
      <c r="D117" s="10" t="s">
        <v>354</v>
      </c>
      <c r="E117" s="5"/>
      <c r="F117" s="9">
        <v>1239.709</v>
      </c>
      <c r="G117" s="9">
        <v>2443.517</v>
      </c>
      <c r="H117" s="14">
        <f>G117/F117</f>
        <v>1.9710407845712177</v>
      </c>
      <c r="I117" s="2">
        <v>1.0364</v>
      </c>
      <c r="J117" s="14">
        <f>H117*I117</f>
        <v>2.04278666912961</v>
      </c>
      <c r="K117" s="14">
        <v>50</v>
      </c>
      <c r="L117" s="14">
        <f>(H117*240)/K117</f>
        <v>9.460995765941844</v>
      </c>
      <c r="M117" s="7">
        <f>(14/240)/H117</f>
        <v>0.02959519345817252</v>
      </c>
    </row>
    <row r="118" spans="1:13" ht="12.75">
      <c r="A118" s="3">
        <v>1470</v>
      </c>
      <c r="B118" s="12" t="s">
        <v>210</v>
      </c>
      <c r="C118" s="12" t="s">
        <v>212</v>
      </c>
      <c r="D118" s="10" t="s">
        <v>355</v>
      </c>
      <c r="E118" s="5"/>
      <c r="F118" s="9">
        <v>2195.125</v>
      </c>
      <c r="G118" s="9">
        <v>4682.667</v>
      </c>
      <c r="H118" s="14">
        <f>G118/F118</f>
        <v>2.133212003872217</v>
      </c>
      <c r="I118" s="2">
        <v>1.0364</v>
      </c>
      <c r="J118" s="14">
        <f>H118*I118</f>
        <v>2.210860920813166</v>
      </c>
      <c r="K118" s="14">
        <v>50</v>
      </c>
      <c r="L118" s="14">
        <f>(H118*240)/K118</f>
        <v>10.239417618586643</v>
      </c>
      <c r="M118" s="7">
        <f>(14/240)/H118</f>
        <v>0.027345305214599568</v>
      </c>
    </row>
    <row r="119" spans="1:13" ht="12.75">
      <c r="A119" s="3">
        <v>1471</v>
      </c>
      <c r="B119" s="12"/>
      <c r="C119" s="12"/>
      <c r="D119" s="10"/>
      <c r="E119" s="5"/>
      <c r="F119" s="9"/>
      <c r="G119" s="9"/>
      <c r="H119" s="14"/>
      <c r="I119" s="2"/>
      <c r="J119" s="14"/>
      <c r="K119" s="14"/>
      <c r="L119" s="14"/>
      <c r="M119" s="7"/>
    </row>
    <row r="120" spans="1:13" ht="12.75">
      <c r="A120" s="3">
        <v>1472</v>
      </c>
      <c r="B120" s="12" t="s">
        <v>217</v>
      </c>
      <c r="C120" s="12" t="s">
        <v>220</v>
      </c>
      <c r="D120" s="10" t="s">
        <v>356</v>
      </c>
      <c r="E120" s="5"/>
      <c r="F120" s="9">
        <v>80</v>
      </c>
      <c r="G120" s="9">
        <v>200</v>
      </c>
      <c r="H120" s="14">
        <f>G120/F120</f>
        <v>2.5</v>
      </c>
      <c r="I120" s="2">
        <v>1.0364</v>
      </c>
      <c r="J120" s="14">
        <f>H120*I120</f>
        <v>2.591</v>
      </c>
      <c r="K120" s="14">
        <v>50</v>
      </c>
      <c r="L120" s="14">
        <f>(H120*240)/K120</f>
        <v>12</v>
      </c>
      <c r="M120" s="7">
        <f>(14/240)/H120</f>
        <v>0.023333333333333334</v>
      </c>
    </row>
    <row r="121" spans="1:13" ht="12.75">
      <c r="A121" s="3">
        <v>1473</v>
      </c>
      <c r="B121" s="12" t="s">
        <v>220</v>
      </c>
      <c r="C121" s="12" t="s">
        <v>226</v>
      </c>
      <c r="D121" s="10" t="s">
        <v>356</v>
      </c>
      <c r="E121" s="5"/>
      <c r="F121" s="9">
        <v>25</v>
      </c>
      <c r="G121" s="9">
        <v>26</v>
      </c>
      <c r="H121" s="14">
        <f>G121/F121</f>
        <v>1.04</v>
      </c>
      <c r="I121" s="2">
        <v>1.0364</v>
      </c>
      <c r="J121" s="14">
        <f>H121*I121</f>
        <v>1.077856</v>
      </c>
      <c r="K121" s="14">
        <v>50</v>
      </c>
      <c r="L121" s="14">
        <f>(H121*240)/K121</f>
        <v>4.992000000000001</v>
      </c>
      <c r="M121" s="7">
        <f>(14/240)/H121</f>
        <v>0.05608974358974359</v>
      </c>
    </row>
    <row r="122" spans="1:13" ht="12.75">
      <c r="A122" s="3">
        <v>1474</v>
      </c>
      <c r="B122" s="12" t="s">
        <v>226</v>
      </c>
      <c r="C122" s="12" t="s">
        <v>227</v>
      </c>
      <c r="D122" s="10" t="s">
        <v>356</v>
      </c>
      <c r="E122" s="5"/>
      <c r="F122" s="9">
        <v>1715.459</v>
      </c>
      <c r="G122" s="9">
        <v>3541.625</v>
      </c>
      <c r="H122" s="14">
        <f>G122/F122</f>
        <v>2.064534914562225</v>
      </c>
      <c r="I122" s="2">
        <v>1.0364</v>
      </c>
      <c r="J122" s="14">
        <f>H122*I122</f>
        <v>2.13968398545229</v>
      </c>
      <c r="K122" s="14">
        <v>50</v>
      </c>
      <c r="L122" s="14">
        <f>(H122*240)/K122</f>
        <v>9.909767589898681</v>
      </c>
      <c r="M122" s="7">
        <f>(14/240)/H122</f>
        <v>0.028254951234720407</v>
      </c>
    </row>
    <row r="123" spans="1:13" ht="12.75">
      <c r="A123" s="3">
        <v>1475</v>
      </c>
      <c r="B123" s="12" t="s">
        <v>227</v>
      </c>
      <c r="C123" s="12" t="s">
        <v>230</v>
      </c>
      <c r="D123" s="10" t="s">
        <v>356</v>
      </c>
      <c r="E123" s="5"/>
      <c r="F123" s="9">
        <v>4.75</v>
      </c>
      <c r="G123" s="9">
        <v>10.25</v>
      </c>
      <c r="H123" s="14">
        <f>G123/F123</f>
        <v>2.1578947368421053</v>
      </c>
      <c r="I123" s="2">
        <v>1.1775</v>
      </c>
      <c r="J123" s="14">
        <f>H123*I123</f>
        <v>2.540921052631579</v>
      </c>
      <c r="K123" s="14">
        <v>50</v>
      </c>
      <c r="L123" s="14">
        <f>(H123*240)/K123</f>
        <v>10.357894736842105</v>
      </c>
      <c r="M123" s="7">
        <f>(14/240)/H123</f>
        <v>0.02703252032520325</v>
      </c>
    </row>
    <row r="124" spans="1:13" ht="12.75">
      <c r="A124" s="3">
        <v>1476</v>
      </c>
      <c r="B124" s="12" t="s">
        <v>230</v>
      </c>
      <c r="C124" s="12" t="s">
        <v>231</v>
      </c>
      <c r="D124" s="10" t="s">
        <v>356</v>
      </c>
      <c r="E124" s="5"/>
      <c r="F124" s="9">
        <v>533.167</v>
      </c>
      <c r="G124" s="9">
        <v>1441.333</v>
      </c>
      <c r="H124" s="14">
        <f>G124/F124</f>
        <v>2.7033424799359302</v>
      </c>
      <c r="I124" s="2">
        <v>1.1775</v>
      </c>
      <c r="J124" s="14">
        <f>H124*I124</f>
        <v>3.183185770124558</v>
      </c>
      <c r="K124" s="14">
        <v>50</v>
      </c>
      <c r="L124" s="14">
        <f>(H124*240)/K124</f>
        <v>12.976043903692466</v>
      </c>
      <c r="M124" s="7">
        <f>(14/240)/H124</f>
        <v>0.021578225388118728</v>
      </c>
    </row>
    <row r="125" spans="1:13" ht="12.75">
      <c r="A125" s="3">
        <v>1477</v>
      </c>
      <c r="B125" s="12" t="s">
        <v>231</v>
      </c>
      <c r="C125" s="12" t="s">
        <v>234</v>
      </c>
      <c r="D125" s="10" t="s">
        <v>356</v>
      </c>
      <c r="E125" s="5"/>
      <c r="F125" s="9">
        <v>85.875</v>
      </c>
      <c r="G125" s="9">
        <v>203.083</v>
      </c>
      <c r="H125" s="14">
        <f>G125/F125</f>
        <v>2.364867540029112</v>
      </c>
      <c r="I125" s="2">
        <v>1.1775</v>
      </c>
      <c r="J125" s="14">
        <f>H125*I125</f>
        <v>2.784631528384279</v>
      </c>
      <c r="K125" s="14">
        <v>50</v>
      </c>
      <c r="L125" s="14">
        <f>(H125*240)/K125</f>
        <v>11.351364192139737</v>
      </c>
      <c r="M125" s="7">
        <f>(14/240)/H125</f>
        <v>0.024666638763461247</v>
      </c>
    </row>
    <row r="126" spans="1:13" ht="12.75">
      <c r="A126" s="3">
        <v>1478</v>
      </c>
      <c r="B126" s="12" t="s">
        <v>234</v>
      </c>
      <c r="C126" s="12" t="s">
        <v>235</v>
      </c>
      <c r="D126" s="10" t="s">
        <v>356</v>
      </c>
      <c r="E126" s="5"/>
      <c r="F126" s="9">
        <v>180.5</v>
      </c>
      <c r="G126" s="9">
        <v>534.7</v>
      </c>
      <c r="H126" s="14">
        <f>G126/F126</f>
        <v>2.9623268698060943</v>
      </c>
      <c r="I126" s="2">
        <v>1.3247</v>
      </c>
      <c r="J126" s="14">
        <f>H126*I126</f>
        <v>3.924194404432133</v>
      </c>
      <c r="K126" s="14">
        <v>50</v>
      </c>
      <c r="L126" s="14">
        <f>(H126*240)/K126</f>
        <v>14.219168975069254</v>
      </c>
      <c r="M126" s="7">
        <f>(14/240)/H126</f>
        <v>0.01969172744841344</v>
      </c>
    </row>
    <row r="127" spans="1:13" ht="12.75">
      <c r="A127" s="3">
        <v>1479</v>
      </c>
      <c r="B127" s="12" t="s">
        <v>235</v>
      </c>
      <c r="C127" s="12" t="s">
        <v>238</v>
      </c>
      <c r="D127" s="10" t="s">
        <v>356</v>
      </c>
      <c r="E127" s="5"/>
      <c r="F127" s="9">
        <v>210</v>
      </c>
      <c r="G127" s="9">
        <v>546</v>
      </c>
      <c r="H127" s="14">
        <f>G127/F127</f>
        <v>2.6</v>
      </c>
      <c r="I127" s="2">
        <v>1.3247</v>
      </c>
      <c r="J127" s="14">
        <f>H127*I127</f>
        <v>3.44422</v>
      </c>
      <c r="K127" s="14">
        <v>52</v>
      </c>
      <c r="L127" s="14">
        <f>(H127*240)/K127</f>
        <v>12</v>
      </c>
      <c r="M127" s="7">
        <f>(14/240)/H127</f>
        <v>0.022435897435897436</v>
      </c>
    </row>
    <row r="128" spans="1:13" ht="12.75">
      <c r="A128" s="3">
        <v>1480</v>
      </c>
      <c r="B128" s="12" t="s">
        <v>238</v>
      </c>
      <c r="C128" s="12" t="s">
        <v>239</v>
      </c>
      <c r="D128" s="10" t="s">
        <v>356</v>
      </c>
      <c r="E128" s="5"/>
      <c r="F128" s="9">
        <v>785.125</v>
      </c>
      <c r="G128" s="9">
        <v>2224</v>
      </c>
      <c r="H128" s="14">
        <f>G128/F128</f>
        <v>2.8326699570132146</v>
      </c>
      <c r="I128" s="2">
        <v>1.3247</v>
      </c>
      <c r="J128" s="14">
        <f>H128*I128</f>
        <v>3.752437892055405</v>
      </c>
      <c r="K128" s="14">
        <v>52</v>
      </c>
      <c r="L128" s="14">
        <f>(H128*240)/K128</f>
        <v>13.07386134006099</v>
      </c>
      <c r="M128" s="7">
        <f>(14/240)/H128</f>
        <v>0.020593056804556354</v>
      </c>
    </row>
    <row r="129" spans="1:13" ht="12.75">
      <c r="A129" s="3">
        <v>1481</v>
      </c>
      <c r="B129" s="12" t="s">
        <v>239</v>
      </c>
      <c r="C129" s="12" t="s">
        <v>241</v>
      </c>
      <c r="D129" s="10" t="s">
        <v>356</v>
      </c>
      <c r="E129" s="5"/>
      <c r="F129" s="9">
        <f>320+107.667</f>
        <v>427.66700000000003</v>
      </c>
      <c r="G129" s="9">
        <f>760+323</f>
        <v>1083</v>
      </c>
      <c r="H129" s="14">
        <f>G129/F129</f>
        <v>2.5323440901449024</v>
      </c>
      <c r="I129" s="2">
        <v>1.3247</v>
      </c>
      <c r="J129" s="14">
        <f>H129*I129</f>
        <v>3.354596216214952</v>
      </c>
      <c r="K129" s="14">
        <v>52</v>
      </c>
      <c r="L129" s="14">
        <f>(H129*240)/K129</f>
        <v>11.687741954514934</v>
      </c>
      <c r="M129" s="7">
        <f>(14/240)/H129</f>
        <v>0.023035310864881503</v>
      </c>
    </row>
    <row r="130" spans="1:13" ht="12.75">
      <c r="A130" s="3">
        <v>1482</v>
      </c>
      <c r="B130" s="12"/>
      <c r="C130" s="12"/>
      <c r="D130" s="10"/>
      <c r="E130" s="5"/>
      <c r="F130" s="9"/>
      <c r="G130" s="9"/>
      <c r="H130" s="14"/>
      <c r="I130" s="2"/>
      <c r="J130" s="14"/>
      <c r="K130" s="14"/>
      <c r="L130" s="14"/>
      <c r="M130" s="7"/>
    </row>
    <row r="131" spans="1:13" ht="12.75">
      <c r="A131" s="3">
        <v>1483</v>
      </c>
      <c r="B131" s="12" t="s">
        <v>243</v>
      </c>
      <c r="C131" s="12" t="s">
        <v>244</v>
      </c>
      <c r="D131" s="10" t="s">
        <v>356</v>
      </c>
      <c r="E131" s="5"/>
      <c r="F131" s="9">
        <v>575.417</v>
      </c>
      <c r="G131" s="9">
        <v>1718.967</v>
      </c>
      <c r="H131" s="14">
        <f>G131/F131</f>
        <v>2.9873413541831404</v>
      </c>
      <c r="I131" s="2">
        <v>1.4719</v>
      </c>
      <c r="J131" s="14">
        <f>H131*I131</f>
        <v>4.397067739222164</v>
      </c>
      <c r="K131" s="14">
        <v>52</v>
      </c>
      <c r="L131" s="14">
        <f>(H131*240)/K131</f>
        <v>13.78772932699911</v>
      </c>
      <c r="M131" s="7">
        <f>(14/240)/H131</f>
        <v>0.019526838890255988</v>
      </c>
    </row>
    <row r="132" spans="1:13" ht="12.75">
      <c r="A132" s="3">
        <v>1484</v>
      </c>
      <c r="B132" s="12"/>
      <c r="C132" s="12"/>
      <c r="D132" s="10"/>
      <c r="E132" s="5"/>
      <c r="F132" s="9"/>
      <c r="G132" s="9"/>
      <c r="H132" s="14"/>
      <c r="I132" s="2"/>
      <c r="J132" s="14"/>
      <c r="K132" s="14"/>
      <c r="L132" s="14"/>
      <c r="M132" s="7"/>
    </row>
    <row r="133" spans="1:13" ht="12.75">
      <c r="A133" s="3">
        <v>1485</v>
      </c>
      <c r="B133" s="12" t="s">
        <v>248</v>
      </c>
      <c r="C133" s="12" t="s">
        <v>249</v>
      </c>
      <c r="D133" s="10" t="s">
        <v>357</v>
      </c>
      <c r="E133" s="5"/>
      <c r="F133" s="9">
        <v>1656.667</v>
      </c>
      <c r="G133" s="9">
        <v>4961</v>
      </c>
      <c r="H133" s="14">
        <f>G133/F133</f>
        <v>2.994566801898028</v>
      </c>
      <c r="I133" s="2">
        <v>1.7663</v>
      </c>
      <c r="J133" s="14">
        <f>H133*I133</f>
        <v>5.289303342192486</v>
      </c>
      <c r="K133" s="14">
        <v>52</v>
      </c>
      <c r="L133" s="14">
        <f>(H133*240)/K133</f>
        <v>13.821077547221666</v>
      </c>
      <c r="M133" s="7">
        <f>(14/240)/H133</f>
        <v>0.019479723510045018</v>
      </c>
    </row>
    <row r="134" spans="1:13" ht="12.75">
      <c r="A134" s="3">
        <v>1486</v>
      </c>
      <c r="B134" s="12" t="s">
        <v>250</v>
      </c>
      <c r="C134" s="12" t="s">
        <v>251</v>
      </c>
      <c r="D134" s="10" t="s">
        <v>357</v>
      </c>
      <c r="E134" s="5"/>
      <c r="F134" s="9">
        <v>1118.75</v>
      </c>
      <c r="G134" s="9">
        <v>2998.629</v>
      </c>
      <c r="H134" s="14">
        <f>G134/F134</f>
        <v>2.6803387709497204</v>
      </c>
      <c r="I134" s="2">
        <v>1.619</v>
      </c>
      <c r="J134" s="14">
        <f>H134*I134</f>
        <v>4.339468470167597</v>
      </c>
      <c r="K134" s="14">
        <v>52</v>
      </c>
      <c r="L134" s="14">
        <f>(H134*240)/K134</f>
        <v>12.37079432746025</v>
      </c>
      <c r="M134" s="7">
        <f>(14/240)/H134</f>
        <v>0.021763418104295888</v>
      </c>
    </row>
    <row r="135" spans="1:13" ht="12.75">
      <c r="A135" s="3">
        <v>1487</v>
      </c>
      <c r="B135" s="12"/>
      <c r="C135" s="12"/>
      <c r="D135" s="10"/>
      <c r="E135" s="5"/>
      <c r="F135" s="9"/>
      <c r="G135" s="9"/>
      <c r="H135" s="14"/>
      <c r="I135" s="2">
        <v>2.0283</v>
      </c>
      <c r="J135" s="14"/>
      <c r="K135" s="14"/>
      <c r="L135" s="14"/>
      <c r="M135" s="7"/>
    </row>
    <row r="136" spans="1:13" ht="12.75">
      <c r="A136" s="3">
        <v>1488</v>
      </c>
      <c r="B136" s="12" t="s">
        <v>253</v>
      </c>
      <c r="C136" s="12" t="s">
        <v>254</v>
      </c>
      <c r="D136" s="10" t="s">
        <v>349</v>
      </c>
      <c r="E136" s="5">
        <v>11</v>
      </c>
      <c r="F136" s="9">
        <v>329.916</v>
      </c>
      <c r="G136" s="9">
        <f>H136*F136</f>
        <v>945.539256</v>
      </c>
      <c r="H136" s="14">
        <v>2.866</v>
      </c>
      <c r="I136" s="2">
        <f>(2.0283+2.4588)/2</f>
        <v>2.24355</v>
      </c>
      <c r="J136" s="14">
        <f>H136*I136</f>
        <v>6.4300143</v>
      </c>
      <c r="K136" s="14">
        <v>52</v>
      </c>
      <c r="L136" s="14">
        <f>(H136*240)/K136</f>
        <v>13.227692307692308</v>
      </c>
      <c r="M136" s="7">
        <f>(14/240)/H136</f>
        <v>0.020353570597813446</v>
      </c>
    </row>
    <row r="137" spans="1:13" ht="12.75">
      <c r="A137" s="3">
        <v>1489</v>
      </c>
      <c r="B137" s="12"/>
      <c r="C137" s="12"/>
      <c r="D137" s="10"/>
      <c r="E137" s="5"/>
      <c r="F137" s="9"/>
      <c r="G137" s="9"/>
      <c r="H137" s="14"/>
      <c r="I137" s="2"/>
      <c r="J137" s="14"/>
      <c r="K137" s="14"/>
      <c r="L137" s="14"/>
      <c r="M137" s="7"/>
    </row>
    <row r="138" spans="1:13" ht="12.75">
      <c r="A138" s="3">
        <v>1490</v>
      </c>
      <c r="B138" s="12"/>
      <c r="C138" s="12"/>
      <c r="D138" s="10"/>
      <c r="E138" s="5"/>
      <c r="F138" s="9"/>
      <c r="G138" s="9"/>
      <c r="H138" s="14"/>
      <c r="I138" s="2"/>
      <c r="J138" s="14"/>
      <c r="K138" s="14"/>
      <c r="L138" s="14"/>
      <c r="M138" s="7"/>
    </row>
    <row r="139" spans="1:13" ht="12.75">
      <c r="A139" s="3">
        <v>1491</v>
      </c>
      <c r="B139" s="12"/>
      <c r="C139" s="12"/>
      <c r="D139" s="10"/>
      <c r="E139" s="5"/>
      <c r="F139" s="9"/>
      <c r="G139" s="9"/>
      <c r="H139" s="14"/>
      <c r="I139" s="2"/>
      <c r="J139" s="14"/>
      <c r="K139" s="14"/>
      <c r="L139" s="14"/>
      <c r="M139" s="7"/>
    </row>
    <row r="140" spans="1:13" ht="12.75">
      <c r="A140" s="3">
        <v>1492</v>
      </c>
      <c r="B140" s="12" t="s">
        <v>257</v>
      </c>
      <c r="C140" s="12" t="s">
        <v>260</v>
      </c>
      <c r="D140" s="10" t="s">
        <v>357</v>
      </c>
      <c r="E140" s="5"/>
      <c r="F140" s="9">
        <v>344.167</v>
      </c>
      <c r="G140" s="9">
        <v>1000</v>
      </c>
      <c r="H140" s="14">
        <f>G140/F140</f>
        <v>2.9055661931562295</v>
      </c>
      <c r="I140" s="2">
        <f>(0.981+1.2512)/2</f>
        <v>1.1161</v>
      </c>
      <c r="J140" s="14">
        <f>H140*I140</f>
        <v>3.242902428181668</v>
      </c>
      <c r="K140" s="14">
        <v>52</v>
      </c>
      <c r="L140" s="14">
        <f>(H140*240)/K140</f>
        <v>13.410305506874904</v>
      </c>
      <c r="M140" s="7">
        <f>(14/240)/H140</f>
        <v>0.020076408333333334</v>
      </c>
    </row>
    <row r="141" spans="1:13" ht="12.75">
      <c r="A141" s="3">
        <v>1493</v>
      </c>
      <c r="B141" s="12" t="s">
        <v>260</v>
      </c>
      <c r="C141" s="12" t="s">
        <v>261</v>
      </c>
      <c r="D141" s="10" t="s">
        <v>357</v>
      </c>
      <c r="E141" s="5"/>
      <c r="F141" s="9">
        <v>230</v>
      </c>
      <c r="G141" s="9">
        <v>690</v>
      </c>
      <c r="H141" s="14">
        <f>G141/F141</f>
        <v>3</v>
      </c>
      <c r="I141" s="2">
        <v>1.2512</v>
      </c>
      <c r="J141" s="14">
        <f>H141*I141</f>
        <v>3.7536000000000005</v>
      </c>
      <c r="K141" s="14">
        <v>52</v>
      </c>
      <c r="L141" s="14">
        <f>(H141*240)/K141</f>
        <v>13.846153846153847</v>
      </c>
      <c r="M141" s="7">
        <f>(14/240)/H141</f>
        <v>0.019444444444444445</v>
      </c>
    </row>
    <row r="142" spans="1:13" ht="12.75">
      <c r="A142" s="3">
        <v>1494</v>
      </c>
      <c r="B142" s="12" t="s">
        <v>261</v>
      </c>
      <c r="C142" s="12" t="s">
        <v>262</v>
      </c>
      <c r="D142" s="10" t="s">
        <v>357</v>
      </c>
      <c r="E142" s="5"/>
      <c r="F142" s="9">
        <v>74.292</v>
      </c>
      <c r="G142" s="9">
        <v>221.419</v>
      </c>
      <c r="H142" s="14">
        <f>G142/F142</f>
        <v>2.9803881979217146</v>
      </c>
      <c r="I142" s="2">
        <v>1.4079</v>
      </c>
      <c r="J142" s="14">
        <f>H142*I142</f>
        <v>4.196088543853982</v>
      </c>
      <c r="K142" s="14">
        <v>52</v>
      </c>
      <c r="L142" s="14">
        <f>(H142*240)/K142</f>
        <v>13.75563783656176</v>
      </c>
      <c r="M142" s="7">
        <f>(14/240)/H142</f>
        <v>0.01957239441962975</v>
      </c>
    </row>
    <row r="143" spans="1:13" ht="12.75">
      <c r="A143" s="3">
        <v>1495</v>
      </c>
      <c r="B143" s="12" t="s">
        <v>262</v>
      </c>
      <c r="C143" s="12" t="s">
        <v>263</v>
      </c>
      <c r="D143" s="10" t="s">
        <v>350</v>
      </c>
      <c r="E143" s="5">
        <v>45</v>
      </c>
      <c r="F143" s="9">
        <v>1327.205</v>
      </c>
      <c r="G143" s="9">
        <f>H143*F143</f>
        <v>3921.890775</v>
      </c>
      <c r="H143" s="14">
        <v>2.955</v>
      </c>
      <c r="I143" s="2">
        <v>1.4079</v>
      </c>
      <c r="J143" s="14">
        <f>H143*I143</f>
        <v>4.1603445</v>
      </c>
      <c r="K143" s="14">
        <v>54</v>
      </c>
      <c r="L143" s="14">
        <f>(H143*240)/K143</f>
        <v>13.133333333333335</v>
      </c>
      <c r="M143" s="7">
        <f>(14/240)/H143</f>
        <v>0.019740552735476594</v>
      </c>
    </row>
    <row r="144" spans="1:13" ht="12.75">
      <c r="A144" s="3">
        <v>1496</v>
      </c>
      <c r="B144" s="12"/>
      <c r="C144" s="12"/>
      <c r="D144" s="10"/>
      <c r="E144" s="5"/>
      <c r="F144" s="9"/>
      <c r="G144" s="9"/>
      <c r="H144" s="14"/>
      <c r="I144" s="2"/>
      <c r="J144" s="14"/>
      <c r="K144" s="14"/>
      <c r="L144" s="14"/>
      <c r="M144" s="7"/>
    </row>
    <row r="145" spans="1:13" ht="12.75">
      <c r="A145" s="3">
        <v>1497</v>
      </c>
      <c r="B145" s="12"/>
      <c r="C145" s="12"/>
      <c r="D145" s="10"/>
      <c r="E145" s="5"/>
      <c r="F145" s="9"/>
      <c r="G145" s="9"/>
      <c r="H145" s="14"/>
      <c r="I145" s="2"/>
      <c r="J145" s="14"/>
      <c r="K145" s="14"/>
      <c r="L145" s="14"/>
      <c r="M145" s="7"/>
    </row>
    <row r="146" spans="1:13" ht="12.75">
      <c r="A146" s="3">
        <v>1498</v>
      </c>
      <c r="B146" s="12"/>
      <c r="C146" s="12"/>
      <c r="D146" s="10"/>
      <c r="E146" s="5"/>
      <c r="F146" s="9"/>
      <c r="G146" s="9"/>
      <c r="H146" s="14"/>
      <c r="I146" s="2"/>
      <c r="J146" s="14"/>
      <c r="K146" s="14"/>
      <c r="L146" s="14"/>
      <c r="M146" s="7"/>
    </row>
    <row r="147" spans="1:13" ht="12.75">
      <c r="A147" s="3">
        <v>1499</v>
      </c>
      <c r="B147" s="12"/>
      <c r="C147" s="12"/>
      <c r="D147" s="10"/>
      <c r="E147" s="5"/>
      <c r="F147" s="9"/>
      <c r="G147" s="9"/>
      <c r="H147" s="14"/>
      <c r="I147" s="2"/>
      <c r="J147" s="14"/>
      <c r="K147" s="14"/>
      <c r="L147" s="14"/>
      <c r="M147" s="7"/>
    </row>
    <row r="148" spans="1:13" ht="12.75">
      <c r="A148" s="3">
        <v>1500</v>
      </c>
      <c r="B148" s="12"/>
      <c r="C148" s="12"/>
      <c r="D148" s="10"/>
      <c r="E148" s="5"/>
      <c r="F148" s="9"/>
      <c r="G148" s="9"/>
      <c r="H148" s="14"/>
      <c r="I148" s="2"/>
      <c r="J148" s="14"/>
      <c r="K148" s="14"/>
      <c r="L148" s="14"/>
      <c r="M148" s="7"/>
    </row>
    <row r="149" spans="1:13" ht="12.75">
      <c r="A149" s="3">
        <v>1501</v>
      </c>
      <c r="B149" s="12"/>
      <c r="C149" s="12"/>
      <c r="D149" s="10"/>
      <c r="E149" s="5"/>
      <c r="F149" s="9"/>
      <c r="G149" s="9"/>
      <c r="H149" s="14"/>
      <c r="I149" s="2"/>
      <c r="J149" s="14"/>
      <c r="K149" s="14"/>
      <c r="L149" s="14"/>
      <c r="M149" s="7"/>
    </row>
    <row r="150" spans="1:13" ht="12.75">
      <c r="A150" s="3">
        <v>1502</v>
      </c>
      <c r="B150" s="12"/>
      <c r="C150" s="12"/>
      <c r="D150" s="10"/>
      <c r="E150" s="5"/>
      <c r="F150" s="9"/>
      <c r="G150" s="9"/>
      <c r="H150" s="14"/>
      <c r="I150" s="2"/>
      <c r="J150" s="14"/>
      <c r="K150" s="14"/>
      <c r="L150" s="14"/>
      <c r="M150" s="7"/>
    </row>
    <row r="151" spans="1:13" ht="12.75">
      <c r="A151" s="3">
        <v>1503</v>
      </c>
      <c r="B151" s="12"/>
      <c r="C151" s="12"/>
      <c r="D151" s="10"/>
      <c r="E151" s="5"/>
      <c r="F151" s="9"/>
      <c r="G151" s="9"/>
      <c r="H151" s="14"/>
      <c r="I151" s="2"/>
      <c r="J151" s="14"/>
      <c r="K151" s="14"/>
      <c r="L151" s="14"/>
      <c r="M151" s="7"/>
    </row>
    <row r="152" spans="1:13" ht="12.75">
      <c r="A152" s="3">
        <v>1504</v>
      </c>
      <c r="B152" s="12"/>
      <c r="C152" s="12"/>
      <c r="D152" s="10"/>
      <c r="E152" s="5"/>
      <c r="F152" s="9"/>
      <c r="G152" s="9"/>
      <c r="H152" s="14"/>
      <c r="I152" s="2"/>
      <c r="J152" s="14"/>
      <c r="K152" s="14"/>
      <c r="L152" s="14"/>
      <c r="M152" s="7"/>
    </row>
    <row r="153" spans="1:13" ht="12.75">
      <c r="A153" s="3">
        <v>1505</v>
      </c>
      <c r="B153" s="12"/>
      <c r="C153" s="12"/>
      <c r="D153" s="10"/>
      <c r="E153" s="5"/>
      <c r="F153" s="9"/>
      <c r="G153" s="9"/>
      <c r="H153" s="14"/>
      <c r="I153" s="2"/>
      <c r="J153" s="14"/>
      <c r="K153" s="14"/>
      <c r="L153" s="14"/>
      <c r="M153" s="7"/>
    </row>
    <row r="154" spans="1:13" ht="12.75">
      <c r="A154" s="3">
        <v>1506</v>
      </c>
      <c r="B154" s="12"/>
      <c r="C154" s="12"/>
      <c r="D154" s="10"/>
      <c r="E154" s="5"/>
      <c r="F154" s="9"/>
      <c r="G154" s="9"/>
      <c r="H154" s="14"/>
      <c r="I154" s="2"/>
      <c r="J154" s="14"/>
      <c r="K154" s="14"/>
      <c r="L154" s="14"/>
      <c r="M154" s="7"/>
    </row>
    <row r="155" spans="1:13" ht="12.75">
      <c r="A155" s="3">
        <v>1507</v>
      </c>
      <c r="B155" s="12"/>
      <c r="C155" s="12"/>
      <c r="D155" s="10"/>
      <c r="E155" s="5"/>
      <c r="F155" s="9"/>
      <c r="G155" s="9"/>
      <c r="H155" s="14"/>
      <c r="I155" s="2"/>
      <c r="J155" s="14"/>
      <c r="K155" s="14"/>
      <c r="L155" s="14"/>
      <c r="M155" s="7"/>
    </row>
    <row r="156" spans="1:13" ht="12.75">
      <c r="A156" s="3">
        <v>1508</v>
      </c>
      <c r="B156" s="12"/>
      <c r="C156" s="12"/>
      <c r="D156" s="10"/>
      <c r="E156" s="5"/>
      <c r="F156" s="9"/>
      <c r="G156" s="9"/>
      <c r="H156" s="14"/>
      <c r="I156" s="2"/>
      <c r="J156" s="14"/>
      <c r="K156" s="14"/>
      <c r="L156" s="14"/>
      <c r="M156" s="7"/>
    </row>
    <row r="157" spans="1:13" ht="12.75">
      <c r="A157" s="3">
        <v>1509</v>
      </c>
      <c r="B157" s="12" t="s">
        <v>273</v>
      </c>
      <c r="C157" s="12" t="s">
        <v>274</v>
      </c>
      <c r="D157" s="10" t="s">
        <v>351</v>
      </c>
      <c r="E157" s="5">
        <f>(21+25)</f>
        <v>46</v>
      </c>
      <c r="F157" s="9">
        <f>381.331+482.247</f>
        <v>863.578</v>
      </c>
      <c r="G157" s="9">
        <f>H157*F157</f>
        <v>3024.631487</v>
      </c>
      <c r="H157" s="14">
        <f>((381.331*3.503)+(482.247*3.502))/F157</f>
        <v>3.502441570998798</v>
      </c>
      <c r="I157" s="2">
        <v>1.4719</v>
      </c>
      <c r="J157" s="14">
        <f>H157*I157</f>
        <v>5.155243748353131</v>
      </c>
      <c r="K157" s="14">
        <v>55</v>
      </c>
      <c r="L157" s="14">
        <f>(H157*240)/K157</f>
        <v>15.283381400722028</v>
      </c>
      <c r="M157" s="7">
        <f>(14/240)/H157</f>
        <v>0.01665504824301703</v>
      </c>
    </row>
    <row r="158" spans="1:13" ht="12.75">
      <c r="A158" s="3">
        <v>1510</v>
      </c>
      <c r="B158" s="12"/>
      <c r="C158" s="12"/>
      <c r="D158" s="10"/>
      <c r="E158" s="5"/>
      <c r="F158" s="9"/>
      <c r="G158" s="9"/>
      <c r="H158" s="14"/>
      <c r="I158" s="2"/>
      <c r="J158" s="14"/>
      <c r="K158" s="14"/>
      <c r="L158" s="14"/>
      <c r="M158" s="7"/>
    </row>
    <row r="159" spans="1:13" ht="12.75">
      <c r="A159" s="3">
        <v>1511</v>
      </c>
      <c r="B159" s="12"/>
      <c r="C159" s="12"/>
      <c r="D159" s="10"/>
      <c r="E159" s="5"/>
      <c r="F159" s="9"/>
      <c r="G159" s="9"/>
      <c r="H159" s="14"/>
      <c r="I159" s="2"/>
      <c r="J159" s="14"/>
      <c r="K159" s="14"/>
      <c r="L159" s="14"/>
      <c r="M159" s="7"/>
    </row>
    <row r="160" spans="1:13" ht="12.75">
      <c r="A160" s="3">
        <v>1512</v>
      </c>
      <c r="B160" s="12"/>
      <c r="C160" s="12"/>
      <c r="D160" s="10"/>
      <c r="E160" s="5"/>
      <c r="F160" s="9"/>
      <c r="G160" s="9"/>
      <c r="H160" s="14"/>
      <c r="I160" s="2"/>
      <c r="J160" s="14"/>
      <c r="K160" s="14"/>
      <c r="L160" s="14"/>
      <c r="M160" s="7"/>
    </row>
    <row r="161" spans="1:13" ht="12.75">
      <c r="A161" s="3">
        <v>1513</v>
      </c>
      <c r="B161" s="12"/>
      <c r="C161" s="12"/>
      <c r="D161" s="10"/>
      <c r="E161" s="5"/>
      <c r="F161" s="9"/>
      <c r="G161" s="9"/>
      <c r="H161" s="14"/>
      <c r="I161" s="2"/>
      <c r="J161" s="14"/>
      <c r="K161" s="14"/>
      <c r="L161" s="14"/>
      <c r="M161" s="7"/>
    </row>
    <row r="162" spans="1:13" ht="12.75">
      <c r="A162" s="3">
        <v>1514</v>
      </c>
      <c r="B162" s="12" t="s">
        <v>276</v>
      </c>
      <c r="C162" s="12" t="s">
        <v>277</v>
      </c>
      <c r="D162" s="10" t="s">
        <v>352</v>
      </c>
      <c r="E162" s="5">
        <v>16</v>
      </c>
      <c r="F162" s="9">
        <v>289.375</v>
      </c>
      <c r="G162" s="9">
        <f>H162*F162</f>
        <v>1043.48625</v>
      </c>
      <c r="H162" s="14">
        <v>3.606</v>
      </c>
      <c r="I162" s="2">
        <v>1.4719</v>
      </c>
      <c r="J162" s="14">
        <f>H162*I162</f>
        <v>5.307671399999999</v>
      </c>
      <c r="K162" s="14">
        <v>55</v>
      </c>
      <c r="L162" s="14">
        <f>(H162*240)/K162</f>
        <v>15.735272727272726</v>
      </c>
      <c r="M162" s="7">
        <f>(14/240)/H162</f>
        <v>0.016176742466259938</v>
      </c>
    </row>
    <row r="163" spans="1:8" ht="12.75">
      <c r="A163" s="3">
        <v>1515</v>
      </c>
      <c r="B163" s="12"/>
      <c r="C163" s="12"/>
      <c r="D163" s="10"/>
      <c r="E163" s="5"/>
      <c r="F163" s="9"/>
      <c r="G163" s="9"/>
      <c r="H163" s="14"/>
    </row>
    <row r="164" spans="1:8" ht="12.75">
      <c r="A164" s="3">
        <v>1516</v>
      </c>
      <c r="B164" s="12"/>
      <c r="C164" s="12"/>
      <c r="D164" s="10"/>
      <c r="E164" s="5"/>
      <c r="F164" s="9"/>
      <c r="G164" s="9"/>
      <c r="H164" s="14"/>
    </row>
    <row r="165" spans="1:8" ht="12.75">
      <c r="A165" s="3">
        <v>1517</v>
      </c>
      <c r="B165" s="12"/>
      <c r="C165" s="12"/>
      <c r="D165" s="10"/>
      <c r="E165" s="5"/>
      <c r="F165" s="9"/>
      <c r="G165" s="9"/>
      <c r="H165" s="14"/>
    </row>
    <row r="166" spans="1:8" ht="12.75">
      <c r="A166" s="3">
        <v>1518</v>
      </c>
      <c r="B166" s="12"/>
      <c r="C166" s="12"/>
      <c r="D166" s="10"/>
      <c r="E166" s="5"/>
      <c r="F166" s="9"/>
      <c r="G166" s="9"/>
      <c r="H166" s="14"/>
    </row>
    <row r="167" spans="1:8" ht="12.75">
      <c r="A167" s="3">
        <v>1519</v>
      </c>
      <c r="B167" s="12"/>
      <c r="C167" s="12"/>
      <c r="D167" s="10"/>
      <c r="E167" s="5"/>
      <c r="F167" s="9"/>
      <c r="G167" s="9"/>
      <c r="H167" s="14"/>
    </row>
    <row r="168" spans="1:8" ht="12.75">
      <c r="A168" s="3">
        <v>1520</v>
      </c>
      <c r="B168" s="12"/>
      <c r="C168" s="12"/>
      <c r="D168" s="10"/>
      <c r="E168" s="5"/>
      <c r="F168" s="9"/>
      <c r="G168" s="9"/>
      <c r="H168" s="14"/>
    </row>
    <row r="169" spans="1:8" ht="12.75">
      <c r="A169" s="3"/>
      <c r="B169" s="12"/>
      <c r="C169" s="12"/>
      <c r="D169" s="10"/>
      <c r="E169" s="5"/>
      <c r="F169" s="9"/>
      <c r="G169" s="9"/>
      <c r="H169" s="14"/>
    </row>
    <row r="170" spans="1:2" ht="12.75">
      <c r="A170" s="3"/>
      <c r="B170" s="19" t="s">
        <v>508</v>
      </c>
    </row>
    <row r="171" ht="12.75">
      <c r="A171" s="3"/>
    </row>
    <row r="172" spans="1:2" ht="12.75">
      <c r="A172" s="3"/>
      <c r="B172" t="s">
        <v>295</v>
      </c>
    </row>
    <row r="173" spans="1:8" ht="12.75">
      <c r="A173" s="3"/>
      <c r="B173" s="12"/>
      <c r="C173" s="12"/>
      <c r="D173" s="10"/>
      <c r="E173" s="5"/>
      <c r="F173" s="9"/>
      <c r="G173" s="9"/>
      <c r="H173" s="14"/>
    </row>
    <row r="174" spans="1:8" ht="12.75">
      <c r="A174" s="3"/>
      <c r="B174" t="s">
        <v>515</v>
      </c>
      <c r="C174" s="14"/>
      <c r="D174" s="9"/>
      <c r="G174" s="9"/>
      <c r="H174" s="14"/>
    </row>
    <row r="175" spans="1:8" ht="12.75">
      <c r="A175" s="3"/>
      <c r="C175" s="14"/>
      <c r="D175" s="9"/>
      <c r="G175" s="9"/>
      <c r="H175" s="14"/>
    </row>
    <row r="176" spans="1:8" ht="12.75">
      <c r="A176" s="3"/>
      <c r="B176" t="s">
        <v>473</v>
      </c>
      <c r="C176" s="14"/>
      <c r="D176" s="9"/>
      <c r="G176" s="9"/>
      <c r="H176" s="14"/>
    </row>
    <row r="177" spans="1:8" ht="12.75">
      <c r="A177" s="3"/>
      <c r="D177" s="9"/>
      <c r="G177" s="9"/>
      <c r="H177" s="14"/>
    </row>
    <row r="178" spans="1:8" ht="12.75">
      <c r="A178" s="3"/>
      <c r="B178" t="s">
        <v>478</v>
      </c>
      <c r="D178" s="9"/>
      <c r="G178" s="9"/>
      <c r="H178" s="14"/>
    </row>
    <row r="179" spans="1:8" ht="12.75">
      <c r="A179" s="3"/>
      <c r="B179" s="12"/>
      <c r="C179" s="12"/>
      <c r="D179" s="10"/>
      <c r="E179" s="5"/>
      <c r="F179" s="9"/>
      <c r="G179" s="9"/>
      <c r="H179" s="14"/>
    </row>
    <row r="180" spans="1:8" ht="12.75">
      <c r="A180" s="3"/>
      <c r="B180" s="12"/>
      <c r="C180" s="12"/>
      <c r="D180" s="10"/>
      <c r="E180" s="5"/>
      <c r="F180" s="9"/>
      <c r="G180" s="9"/>
      <c r="H180" s="14"/>
    </row>
    <row r="181" spans="1:8" ht="12.75">
      <c r="A181" s="3"/>
      <c r="B181" s="12"/>
      <c r="C181" s="12"/>
      <c r="D181" s="10"/>
      <c r="E181" s="5"/>
      <c r="F181" s="9"/>
      <c r="G181" s="9"/>
      <c r="H181" s="14"/>
    </row>
    <row r="182" spans="1:8" ht="12.75">
      <c r="A182" s="3"/>
      <c r="B182" s="12"/>
      <c r="C182" s="12"/>
      <c r="D182" s="10"/>
      <c r="E182" s="5"/>
      <c r="F182" s="9"/>
      <c r="G182" s="9"/>
      <c r="H182" s="14"/>
    </row>
    <row r="183" spans="1:8" ht="12.75">
      <c r="A183" s="3"/>
      <c r="B183" s="12"/>
      <c r="C183" s="12"/>
      <c r="D183" s="10"/>
      <c r="E183" s="5"/>
      <c r="F183" s="9"/>
      <c r="G183" s="9"/>
      <c r="H183" s="14"/>
    </row>
    <row r="184" spans="1:8" ht="12.75">
      <c r="A184" s="3"/>
      <c r="B184" s="12"/>
      <c r="C184" s="12"/>
      <c r="D184" s="10"/>
      <c r="E184" s="5"/>
      <c r="F184" s="9"/>
      <c r="G184" s="9"/>
      <c r="H184" s="14"/>
    </row>
    <row r="185" spans="1:8" ht="12.75">
      <c r="A185" s="3"/>
      <c r="B185" s="12"/>
      <c r="C185" s="12"/>
      <c r="D185" s="10"/>
      <c r="E185" s="5"/>
      <c r="F185" s="9"/>
      <c r="G185" s="9"/>
      <c r="H185" s="14"/>
    </row>
    <row r="186" spans="1:8" ht="12.75">
      <c r="A186" s="3"/>
      <c r="B186" s="12"/>
      <c r="C186" s="12"/>
      <c r="D186" s="10"/>
      <c r="E186" s="5"/>
      <c r="F186" s="9"/>
      <c r="G186" s="9"/>
      <c r="H186" s="14"/>
    </row>
    <row r="187" spans="1:8" ht="12.75">
      <c r="A187" s="3"/>
      <c r="B187" s="12"/>
      <c r="C187" s="12"/>
      <c r="D187" s="10"/>
      <c r="E187" s="5"/>
      <c r="F187" s="9"/>
      <c r="G187" s="9"/>
      <c r="H187" s="14"/>
    </row>
    <row r="188" spans="1:8" ht="12.75">
      <c r="A188" s="3"/>
      <c r="B188" s="12"/>
      <c r="C188" s="12"/>
      <c r="D188" s="10"/>
      <c r="E188" s="5"/>
      <c r="F188" s="9"/>
      <c r="G188" s="9"/>
      <c r="H188" s="14"/>
    </row>
    <row r="189" spans="1:8" ht="12.75">
      <c r="A189" s="3"/>
      <c r="B189" s="12"/>
      <c r="C189" s="12"/>
      <c r="D189" s="10"/>
      <c r="E189" s="5"/>
      <c r="F189" s="9"/>
      <c r="G189" s="9"/>
      <c r="H189" s="14"/>
    </row>
    <row r="190" spans="1:8" ht="12.75">
      <c r="A190" s="3"/>
      <c r="B190" s="12"/>
      <c r="C190" s="12"/>
      <c r="D190" s="10"/>
      <c r="E190" s="5"/>
      <c r="F190" s="9"/>
      <c r="G190" s="9"/>
      <c r="H190" s="14"/>
    </row>
    <row r="191" spans="1:8" ht="12.75">
      <c r="A191" s="3"/>
      <c r="B191" s="12"/>
      <c r="C191" s="12"/>
      <c r="D191" s="10"/>
      <c r="E191" s="5"/>
      <c r="F191" s="9"/>
      <c r="G191" s="9"/>
      <c r="H191" s="14"/>
    </row>
    <row r="192" spans="1:8" ht="12.75">
      <c r="A192" s="3"/>
      <c r="B192" s="12"/>
      <c r="C192" s="12"/>
      <c r="D192" s="10"/>
      <c r="E192" s="5"/>
      <c r="F192" s="9"/>
      <c r="G192" s="9"/>
      <c r="H192" s="14"/>
    </row>
    <row r="193" spans="1:8" ht="12.75">
      <c r="A193" s="3"/>
      <c r="B193" s="12"/>
      <c r="C193" s="12"/>
      <c r="D193" s="10"/>
      <c r="E193" s="5"/>
      <c r="F193" s="9"/>
      <c r="G193" s="9"/>
      <c r="H193" s="14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4"/>
  </sheetPr>
  <dimension ref="A1:AP205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1" max="1" width="8.421875" style="3" customWidth="1"/>
    <col min="2" max="3" width="11.00390625" style="12" customWidth="1"/>
    <col min="4" max="4" width="21.421875" style="10" customWidth="1"/>
    <col min="5" max="5" width="8.00390625" style="5" customWidth="1"/>
    <col min="6" max="6" width="9.7109375" style="9" customWidth="1"/>
    <col min="7" max="7" width="12.140625" style="9" customWidth="1"/>
    <col min="8" max="8" width="12.140625" style="14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14" customWidth="1"/>
    <col min="13" max="13" width="13.7109375" style="7" customWidth="1"/>
  </cols>
  <sheetData>
    <row r="1" spans="3:11" ht="12.75">
      <c r="C1" s="13" t="s">
        <v>477</v>
      </c>
      <c r="K1" s="14"/>
    </row>
    <row r="2" spans="3:11" ht="12.75">
      <c r="C2" s="13" t="s">
        <v>530</v>
      </c>
      <c r="K2" s="14"/>
    </row>
    <row r="3" spans="3:11" ht="12.75">
      <c r="C3" s="12"/>
      <c r="K3" s="14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5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42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" t="s">
        <v>7</v>
      </c>
      <c r="H5" s="1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13" ht="12.75">
      <c r="A6" s="3"/>
      <c r="B6" s="12"/>
      <c r="C6" s="12"/>
      <c r="D6" s="10"/>
      <c r="E6" s="5"/>
      <c r="F6" s="9"/>
      <c r="G6" s="9"/>
      <c r="H6" s="14"/>
      <c r="I6" s="2"/>
      <c r="J6" s="14"/>
      <c r="K6" s="14"/>
      <c r="L6" s="14"/>
      <c r="M6" s="7"/>
    </row>
    <row r="7" spans="1:13" ht="12.75">
      <c r="A7" s="3">
        <v>1360</v>
      </c>
      <c r="B7" s="12"/>
      <c r="C7" s="12"/>
      <c r="D7" s="10"/>
      <c r="E7" s="5"/>
      <c r="F7" s="9"/>
      <c r="G7" s="9"/>
      <c r="H7" s="14"/>
      <c r="I7" s="2"/>
      <c r="J7" s="14"/>
      <c r="K7" s="14">
        <v>36</v>
      </c>
      <c r="L7" s="14"/>
      <c r="M7" s="7"/>
    </row>
    <row r="8" spans="1:13" ht="12.75">
      <c r="A8" s="3">
        <v>1361</v>
      </c>
      <c r="B8" s="12"/>
      <c r="C8" s="12"/>
      <c r="D8" s="10"/>
      <c r="E8" s="5"/>
      <c r="F8" s="9"/>
      <c r="G8" s="9"/>
      <c r="H8" s="14"/>
      <c r="I8" s="2"/>
      <c r="J8" s="14"/>
      <c r="K8" s="14">
        <v>36</v>
      </c>
      <c r="L8" s="14"/>
      <c r="M8" s="7"/>
    </row>
    <row r="9" spans="1:13" ht="12.75">
      <c r="A9" s="3">
        <v>1362</v>
      </c>
      <c r="B9" s="12"/>
      <c r="C9" s="12"/>
      <c r="D9" s="10"/>
      <c r="E9" s="5"/>
      <c r="F9" s="9"/>
      <c r="G9" s="9"/>
      <c r="H9" s="14"/>
      <c r="I9" s="2"/>
      <c r="J9" s="14"/>
      <c r="K9" s="14">
        <v>36</v>
      </c>
      <c r="L9" s="14"/>
      <c r="M9" s="7"/>
    </row>
    <row r="10" spans="1:13" ht="12.75">
      <c r="A10" s="3">
        <v>1363</v>
      </c>
      <c r="B10" s="12"/>
      <c r="C10" s="12"/>
      <c r="D10" s="10"/>
      <c r="E10" s="5"/>
      <c r="F10" s="9"/>
      <c r="G10" s="9"/>
      <c r="H10" s="14"/>
      <c r="I10" s="2"/>
      <c r="J10" s="14"/>
      <c r="K10" s="14">
        <v>36</v>
      </c>
      <c r="L10" s="14"/>
      <c r="M10" s="7"/>
    </row>
    <row r="11" spans="1:13" ht="12.75">
      <c r="A11" s="3">
        <v>1364</v>
      </c>
      <c r="B11" s="12"/>
      <c r="C11" s="12"/>
      <c r="D11" s="10"/>
      <c r="E11" s="5"/>
      <c r="F11" s="9"/>
      <c r="G11" s="9"/>
      <c r="H11" s="14"/>
      <c r="I11" s="2"/>
      <c r="J11" s="14"/>
      <c r="K11" s="14">
        <v>36</v>
      </c>
      <c r="L11" s="14"/>
      <c r="M11" s="7"/>
    </row>
    <row r="12" spans="1:13" ht="12.75">
      <c r="A12" s="3">
        <v>1365</v>
      </c>
      <c r="B12" s="12"/>
      <c r="C12" s="12"/>
      <c r="D12" s="10"/>
      <c r="E12" s="5"/>
      <c r="F12" s="9"/>
      <c r="G12" s="9"/>
      <c r="H12" s="14"/>
      <c r="I12" s="2"/>
      <c r="J12" s="14"/>
      <c r="K12" s="14">
        <v>36</v>
      </c>
      <c r="L12" s="14"/>
      <c r="M12" s="7"/>
    </row>
    <row r="13" spans="1:13" ht="12.75">
      <c r="A13" s="3">
        <v>1366</v>
      </c>
      <c r="B13" s="12"/>
      <c r="C13" s="12"/>
      <c r="D13" s="10"/>
      <c r="E13" s="5"/>
      <c r="F13" s="9"/>
      <c r="G13" s="9"/>
      <c r="H13" s="14"/>
      <c r="I13" s="2"/>
      <c r="J13" s="14"/>
      <c r="K13" s="14">
        <v>36</v>
      </c>
      <c r="L13" s="14"/>
      <c r="M13" s="7"/>
    </row>
    <row r="14" spans="1:13" ht="12.75">
      <c r="A14" s="3">
        <v>1367</v>
      </c>
      <c r="B14" s="12"/>
      <c r="C14" s="12"/>
      <c r="D14" s="10"/>
      <c r="E14" s="5"/>
      <c r="F14" s="9"/>
      <c r="G14" s="9"/>
      <c r="H14" s="14"/>
      <c r="I14" s="2"/>
      <c r="J14" s="14"/>
      <c r="K14" s="14">
        <v>36</v>
      </c>
      <c r="L14" s="14"/>
      <c r="M14" s="7"/>
    </row>
    <row r="15" spans="1:13" ht="12.75">
      <c r="A15" s="3">
        <v>1368</v>
      </c>
      <c r="B15" s="12"/>
      <c r="C15" s="12"/>
      <c r="D15" s="10"/>
      <c r="E15" s="5"/>
      <c r="F15" s="9"/>
      <c r="G15" s="9"/>
      <c r="H15" s="14"/>
      <c r="I15" s="2"/>
      <c r="J15" s="14"/>
      <c r="K15" s="14">
        <v>36</v>
      </c>
      <c r="L15" s="14"/>
      <c r="M15" s="7"/>
    </row>
    <row r="16" spans="1:13" ht="12.75">
      <c r="A16" s="3">
        <v>1369</v>
      </c>
      <c r="B16" s="12"/>
      <c r="C16" s="12"/>
      <c r="D16" s="10"/>
      <c r="E16" s="5"/>
      <c r="F16" s="9"/>
      <c r="G16" s="9"/>
      <c r="H16" s="14"/>
      <c r="I16" s="2"/>
      <c r="J16" s="14"/>
      <c r="K16" s="14">
        <v>36</v>
      </c>
      <c r="L16" s="14"/>
      <c r="M16" s="7"/>
    </row>
    <row r="17" spans="1:13" ht="12.75">
      <c r="A17" s="3">
        <v>1370</v>
      </c>
      <c r="B17" s="12"/>
      <c r="C17" s="12"/>
      <c r="D17" s="10"/>
      <c r="E17" s="5"/>
      <c r="F17" s="9"/>
      <c r="G17" s="9"/>
      <c r="H17" s="14"/>
      <c r="I17" s="2"/>
      <c r="J17" s="14"/>
      <c r="K17" s="14">
        <v>36</v>
      </c>
      <c r="L17" s="14"/>
      <c r="M17" s="7"/>
    </row>
    <row r="18" spans="1:13" ht="12.75">
      <c r="A18" s="3">
        <v>1371</v>
      </c>
      <c r="B18" s="12"/>
      <c r="C18" s="12"/>
      <c r="D18" s="10"/>
      <c r="E18" s="5"/>
      <c r="F18" s="9"/>
      <c r="G18" s="9"/>
      <c r="H18" s="14"/>
      <c r="I18" s="2"/>
      <c r="J18" s="14"/>
      <c r="K18" s="14">
        <v>36</v>
      </c>
      <c r="L18" s="14"/>
      <c r="M18" s="7"/>
    </row>
    <row r="19" spans="1:13" ht="12.75">
      <c r="A19" s="3">
        <v>1372</v>
      </c>
      <c r="B19" s="12"/>
      <c r="C19" s="12"/>
      <c r="D19" s="10"/>
      <c r="E19" s="5"/>
      <c r="F19" s="9"/>
      <c r="G19" s="9"/>
      <c r="H19" s="14"/>
      <c r="I19" s="2"/>
      <c r="J19" s="14"/>
      <c r="K19" s="14">
        <v>36</v>
      </c>
      <c r="L19" s="14"/>
      <c r="M19" s="7"/>
    </row>
    <row r="20" spans="1:13" ht="12.75">
      <c r="A20" s="3">
        <v>1373</v>
      </c>
      <c r="B20" s="12"/>
      <c r="C20" s="12"/>
      <c r="D20" s="10"/>
      <c r="E20" s="5"/>
      <c r="F20" s="9"/>
      <c r="G20" s="9"/>
      <c r="H20" s="14"/>
      <c r="I20" s="2"/>
      <c r="J20" s="14"/>
      <c r="K20" s="14">
        <v>36</v>
      </c>
      <c r="L20" s="14"/>
      <c r="M20" s="7"/>
    </row>
    <row r="21" spans="1:13" ht="12.75">
      <c r="A21" s="3">
        <v>1374</v>
      </c>
      <c r="B21" s="12"/>
      <c r="C21" s="12"/>
      <c r="D21" s="10"/>
      <c r="E21" s="5"/>
      <c r="F21" s="9"/>
      <c r="G21" s="9"/>
      <c r="H21" s="14"/>
      <c r="I21" s="2"/>
      <c r="J21" s="14"/>
      <c r="K21" s="14">
        <v>36</v>
      </c>
      <c r="L21" s="14"/>
      <c r="M21" s="7"/>
    </row>
    <row r="22" spans="1:13" ht="12.75">
      <c r="A22" s="3">
        <v>1375</v>
      </c>
      <c r="B22" s="12"/>
      <c r="C22" s="12"/>
      <c r="D22" s="10"/>
      <c r="E22" s="5"/>
      <c r="F22" s="9"/>
      <c r="G22" s="9"/>
      <c r="H22" s="14"/>
      <c r="I22" s="2"/>
      <c r="J22" s="14"/>
      <c r="K22" s="14">
        <v>36</v>
      </c>
      <c r="L22" s="14"/>
      <c r="M22" s="7"/>
    </row>
    <row r="23" spans="1:13" ht="12.75">
      <c r="A23" s="3">
        <v>1376</v>
      </c>
      <c r="B23" s="12"/>
      <c r="C23" s="12"/>
      <c r="D23" s="10"/>
      <c r="E23" s="5"/>
      <c r="F23" s="9"/>
      <c r="G23" s="9"/>
      <c r="H23" s="14"/>
      <c r="I23" s="2"/>
      <c r="J23" s="14"/>
      <c r="K23" s="14">
        <v>36</v>
      </c>
      <c r="L23" s="14"/>
      <c r="M23" s="7"/>
    </row>
    <row r="24" spans="1:13" ht="12.75">
      <c r="A24" s="3">
        <v>1377</v>
      </c>
      <c r="B24" s="12"/>
      <c r="C24" s="12"/>
      <c r="D24" s="10"/>
      <c r="E24" s="5"/>
      <c r="F24" s="9"/>
      <c r="G24" s="9"/>
      <c r="H24" s="14"/>
      <c r="I24" s="2"/>
      <c r="J24" s="14"/>
      <c r="K24" s="14">
        <v>36</v>
      </c>
      <c r="L24" s="14"/>
      <c r="M24" s="7"/>
    </row>
    <row r="25" spans="1:13" ht="12.75">
      <c r="A25" s="3">
        <v>1378</v>
      </c>
      <c r="B25" s="12"/>
      <c r="C25" s="12"/>
      <c r="D25" s="10"/>
      <c r="E25" s="5"/>
      <c r="F25" s="9"/>
      <c r="G25" s="9"/>
      <c r="H25" s="14"/>
      <c r="I25" s="2"/>
      <c r="J25" s="14"/>
      <c r="K25" s="14">
        <v>36</v>
      </c>
      <c r="L25" s="14"/>
      <c r="M25" s="7"/>
    </row>
    <row r="26" spans="1:13" ht="12.75">
      <c r="A26" s="3">
        <v>1379</v>
      </c>
      <c r="B26" s="12"/>
      <c r="C26" s="12"/>
      <c r="D26" s="10"/>
      <c r="E26" s="5"/>
      <c r="F26" s="9"/>
      <c r="G26" s="9"/>
      <c r="H26" s="14"/>
      <c r="I26" s="2"/>
      <c r="J26" s="14"/>
      <c r="K26" s="14">
        <v>36</v>
      </c>
      <c r="L26" s="14"/>
      <c r="M26" s="7"/>
    </row>
    <row r="27" spans="1:13" ht="12.75">
      <c r="A27" s="3">
        <v>1380</v>
      </c>
      <c r="B27" s="12"/>
      <c r="C27" s="12"/>
      <c r="D27" s="10"/>
      <c r="E27" s="5"/>
      <c r="F27" s="9"/>
      <c r="G27" s="9"/>
      <c r="H27" s="14"/>
      <c r="I27" s="2"/>
      <c r="J27" s="14"/>
      <c r="K27" s="14">
        <v>36</v>
      </c>
      <c r="L27" s="14"/>
      <c r="M27" s="7"/>
    </row>
    <row r="28" spans="1:13" ht="12.75">
      <c r="A28" s="3">
        <v>1381</v>
      </c>
      <c r="B28" s="12"/>
      <c r="C28" s="12"/>
      <c r="D28" s="10"/>
      <c r="E28" s="5"/>
      <c r="F28" s="9"/>
      <c r="G28" s="9"/>
      <c r="H28" s="14"/>
      <c r="I28" s="2"/>
      <c r="J28" s="14"/>
      <c r="K28" s="14">
        <v>36</v>
      </c>
      <c r="L28" s="14"/>
      <c r="M28" s="7"/>
    </row>
    <row r="29" spans="1:13" ht="12.75">
      <c r="A29" s="3">
        <v>1382</v>
      </c>
      <c r="B29" s="12"/>
      <c r="C29" s="12"/>
      <c r="D29" s="10"/>
      <c r="E29" s="5"/>
      <c r="F29" s="9"/>
      <c r="G29" s="9"/>
      <c r="H29" s="14"/>
      <c r="I29" s="2"/>
      <c r="J29" s="14"/>
      <c r="K29" s="14">
        <v>36</v>
      </c>
      <c r="L29" s="14"/>
      <c r="M29" s="7"/>
    </row>
    <row r="30" spans="1:13" ht="12.75">
      <c r="A30" s="3">
        <v>1383</v>
      </c>
      <c r="B30" s="12" t="s">
        <v>48</v>
      </c>
      <c r="C30" s="12" t="s">
        <v>35</v>
      </c>
      <c r="D30" s="10" t="s">
        <v>343</v>
      </c>
      <c r="E30" s="5">
        <v>60</v>
      </c>
      <c r="F30" s="9">
        <v>612.231</v>
      </c>
      <c r="G30" s="9">
        <f>H30*F30</f>
        <v>1428.947154</v>
      </c>
      <c r="H30" s="14">
        <v>2.334</v>
      </c>
      <c r="I30" s="2">
        <v>1.1135</v>
      </c>
      <c r="J30" s="14">
        <f>H30*I30</f>
        <v>2.598909</v>
      </c>
      <c r="K30" s="14">
        <v>36</v>
      </c>
      <c r="L30" s="14">
        <f>(H30*240)/K30</f>
        <v>15.559999999999999</v>
      </c>
      <c r="M30" s="7">
        <f>(14/240)/H30</f>
        <v>0.024992859183090545</v>
      </c>
    </row>
    <row r="31" spans="1:13" ht="12.75">
      <c r="A31" s="3">
        <v>1384</v>
      </c>
      <c r="B31" s="12"/>
      <c r="C31" s="12"/>
      <c r="D31" s="10"/>
      <c r="E31" s="5"/>
      <c r="F31" s="9"/>
      <c r="G31" s="9"/>
      <c r="H31" s="14"/>
      <c r="I31" s="2"/>
      <c r="J31" s="14"/>
      <c r="K31" s="14">
        <v>36</v>
      </c>
      <c r="L31" s="14"/>
      <c r="M31" s="7"/>
    </row>
    <row r="32" spans="1:13" ht="12.75">
      <c r="A32" s="3">
        <v>1385</v>
      </c>
      <c r="B32" s="12"/>
      <c r="C32" s="12"/>
      <c r="D32" s="10"/>
      <c r="E32" s="5"/>
      <c r="F32" s="9"/>
      <c r="G32" s="9"/>
      <c r="H32" s="14"/>
      <c r="I32" s="2"/>
      <c r="J32" s="14"/>
      <c r="K32" s="14">
        <v>36</v>
      </c>
      <c r="L32" s="14"/>
      <c r="M32" s="7"/>
    </row>
    <row r="33" spans="1:13" ht="12.75">
      <c r="A33" s="3">
        <v>1386</v>
      </c>
      <c r="B33" s="12"/>
      <c r="C33" s="12"/>
      <c r="D33" s="10"/>
      <c r="E33" s="5"/>
      <c r="F33" s="9"/>
      <c r="G33" s="9"/>
      <c r="H33" s="14"/>
      <c r="I33" s="2"/>
      <c r="J33" s="14"/>
      <c r="K33" s="14">
        <v>36</v>
      </c>
      <c r="L33" s="14"/>
      <c r="M33" s="7"/>
    </row>
    <row r="34" spans="1:13" ht="12.75">
      <c r="A34" s="3">
        <v>1387</v>
      </c>
      <c r="B34" s="12"/>
      <c r="C34" s="12"/>
      <c r="D34" s="10"/>
      <c r="E34" s="5"/>
      <c r="F34" s="9"/>
      <c r="G34" s="9"/>
      <c r="H34" s="14"/>
      <c r="I34" s="2"/>
      <c r="J34" s="14"/>
      <c r="K34" s="14">
        <v>36</v>
      </c>
      <c r="L34" s="14"/>
      <c r="M34" s="7"/>
    </row>
    <row r="35" spans="1:13" ht="12.75">
      <c r="A35" s="3">
        <v>1388</v>
      </c>
      <c r="B35" s="12"/>
      <c r="C35" s="12"/>
      <c r="D35" s="10"/>
      <c r="E35" s="5"/>
      <c r="F35" s="9"/>
      <c r="G35" s="9"/>
      <c r="H35" s="14"/>
      <c r="I35" s="2"/>
      <c r="J35" s="14"/>
      <c r="K35" s="14">
        <v>36</v>
      </c>
      <c r="L35" s="14"/>
      <c r="M35" s="7"/>
    </row>
    <row r="36" spans="1:13" ht="12.75">
      <c r="A36" s="3">
        <v>1389</v>
      </c>
      <c r="B36" s="12"/>
      <c r="C36" s="12"/>
      <c r="D36" s="10"/>
      <c r="E36" s="5"/>
      <c r="F36" s="9"/>
      <c r="G36" s="9"/>
      <c r="H36" s="14"/>
      <c r="I36" s="2"/>
      <c r="J36" s="14"/>
      <c r="K36" s="14">
        <v>36</v>
      </c>
      <c r="L36" s="14"/>
      <c r="M36" s="7"/>
    </row>
    <row r="37" spans="1:13" ht="12.75">
      <c r="A37" s="3">
        <v>1390</v>
      </c>
      <c r="B37" s="12" t="s">
        <v>59</v>
      </c>
      <c r="C37" s="12" t="s">
        <v>60</v>
      </c>
      <c r="D37" s="10" t="s">
        <v>353</v>
      </c>
      <c r="E37" s="5">
        <v>116</v>
      </c>
      <c r="F37" s="9">
        <v>1992.128</v>
      </c>
      <c r="G37" s="9">
        <f>H37*F37</f>
        <v>3759.145536</v>
      </c>
      <c r="H37" s="14">
        <v>1.887</v>
      </c>
      <c r="I37" s="2">
        <v>1.0487</v>
      </c>
      <c r="J37" s="14">
        <f>H37*I37</f>
        <v>1.9788968999999998</v>
      </c>
      <c r="K37" s="14">
        <v>36</v>
      </c>
      <c r="L37" s="14">
        <f>(H37*240)/K37</f>
        <v>12.58</v>
      </c>
      <c r="M37" s="7">
        <f>(14/240)/H37</f>
        <v>0.030913266207383855</v>
      </c>
    </row>
    <row r="38" spans="1:13" ht="12.75">
      <c r="A38" s="3">
        <v>1391</v>
      </c>
      <c r="B38" s="12"/>
      <c r="C38" s="12"/>
      <c r="D38" s="10"/>
      <c r="E38" s="5"/>
      <c r="F38" s="9"/>
      <c r="G38" s="9"/>
      <c r="H38" s="14"/>
      <c r="I38" s="2"/>
      <c r="J38" s="14"/>
      <c r="K38" s="14">
        <v>36</v>
      </c>
      <c r="L38" s="14"/>
      <c r="M38" s="7"/>
    </row>
    <row r="39" spans="1:13" ht="12.75">
      <c r="A39" s="3">
        <v>1392</v>
      </c>
      <c r="B39" s="12"/>
      <c r="C39" s="12"/>
      <c r="D39" s="10"/>
      <c r="E39" s="5"/>
      <c r="F39" s="9"/>
      <c r="G39" s="9"/>
      <c r="H39" s="14"/>
      <c r="I39" s="2"/>
      <c r="J39" s="14"/>
      <c r="K39" s="14">
        <v>36</v>
      </c>
      <c r="L39" s="14"/>
      <c r="M39" s="7"/>
    </row>
    <row r="40" spans="1:13" ht="12.75">
      <c r="A40" s="3">
        <v>1393</v>
      </c>
      <c r="B40" s="12"/>
      <c r="C40" s="12"/>
      <c r="D40" s="10"/>
      <c r="E40" s="5"/>
      <c r="F40" s="9"/>
      <c r="G40" s="9"/>
      <c r="H40" s="14"/>
      <c r="I40" s="2"/>
      <c r="J40" s="14"/>
      <c r="K40" s="14">
        <v>36</v>
      </c>
      <c r="L40" s="14"/>
      <c r="M40" s="7"/>
    </row>
    <row r="41" spans="1:13" ht="12.75">
      <c r="A41" s="3">
        <v>1394</v>
      </c>
      <c r="B41" s="12"/>
      <c r="C41" s="12"/>
      <c r="D41" s="10"/>
      <c r="E41" s="5"/>
      <c r="F41" s="9"/>
      <c r="G41" s="9"/>
      <c r="H41" s="14"/>
      <c r="I41" s="2"/>
      <c r="J41" s="14"/>
      <c r="K41" s="14">
        <v>36</v>
      </c>
      <c r="L41" s="14"/>
      <c r="M41" s="7"/>
    </row>
    <row r="42" spans="1:13" ht="12.75">
      <c r="A42" s="3">
        <v>1395</v>
      </c>
      <c r="B42" s="12"/>
      <c r="C42" s="12"/>
      <c r="D42" s="10"/>
      <c r="E42" s="5"/>
      <c r="F42" s="9"/>
      <c r="G42" s="9"/>
      <c r="H42" s="14"/>
      <c r="I42" s="2"/>
      <c r="J42" s="14"/>
      <c r="K42" s="14">
        <v>36</v>
      </c>
      <c r="L42" s="14"/>
      <c r="M42" s="7"/>
    </row>
    <row r="43" spans="1:13" ht="12.75">
      <c r="A43" s="3">
        <v>1396</v>
      </c>
      <c r="B43" s="12"/>
      <c r="C43" s="12"/>
      <c r="D43" s="10"/>
      <c r="E43" s="5"/>
      <c r="F43" s="9"/>
      <c r="G43" s="9"/>
      <c r="H43" s="14"/>
      <c r="I43" s="2"/>
      <c r="J43" s="14"/>
      <c r="K43" s="14">
        <v>36</v>
      </c>
      <c r="L43" s="14"/>
      <c r="M43" s="7"/>
    </row>
    <row r="44" spans="1:13" ht="12.75">
      <c r="A44" s="3">
        <v>1397</v>
      </c>
      <c r="B44" s="12"/>
      <c r="C44" s="12"/>
      <c r="D44" s="10"/>
      <c r="E44" s="5"/>
      <c r="F44" s="9"/>
      <c r="G44" s="9"/>
      <c r="H44" s="14"/>
      <c r="I44" s="2"/>
      <c r="J44" s="14"/>
      <c r="K44" s="14">
        <v>36</v>
      </c>
      <c r="L44" s="14"/>
      <c r="M44" s="7"/>
    </row>
    <row r="45" spans="1:13" ht="12.75">
      <c r="A45" s="3">
        <v>1398</v>
      </c>
      <c r="B45" s="12"/>
      <c r="C45" s="12"/>
      <c r="D45" s="10"/>
      <c r="E45" s="5"/>
      <c r="F45" s="9"/>
      <c r="G45" s="9"/>
      <c r="H45" s="14"/>
      <c r="I45" s="2"/>
      <c r="J45" s="14"/>
      <c r="K45" s="14">
        <v>36</v>
      </c>
      <c r="L45" s="14"/>
      <c r="M45" s="7"/>
    </row>
    <row r="46" spans="1:13" ht="12.75">
      <c r="A46" s="3">
        <v>1399</v>
      </c>
      <c r="B46" s="12"/>
      <c r="C46" s="12"/>
      <c r="D46" s="10"/>
      <c r="E46" s="5"/>
      <c r="F46" s="9"/>
      <c r="G46" s="9"/>
      <c r="H46" s="14"/>
      <c r="I46" s="2"/>
      <c r="J46" s="14"/>
      <c r="K46" s="14">
        <v>36</v>
      </c>
      <c r="L46" s="14"/>
      <c r="M46" s="7"/>
    </row>
    <row r="47" spans="1:13" ht="12.75">
      <c r="A47" s="3">
        <v>1400</v>
      </c>
      <c r="B47" s="12"/>
      <c r="C47" s="12"/>
      <c r="D47" s="10"/>
      <c r="E47" s="5"/>
      <c r="F47" s="9"/>
      <c r="G47" s="9"/>
      <c r="H47" s="14"/>
      <c r="I47" s="2"/>
      <c r="J47" s="14"/>
      <c r="K47" s="14">
        <v>36</v>
      </c>
      <c r="L47" s="14"/>
      <c r="M47" s="7"/>
    </row>
    <row r="48" spans="1:13" ht="12.75">
      <c r="A48" s="3">
        <v>1401</v>
      </c>
      <c r="B48" s="12"/>
      <c r="C48" s="12"/>
      <c r="D48" s="10"/>
      <c r="E48" s="5"/>
      <c r="F48" s="9"/>
      <c r="G48" s="9"/>
      <c r="H48" s="14"/>
      <c r="I48" s="2"/>
      <c r="J48" s="14"/>
      <c r="K48" s="14">
        <v>36</v>
      </c>
      <c r="L48" s="14"/>
      <c r="M48" s="7"/>
    </row>
    <row r="49" spans="1:13" ht="12.75">
      <c r="A49" s="3">
        <v>1402</v>
      </c>
      <c r="B49" s="12"/>
      <c r="C49" s="12"/>
      <c r="D49" s="10"/>
      <c r="E49" s="5"/>
      <c r="F49" s="9"/>
      <c r="G49" s="9"/>
      <c r="H49" s="14"/>
      <c r="I49" s="2"/>
      <c r="J49" s="14"/>
      <c r="K49" s="14">
        <v>36</v>
      </c>
      <c r="L49" s="14"/>
      <c r="M49" s="7"/>
    </row>
    <row r="50" spans="1:13" ht="12.75">
      <c r="A50" s="3">
        <v>1403</v>
      </c>
      <c r="B50" s="12"/>
      <c r="C50" s="12"/>
      <c r="D50" s="10"/>
      <c r="E50" s="5"/>
      <c r="F50" s="9"/>
      <c r="G50" s="9"/>
      <c r="H50" s="14"/>
      <c r="I50" s="2"/>
      <c r="J50" s="14"/>
      <c r="K50" s="14">
        <v>36</v>
      </c>
      <c r="L50" s="14"/>
      <c r="M50" s="7"/>
    </row>
    <row r="51" spans="1:13" ht="12.75">
      <c r="A51" s="3">
        <v>1404</v>
      </c>
      <c r="B51" s="12"/>
      <c r="C51" s="12"/>
      <c r="D51" s="10"/>
      <c r="E51" s="5"/>
      <c r="F51" s="9"/>
      <c r="G51" s="9"/>
      <c r="H51" s="14"/>
      <c r="I51" s="2"/>
      <c r="J51" s="14"/>
      <c r="K51" s="14">
        <v>36</v>
      </c>
      <c r="L51" s="14"/>
      <c r="M51" s="7"/>
    </row>
    <row r="52" spans="1:13" ht="12.75">
      <c r="A52" s="3">
        <v>1405</v>
      </c>
      <c r="B52" s="12"/>
      <c r="C52" s="12"/>
      <c r="D52" s="10"/>
      <c r="E52" s="5"/>
      <c r="F52" s="9"/>
      <c r="G52" s="9"/>
      <c r="H52" s="14"/>
      <c r="I52" s="2"/>
      <c r="J52" s="14"/>
      <c r="K52" s="14">
        <v>36</v>
      </c>
      <c r="L52" s="14"/>
      <c r="M52" s="7"/>
    </row>
    <row r="53" spans="1:13" ht="12.75">
      <c r="A53" s="3">
        <v>1406</v>
      </c>
      <c r="B53" s="12"/>
      <c r="C53" s="12"/>
      <c r="D53" s="10"/>
      <c r="E53" s="5"/>
      <c r="F53" s="9"/>
      <c r="G53" s="9"/>
      <c r="H53" s="14"/>
      <c r="I53" s="2"/>
      <c r="J53" s="14"/>
      <c r="K53" s="14">
        <v>36</v>
      </c>
      <c r="L53" s="14"/>
      <c r="M53" s="7"/>
    </row>
    <row r="54" spans="1:13" ht="12.75">
      <c r="A54" s="3">
        <v>1407</v>
      </c>
      <c r="B54" s="12"/>
      <c r="C54" s="12"/>
      <c r="D54" s="10"/>
      <c r="E54" s="5"/>
      <c r="F54" s="9"/>
      <c r="G54" s="9"/>
      <c r="H54" s="14"/>
      <c r="I54" s="2"/>
      <c r="J54" s="14"/>
      <c r="K54" s="14">
        <v>36</v>
      </c>
      <c r="L54" s="14"/>
      <c r="M54" s="7"/>
    </row>
    <row r="55" spans="1:13" ht="12.75">
      <c r="A55" s="3">
        <v>1408</v>
      </c>
      <c r="B55" s="12"/>
      <c r="C55" s="12"/>
      <c r="D55" s="10"/>
      <c r="E55" s="5"/>
      <c r="F55" s="9"/>
      <c r="G55" s="9"/>
      <c r="H55" s="14"/>
      <c r="I55" s="2"/>
      <c r="J55" s="14"/>
      <c r="K55" s="14">
        <v>36</v>
      </c>
      <c r="L55" s="14"/>
      <c r="M55" s="7"/>
    </row>
    <row r="56" spans="1:13" ht="12.75">
      <c r="A56" s="3">
        <v>1409</v>
      </c>
      <c r="B56" s="12"/>
      <c r="C56" s="12"/>
      <c r="D56" s="10"/>
      <c r="E56" s="5"/>
      <c r="F56" s="9"/>
      <c r="G56" s="9"/>
      <c r="H56" s="14"/>
      <c r="I56" s="2"/>
      <c r="J56" s="14"/>
      <c r="K56" s="14">
        <v>36</v>
      </c>
      <c r="L56" s="14"/>
      <c r="M56" s="7"/>
    </row>
    <row r="57" spans="1:13" ht="12.75">
      <c r="A57" s="3">
        <v>1410</v>
      </c>
      <c r="B57" s="12"/>
      <c r="C57" s="12"/>
      <c r="D57" s="10"/>
      <c r="E57" s="5"/>
      <c r="F57" s="9"/>
      <c r="G57" s="9"/>
      <c r="H57" s="14"/>
      <c r="I57" s="2"/>
      <c r="J57" s="14"/>
      <c r="K57" s="14">
        <v>36</v>
      </c>
      <c r="L57" s="14"/>
      <c r="M57" s="7"/>
    </row>
    <row r="58" spans="1:13" ht="12.75">
      <c r="A58" s="3">
        <v>1411</v>
      </c>
      <c r="B58" s="12"/>
      <c r="C58" s="12"/>
      <c r="D58" s="10"/>
      <c r="E58" s="5"/>
      <c r="F58" s="9"/>
      <c r="G58" s="9"/>
      <c r="H58" s="14"/>
      <c r="I58" s="2"/>
      <c r="J58" s="14"/>
      <c r="K58" s="14">
        <v>40</v>
      </c>
      <c r="L58" s="14"/>
      <c r="M58" s="7"/>
    </row>
    <row r="59" spans="1:13" ht="12.75">
      <c r="A59" s="3">
        <v>1412</v>
      </c>
      <c r="B59" s="12"/>
      <c r="C59" s="12"/>
      <c r="D59" s="10"/>
      <c r="E59" s="5"/>
      <c r="F59" s="9"/>
      <c r="G59" s="9"/>
      <c r="H59" s="14"/>
      <c r="I59" s="2"/>
      <c r="J59" s="14"/>
      <c r="K59" s="14">
        <v>40</v>
      </c>
      <c r="L59" s="14"/>
      <c r="M59" s="7"/>
    </row>
    <row r="60" spans="1:13" ht="12.75">
      <c r="A60" s="3">
        <v>1413</v>
      </c>
      <c r="B60" s="12"/>
      <c r="C60" s="12"/>
      <c r="D60" s="10"/>
      <c r="E60" s="5"/>
      <c r="F60" s="9"/>
      <c r="G60" s="9"/>
      <c r="H60" s="14"/>
      <c r="I60" s="2"/>
      <c r="J60" s="14"/>
      <c r="K60" s="14">
        <v>40</v>
      </c>
      <c r="L60" s="14"/>
      <c r="M60" s="7"/>
    </row>
    <row r="61" spans="1:13" ht="12.75">
      <c r="A61" s="3">
        <v>1414</v>
      </c>
      <c r="B61" s="12"/>
      <c r="C61" s="12"/>
      <c r="D61" s="10"/>
      <c r="E61" s="5"/>
      <c r="F61" s="9"/>
      <c r="G61" s="9"/>
      <c r="H61" s="14"/>
      <c r="I61" s="2"/>
      <c r="J61" s="14"/>
      <c r="K61" s="14">
        <v>40</v>
      </c>
      <c r="L61" s="14"/>
      <c r="M61" s="7"/>
    </row>
    <row r="62" spans="1:13" ht="12.75">
      <c r="A62" s="3">
        <v>1415</v>
      </c>
      <c r="B62" s="12"/>
      <c r="C62" s="12"/>
      <c r="D62" s="10"/>
      <c r="E62" s="5"/>
      <c r="F62" s="9"/>
      <c r="G62" s="9"/>
      <c r="H62" s="14"/>
      <c r="I62" s="2"/>
      <c r="J62" s="14"/>
      <c r="K62" s="14">
        <v>40</v>
      </c>
      <c r="L62" s="14"/>
      <c r="M62" s="7"/>
    </row>
    <row r="63" spans="1:13" ht="12.75">
      <c r="A63" s="3">
        <v>1416</v>
      </c>
      <c r="B63" s="12"/>
      <c r="C63" s="12"/>
      <c r="D63" s="10"/>
      <c r="E63" s="5"/>
      <c r="F63" s="9"/>
      <c r="G63" s="9"/>
      <c r="H63" s="14"/>
      <c r="I63" s="2"/>
      <c r="J63" s="14"/>
      <c r="K63" s="14">
        <v>40</v>
      </c>
      <c r="L63" s="14"/>
      <c r="M63" s="7"/>
    </row>
    <row r="64" spans="1:13" ht="12.75">
      <c r="A64" s="3">
        <v>1417</v>
      </c>
      <c r="B64" s="12"/>
      <c r="C64" s="12"/>
      <c r="D64" s="10"/>
      <c r="E64" s="5"/>
      <c r="F64" s="9"/>
      <c r="G64" s="9"/>
      <c r="H64" s="14"/>
      <c r="I64" s="2"/>
      <c r="J64" s="14"/>
      <c r="K64" s="14">
        <v>40</v>
      </c>
      <c r="L64" s="14"/>
      <c r="M64" s="7"/>
    </row>
    <row r="65" spans="1:13" ht="12.75">
      <c r="A65" s="3">
        <v>1418</v>
      </c>
      <c r="B65" s="12"/>
      <c r="C65" s="12"/>
      <c r="D65" s="10"/>
      <c r="E65" s="5"/>
      <c r="F65" s="9"/>
      <c r="G65" s="9"/>
      <c r="H65" s="14"/>
      <c r="I65" s="2"/>
      <c r="J65" s="14"/>
      <c r="K65" s="14">
        <v>40</v>
      </c>
      <c r="L65" s="14"/>
      <c r="M65" s="7"/>
    </row>
    <row r="66" spans="1:13" ht="12.75">
      <c r="A66" s="3">
        <v>1419</v>
      </c>
      <c r="B66" s="12"/>
      <c r="C66" s="12"/>
      <c r="D66" s="10"/>
      <c r="E66" s="5"/>
      <c r="F66" s="9"/>
      <c r="G66" s="9"/>
      <c r="H66" s="14"/>
      <c r="I66" s="2"/>
      <c r="J66" s="14"/>
      <c r="K66" s="14">
        <v>40</v>
      </c>
      <c r="L66" s="14"/>
      <c r="M66" s="7"/>
    </row>
    <row r="67" spans="1:13" ht="12.75">
      <c r="A67" s="3">
        <v>1420</v>
      </c>
      <c r="B67" s="12"/>
      <c r="C67" s="12"/>
      <c r="D67" s="10"/>
      <c r="E67" s="5"/>
      <c r="F67" s="9"/>
      <c r="G67" s="9"/>
      <c r="H67" s="14"/>
      <c r="I67" s="2"/>
      <c r="J67" s="14"/>
      <c r="K67" s="14">
        <v>40</v>
      </c>
      <c r="L67" s="14"/>
      <c r="M67" s="7"/>
    </row>
    <row r="68" spans="1:13" ht="12.75">
      <c r="A68" s="3">
        <v>1421</v>
      </c>
      <c r="B68" s="12"/>
      <c r="C68" s="12"/>
      <c r="D68" s="10"/>
      <c r="E68" s="5"/>
      <c r="F68" s="9"/>
      <c r="G68" s="9"/>
      <c r="H68" s="14"/>
      <c r="I68" s="2"/>
      <c r="J68" s="14"/>
      <c r="K68" s="14">
        <v>40</v>
      </c>
      <c r="L68" s="14"/>
      <c r="M68" s="7"/>
    </row>
    <row r="69" spans="1:13" ht="12.75">
      <c r="A69" s="3">
        <v>1422</v>
      </c>
      <c r="B69" s="12"/>
      <c r="C69" s="12"/>
      <c r="D69" s="10"/>
      <c r="E69" s="5"/>
      <c r="F69" s="9"/>
      <c r="G69" s="9"/>
      <c r="H69" s="14"/>
      <c r="I69" s="2"/>
      <c r="J69" s="14"/>
      <c r="K69" s="14">
        <v>40</v>
      </c>
      <c r="L69" s="14"/>
      <c r="M69" s="7"/>
    </row>
    <row r="70" spans="1:13" ht="12.75">
      <c r="A70" s="3">
        <v>1423</v>
      </c>
      <c r="B70" s="12"/>
      <c r="C70" s="12"/>
      <c r="D70" s="10"/>
      <c r="E70" s="5"/>
      <c r="F70" s="9"/>
      <c r="G70" s="9"/>
      <c r="H70" s="14"/>
      <c r="I70" s="2"/>
      <c r="J70" s="14"/>
      <c r="K70" s="14">
        <v>40</v>
      </c>
      <c r="L70" s="14"/>
      <c r="M70" s="7"/>
    </row>
    <row r="71" spans="1:13" ht="12.75">
      <c r="A71" s="3">
        <v>1424</v>
      </c>
      <c r="B71" s="12"/>
      <c r="C71" s="12"/>
      <c r="D71" s="10"/>
      <c r="E71" s="5"/>
      <c r="F71" s="9"/>
      <c r="G71" s="9"/>
      <c r="H71" s="14"/>
      <c r="I71" s="2"/>
      <c r="J71" s="14"/>
      <c r="K71" s="14">
        <v>40</v>
      </c>
      <c r="L71" s="14"/>
      <c r="M71" s="7"/>
    </row>
    <row r="72" spans="1:13" ht="12.75">
      <c r="A72" s="3">
        <v>1425</v>
      </c>
      <c r="B72" s="12"/>
      <c r="C72" s="12"/>
      <c r="D72" s="10"/>
      <c r="E72" s="5"/>
      <c r="F72" s="9"/>
      <c r="G72" s="9"/>
      <c r="H72" s="14"/>
      <c r="I72" s="2"/>
      <c r="J72" s="14"/>
      <c r="K72" s="14">
        <v>40</v>
      </c>
      <c r="L72" s="14"/>
      <c r="M72" s="7"/>
    </row>
    <row r="73" spans="1:13" ht="12.75">
      <c r="A73" s="3">
        <v>1426</v>
      </c>
      <c r="B73" s="12"/>
      <c r="C73" s="12"/>
      <c r="D73" s="10"/>
      <c r="E73" s="5"/>
      <c r="F73" s="9"/>
      <c r="G73" s="9"/>
      <c r="H73" s="14"/>
      <c r="I73" s="2"/>
      <c r="J73" s="14"/>
      <c r="K73" s="14">
        <v>40</v>
      </c>
      <c r="L73" s="14"/>
      <c r="M73" s="7"/>
    </row>
    <row r="74" spans="1:13" ht="12.75">
      <c r="A74" s="3">
        <v>1427</v>
      </c>
      <c r="B74" s="12" t="s">
        <v>121</v>
      </c>
      <c r="C74" s="12" t="s">
        <v>123</v>
      </c>
      <c r="D74" s="10" t="s">
        <v>346</v>
      </c>
      <c r="E74" s="5">
        <v>4</v>
      </c>
      <c r="F74" s="9">
        <v>124.333</v>
      </c>
      <c r="G74" s="9">
        <f>H74*F74</f>
        <v>199.305799</v>
      </c>
      <c r="H74" s="14">
        <v>1.603</v>
      </c>
      <c r="I74" s="2">
        <v>1.0427</v>
      </c>
      <c r="J74" s="14">
        <f>H74*I74</f>
        <v>1.6714480999999999</v>
      </c>
      <c r="K74" s="14">
        <v>40</v>
      </c>
      <c r="L74" s="14">
        <f>(H74*240)/K74</f>
        <v>9.617999999999999</v>
      </c>
      <c r="M74" s="7">
        <f>(14/240)/H74</f>
        <v>0.0363901018922853</v>
      </c>
    </row>
    <row r="75" spans="1:13" ht="12.75">
      <c r="A75" s="3">
        <v>1428</v>
      </c>
      <c r="B75" s="12"/>
      <c r="C75" s="12"/>
      <c r="D75" s="10"/>
      <c r="E75" s="5"/>
      <c r="F75" s="9"/>
      <c r="G75" s="9"/>
      <c r="H75" s="14"/>
      <c r="I75" s="2"/>
      <c r="J75" s="14"/>
      <c r="K75" s="14">
        <v>40</v>
      </c>
      <c r="L75" s="14"/>
      <c r="M75" s="7"/>
    </row>
    <row r="76" spans="1:13" ht="12.75">
      <c r="A76" s="3">
        <v>1429</v>
      </c>
      <c r="B76" s="12" t="s">
        <v>124</v>
      </c>
      <c r="C76" s="12" t="s">
        <v>125</v>
      </c>
      <c r="D76" s="10" t="s">
        <v>345</v>
      </c>
      <c r="E76" s="5">
        <v>46</v>
      </c>
      <c r="F76" s="9">
        <v>1756</v>
      </c>
      <c r="G76" s="9">
        <f>H76*F76</f>
        <v>3044.904</v>
      </c>
      <c r="H76" s="14">
        <v>1.734</v>
      </c>
      <c r="I76" s="2">
        <v>1.1813</v>
      </c>
      <c r="J76" s="14">
        <f>H76*I76</f>
        <v>2.0483742</v>
      </c>
      <c r="K76" s="14">
        <v>40</v>
      </c>
      <c r="L76" s="14">
        <f>(H76*240)/K76</f>
        <v>10.404</v>
      </c>
      <c r="M76" s="7">
        <f>(14/240)/H76</f>
        <v>0.03364090734332949</v>
      </c>
    </row>
    <row r="77" spans="1:13" ht="12.75">
      <c r="A77" s="3">
        <v>1430</v>
      </c>
      <c r="B77" s="12"/>
      <c r="C77" s="12"/>
      <c r="D77" s="10"/>
      <c r="E77" s="5"/>
      <c r="F77" s="9"/>
      <c r="G77" s="9"/>
      <c r="H77" s="14"/>
      <c r="I77" s="2"/>
      <c r="J77" s="14"/>
      <c r="K77" s="14">
        <v>40</v>
      </c>
      <c r="L77" s="14"/>
      <c r="M77" s="7"/>
    </row>
    <row r="78" spans="1:13" ht="12.75">
      <c r="A78" s="3">
        <v>1431</v>
      </c>
      <c r="B78" s="12"/>
      <c r="C78" s="12"/>
      <c r="D78" s="10"/>
      <c r="E78" s="5"/>
      <c r="F78" s="9"/>
      <c r="G78" s="9"/>
      <c r="H78" s="14"/>
      <c r="I78" s="2"/>
      <c r="J78" s="14"/>
      <c r="K78" s="14">
        <v>41</v>
      </c>
      <c r="L78" s="14"/>
      <c r="M78" s="7"/>
    </row>
    <row r="79" spans="1:13" ht="12.75">
      <c r="A79" s="3">
        <v>1432</v>
      </c>
      <c r="B79" s="12" t="s">
        <v>127</v>
      </c>
      <c r="C79" s="12" t="s">
        <v>126</v>
      </c>
      <c r="D79" s="10" t="s">
        <v>347</v>
      </c>
      <c r="E79" s="5">
        <v>16</v>
      </c>
      <c r="F79" s="9">
        <v>541.5</v>
      </c>
      <c r="G79" s="9">
        <f>H79*F79</f>
        <v>782.4675000000001</v>
      </c>
      <c r="H79" s="14">
        <v>1.445</v>
      </c>
      <c r="I79" s="2">
        <v>1.1813</v>
      </c>
      <c r="J79" s="14">
        <f>H79*I79</f>
        <v>1.7069785000000002</v>
      </c>
      <c r="K79" s="14">
        <v>41</v>
      </c>
      <c r="L79" s="14">
        <f>(H79*240)/K79</f>
        <v>8.458536585365854</v>
      </c>
      <c r="M79" s="7">
        <f>(14/240)/H79</f>
        <v>0.040369088811995385</v>
      </c>
    </row>
    <row r="80" spans="1:13" ht="12.75">
      <c r="A80" s="3">
        <v>1433</v>
      </c>
      <c r="B80" s="12"/>
      <c r="C80" s="12"/>
      <c r="D80" s="10"/>
      <c r="E80" s="5"/>
      <c r="F80" s="9"/>
      <c r="G80" s="9"/>
      <c r="H80" s="14"/>
      <c r="I80" s="2"/>
      <c r="J80" s="14"/>
      <c r="K80" s="14">
        <v>41</v>
      </c>
      <c r="L80" s="14"/>
      <c r="M80" s="7"/>
    </row>
    <row r="81" spans="1:13" ht="12.75">
      <c r="A81" s="3">
        <v>1434</v>
      </c>
      <c r="B81" s="12"/>
      <c r="C81" s="12"/>
      <c r="D81" s="10"/>
      <c r="E81" s="5"/>
      <c r="F81" s="9"/>
      <c r="G81" s="9"/>
      <c r="H81" s="14"/>
      <c r="I81" s="2"/>
      <c r="J81" s="14"/>
      <c r="K81" s="14">
        <v>41</v>
      </c>
      <c r="L81" s="14"/>
      <c r="M81" s="7"/>
    </row>
    <row r="82" spans="1:13" ht="12.75">
      <c r="A82" s="3">
        <v>1435</v>
      </c>
      <c r="B82" s="12"/>
      <c r="C82" s="12"/>
      <c r="D82" s="10"/>
      <c r="E82" s="5"/>
      <c r="F82" s="9"/>
      <c r="G82" s="9"/>
      <c r="H82" s="14"/>
      <c r="I82" s="2"/>
      <c r="J82" s="14"/>
      <c r="K82" s="14">
        <v>41</v>
      </c>
      <c r="L82" s="14"/>
      <c r="M82" s="7"/>
    </row>
    <row r="83" spans="1:13" ht="12.75">
      <c r="A83" s="3">
        <v>1436</v>
      </c>
      <c r="B83" s="12"/>
      <c r="C83" s="12"/>
      <c r="D83" s="10"/>
      <c r="E83" s="5"/>
      <c r="F83" s="9"/>
      <c r="G83" s="9"/>
      <c r="H83" s="14"/>
      <c r="I83" s="2"/>
      <c r="J83" s="14"/>
      <c r="K83" s="14">
        <v>41</v>
      </c>
      <c r="L83" s="14"/>
      <c r="M83" s="7"/>
    </row>
    <row r="84" spans="1:13" ht="12.75">
      <c r="A84" s="3">
        <v>1437</v>
      </c>
      <c r="B84" s="12"/>
      <c r="C84" s="12"/>
      <c r="D84" s="10"/>
      <c r="E84" s="5"/>
      <c r="F84" s="9"/>
      <c r="G84" s="9"/>
      <c r="H84" s="14"/>
      <c r="I84" s="2"/>
      <c r="J84" s="14"/>
      <c r="K84" s="14">
        <v>42</v>
      </c>
      <c r="L84" s="14"/>
      <c r="M84" s="7"/>
    </row>
    <row r="85" spans="1:13" ht="12.75">
      <c r="A85" s="3">
        <v>1438</v>
      </c>
      <c r="B85" s="12"/>
      <c r="C85" s="12"/>
      <c r="D85" s="10"/>
      <c r="E85" s="5"/>
      <c r="F85" s="9"/>
      <c r="G85" s="9"/>
      <c r="H85" s="14"/>
      <c r="I85" s="2"/>
      <c r="J85" s="14"/>
      <c r="K85" s="14">
        <v>42</v>
      </c>
      <c r="L85" s="14"/>
      <c r="M85" s="7"/>
    </row>
    <row r="86" spans="1:13" ht="12.75">
      <c r="A86" s="3">
        <v>1439</v>
      </c>
      <c r="B86" s="12"/>
      <c r="C86" s="12"/>
      <c r="D86" s="10"/>
      <c r="E86" s="5"/>
      <c r="F86" s="9"/>
      <c r="G86" s="9"/>
      <c r="H86" s="14"/>
      <c r="I86" s="2"/>
      <c r="J86" s="14"/>
      <c r="K86" s="14">
        <v>42</v>
      </c>
      <c r="L86" s="14"/>
      <c r="M86" s="7"/>
    </row>
    <row r="87" spans="1:13" ht="12.75">
      <c r="A87" s="3">
        <v>1440</v>
      </c>
      <c r="B87" s="12"/>
      <c r="C87" s="12"/>
      <c r="D87" s="10"/>
      <c r="E87" s="5"/>
      <c r="F87" s="9"/>
      <c r="G87" s="9"/>
      <c r="H87" s="14"/>
      <c r="I87" s="2"/>
      <c r="J87" s="14"/>
      <c r="K87" s="14">
        <v>43</v>
      </c>
      <c r="L87" s="14"/>
      <c r="M87" s="7"/>
    </row>
    <row r="88" spans="1:13" ht="12.75">
      <c r="A88" s="3">
        <v>1441</v>
      </c>
      <c r="B88" s="12"/>
      <c r="C88" s="12"/>
      <c r="D88" s="10"/>
      <c r="E88" s="5"/>
      <c r="F88" s="9"/>
      <c r="G88" s="9"/>
      <c r="H88" s="14"/>
      <c r="I88" s="2"/>
      <c r="J88" s="14"/>
      <c r="K88" s="14">
        <v>44</v>
      </c>
      <c r="L88" s="14"/>
      <c r="M88" s="7"/>
    </row>
    <row r="89" spans="1:13" ht="12.75">
      <c r="A89" s="3">
        <v>1442</v>
      </c>
      <c r="B89" s="12"/>
      <c r="C89" s="12"/>
      <c r="D89" s="10"/>
      <c r="E89" s="5"/>
      <c r="F89" s="9"/>
      <c r="G89" s="9"/>
      <c r="H89" s="14"/>
      <c r="I89" s="2"/>
      <c r="J89" s="14"/>
      <c r="K89" s="14">
        <v>45</v>
      </c>
      <c r="L89" s="14"/>
      <c r="M89" s="7"/>
    </row>
    <row r="90" spans="1:13" ht="12.75">
      <c r="A90" s="3">
        <v>1443</v>
      </c>
      <c r="B90" s="12" t="s">
        <v>139</v>
      </c>
      <c r="C90" s="12" t="s">
        <v>141</v>
      </c>
      <c r="D90" s="10" t="s">
        <v>348</v>
      </c>
      <c r="E90" s="5">
        <v>41</v>
      </c>
      <c r="F90" s="9">
        <v>1167.008</v>
      </c>
      <c r="G90" s="9">
        <f>H90*F90</f>
        <v>2144.960704</v>
      </c>
      <c r="H90" s="14">
        <v>1.838</v>
      </c>
      <c r="I90" s="2">
        <v>1.104</v>
      </c>
      <c r="J90" s="14">
        <f>H90*I90</f>
        <v>2.0291520000000003</v>
      </c>
      <c r="K90" s="14">
        <v>45</v>
      </c>
      <c r="L90" s="14">
        <f>(H90*240)/K90</f>
        <v>9.802666666666667</v>
      </c>
      <c r="M90" s="7">
        <f>(14/240)/H90</f>
        <v>0.03173739571998549</v>
      </c>
    </row>
    <row r="91" spans="1:13" ht="12.75">
      <c r="A91" s="3">
        <v>1444</v>
      </c>
      <c r="B91" s="12"/>
      <c r="C91" s="12"/>
      <c r="D91" s="10"/>
      <c r="E91" s="5"/>
      <c r="F91" s="9"/>
      <c r="G91" s="9"/>
      <c r="H91" s="14"/>
      <c r="I91" s="2"/>
      <c r="J91" s="14"/>
      <c r="K91" s="14">
        <v>45</v>
      </c>
      <c r="L91" s="14"/>
      <c r="M91" s="7"/>
    </row>
    <row r="92" spans="1:13" ht="12.75">
      <c r="A92" s="3">
        <v>1445</v>
      </c>
      <c r="B92" s="12"/>
      <c r="C92" s="12"/>
      <c r="D92" s="10"/>
      <c r="E92" s="5"/>
      <c r="F92" s="9"/>
      <c r="G92" s="9"/>
      <c r="H92" s="14"/>
      <c r="I92" s="2"/>
      <c r="J92" s="14"/>
      <c r="K92" s="14">
        <v>45</v>
      </c>
      <c r="L92" s="14"/>
      <c r="M92" s="7"/>
    </row>
    <row r="93" spans="1:13" ht="12.75">
      <c r="A93" s="3">
        <v>1446</v>
      </c>
      <c r="B93" s="12"/>
      <c r="C93" s="12"/>
      <c r="D93" s="10"/>
      <c r="E93" s="5"/>
      <c r="F93" s="9"/>
      <c r="G93" s="9"/>
      <c r="H93" s="14"/>
      <c r="I93" s="2"/>
      <c r="J93" s="14"/>
      <c r="K93" s="14">
        <v>45</v>
      </c>
      <c r="L93" s="14"/>
      <c r="M93" s="7"/>
    </row>
    <row r="94" spans="1:13" ht="12.75">
      <c r="A94" s="3">
        <v>1447</v>
      </c>
      <c r="B94" s="12"/>
      <c r="C94" s="12"/>
      <c r="D94" s="10"/>
      <c r="E94" s="5"/>
      <c r="F94" s="9"/>
      <c r="G94" s="9"/>
      <c r="H94" s="14"/>
      <c r="I94" s="2"/>
      <c r="J94" s="14"/>
      <c r="K94" s="14">
        <v>45</v>
      </c>
      <c r="L94" s="14"/>
      <c r="M94" s="7"/>
    </row>
    <row r="95" spans="1:13" ht="12.75">
      <c r="A95" s="3">
        <v>1448</v>
      </c>
      <c r="B95" s="12"/>
      <c r="C95" s="12"/>
      <c r="D95" s="10"/>
      <c r="E95" s="5"/>
      <c r="F95" s="9"/>
      <c r="G95" s="9"/>
      <c r="H95" s="14"/>
      <c r="I95" s="2"/>
      <c r="J95" s="14"/>
      <c r="K95" s="14">
        <v>45</v>
      </c>
      <c r="L95" s="14"/>
      <c r="M95" s="7"/>
    </row>
    <row r="96" spans="1:13" ht="12.75">
      <c r="A96" s="3">
        <v>1449</v>
      </c>
      <c r="B96" s="12"/>
      <c r="C96" s="12"/>
      <c r="D96" s="10"/>
      <c r="E96" s="5"/>
      <c r="F96" s="9"/>
      <c r="G96" s="9"/>
      <c r="H96" s="14"/>
      <c r="I96" s="2"/>
      <c r="J96" s="14"/>
      <c r="K96" s="14">
        <v>45</v>
      </c>
      <c r="L96" s="14"/>
      <c r="M96" s="7"/>
    </row>
    <row r="97" spans="1:13" ht="12.75">
      <c r="A97" s="3">
        <v>1450</v>
      </c>
      <c r="B97" s="12" t="s">
        <v>150</v>
      </c>
      <c r="C97" s="12" t="s">
        <v>153</v>
      </c>
      <c r="D97" s="10" t="s">
        <v>344</v>
      </c>
      <c r="E97" s="5">
        <v>44</v>
      </c>
      <c r="F97" s="9">
        <f>1595.833+27.66666</f>
        <v>1623.4996600000002</v>
      </c>
      <c r="G97" s="9">
        <f>H97*F97</f>
        <v>2491.452757</v>
      </c>
      <c r="H97" s="14">
        <f>((1595.833*1.53)+(27.667*1.801))/F97</f>
        <v>1.5346185887097752</v>
      </c>
      <c r="I97" s="2">
        <v>1.104</v>
      </c>
      <c r="J97" s="14">
        <f>H97*I97</f>
        <v>1.6942189219355919</v>
      </c>
      <c r="K97" s="14">
        <v>45</v>
      </c>
      <c r="L97" s="14">
        <f>(H97*240)/K97</f>
        <v>8.1846324731188</v>
      </c>
      <c r="M97" s="7">
        <f>(14/240)/H97</f>
        <v>0.03801161654269864</v>
      </c>
    </row>
    <row r="98" spans="1:13" ht="12.75">
      <c r="A98" s="3">
        <v>1451</v>
      </c>
      <c r="B98" s="12"/>
      <c r="C98" s="12"/>
      <c r="D98" s="10"/>
      <c r="E98" s="5"/>
      <c r="F98" s="9"/>
      <c r="G98" s="9"/>
      <c r="H98" s="14"/>
      <c r="I98" s="2"/>
      <c r="J98" s="14"/>
      <c r="K98" s="14">
        <v>45</v>
      </c>
      <c r="L98" s="14"/>
      <c r="M98" s="7"/>
    </row>
    <row r="99" spans="1:13" ht="12.75">
      <c r="A99" s="3">
        <v>1452</v>
      </c>
      <c r="B99" s="12"/>
      <c r="C99" s="12"/>
      <c r="D99" s="10"/>
      <c r="E99" s="5"/>
      <c r="F99" s="9"/>
      <c r="G99" s="9"/>
      <c r="H99" s="14"/>
      <c r="I99" s="2"/>
      <c r="J99" s="14"/>
      <c r="K99" s="14">
        <v>45</v>
      </c>
      <c r="L99" s="14"/>
      <c r="M99" s="7"/>
    </row>
    <row r="100" spans="1:13" ht="12.75">
      <c r="A100" s="3">
        <v>1453</v>
      </c>
      <c r="B100" s="12"/>
      <c r="C100" s="12"/>
      <c r="D100" s="10"/>
      <c r="E100" s="5"/>
      <c r="F100" s="9"/>
      <c r="G100" s="9"/>
      <c r="H100" s="14"/>
      <c r="I100" s="2"/>
      <c r="J100" s="14"/>
      <c r="K100" s="14">
        <v>45</v>
      </c>
      <c r="L100" s="14"/>
      <c r="M100" s="7"/>
    </row>
    <row r="101" spans="1:13" ht="12.75">
      <c r="A101" s="3">
        <v>1454</v>
      </c>
      <c r="B101" s="12"/>
      <c r="C101" s="12"/>
      <c r="D101" s="10"/>
      <c r="E101" s="5"/>
      <c r="F101" s="9"/>
      <c r="G101" s="9"/>
      <c r="H101" s="14"/>
      <c r="I101" s="2"/>
      <c r="J101" s="14"/>
      <c r="K101" s="14">
        <v>45</v>
      </c>
      <c r="L101" s="14"/>
      <c r="M101" s="7"/>
    </row>
    <row r="102" spans="1:13" ht="12.75">
      <c r="A102" s="3">
        <v>1455</v>
      </c>
      <c r="B102" s="12"/>
      <c r="C102" s="12"/>
      <c r="D102" s="10"/>
      <c r="E102" s="5"/>
      <c r="F102" s="9"/>
      <c r="G102" s="9"/>
      <c r="H102" s="14"/>
      <c r="I102" s="2"/>
      <c r="J102" s="14"/>
      <c r="K102" s="14">
        <v>45</v>
      </c>
      <c r="L102" s="14"/>
      <c r="M102" s="7"/>
    </row>
    <row r="103" spans="1:13" ht="12.75">
      <c r="A103" s="3">
        <v>1456</v>
      </c>
      <c r="B103" s="12"/>
      <c r="C103" s="12"/>
      <c r="D103" s="10"/>
      <c r="E103" s="5"/>
      <c r="F103" s="9"/>
      <c r="G103" s="9"/>
      <c r="H103" s="14"/>
      <c r="I103" s="2"/>
      <c r="J103" s="14"/>
      <c r="K103" s="14">
        <v>45</v>
      </c>
      <c r="L103" s="14"/>
      <c r="M103" s="7"/>
    </row>
    <row r="104" spans="1:13" ht="12.75">
      <c r="A104" s="3">
        <v>1457</v>
      </c>
      <c r="B104" s="12"/>
      <c r="C104" s="12"/>
      <c r="D104" s="10"/>
      <c r="E104" s="5"/>
      <c r="F104" s="9"/>
      <c r="G104" s="9"/>
      <c r="H104" s="14"/>
      <c r="I104" s="2"/>
      <c r="J104" s="14"/>
      <c r="K104" s="14">
        <v>45</v>
      </c>
      <c r="L104" s="14"/>
      <c r="M104" s="7"/>
    </row>
    <row r="105" spans="1:13" ht="12.75">
      <c r="A105" s="3">
        <v>1458</v>
      </c>
      <c r="B105" s="12"/>
      <c r="C105" s="12"/>
      <c r="D105" s="10"/>
      <c r="E105" s="5"/>
      <c r="F105" s="9"/>
      <c r="G105" s="9"/>
      <c r="H105" s="14"/>
      <c r="I105" s="2"/>
      <c r="J105" s="14"/>
      <c r="K105" s="14">
        <v>45</v>
      </c>
      <c r="L105" s="14"/>
      <c r="M105" s="7"/>
    </row>
    <row r="106" spans="1:13" ht="12.75">
      <c r="A106" s="3">
        <v>1459</v>
      </c>
      <c r="B106" s="12"/>
      <c r="C106" s="12"/>
      <c r="D106" s="10"/>
      <c r="E106" s="5"/>
      <c r="F106" s="9"/>
      <c r="G106" s="9"/>
      <c r="H106" s="14"/>
      <c r="I106" s="2"/>
      <c r="J106" s="14"/>
      <c r="K106" s="14">
        <v>45</v>
      </c>
      <c r="L106" s="14"/>
      <c r="M106" s="7"/>
    </row>
    <row r="107" spans="1:13" ht="12.75">
      <c r="A107" s="3">
        <v>1460</v>
      </c>
      <c r="B107" s="12"/>
      <c r="C107" s="12"/>
      <c r="D107" s="10"/>
      <c r="E107" s="5"/>
      <c r="F107" s="9"/>
      <c r="G107" s="9"/>
      <c r="H107" s="14"/>
      <c r="I107" s="2"/>
      <c r="J107" s="14"/>
      <c r="K107" s="14">
        <v>45</v>
      </c>
      <c r="L107" s="14"/>
      <c r="M107" s="7"/>
    </row>
    <row r="108" spans="1:13" ht="12.75">
      <c r="A108" s="3">
        <v>1461</v>
      </c>
      <c r="B108" s="12" t="s">
        <v>172</v>
      </c>
      <c r="C108" s="12" t="s">
        <v>176</v>
      </c>
      <c r="D108" s="10" t="s">
        <v>354</v>
      </c>
      <c r="E108" s="5"/>
      <c r="F108" s="9">
        <v>7372.5</v>
      </c>
      <c r="G108" s="9">
        <v>14677.7</v>
      </c>
      <c r="H108" s="14">
        <f>G108/F108</f>
        <v>1.9908714818582571</v>
      </c>
      <c r="I108" s="2">
        <v>1.104</v>
      </c>
      <c r="J108" s="14">
        <f>H108*I108</f>
        <v>2.197922115971516</v>
      </c>
      <c r="K108" s="14">
        <v>45</v>
      </c>
      <c r="L108" s="14">
        <f>(H108*240)/K108</f>
        <v>10.617981236577371</v>
      </c>
      <c r="M108" s="7">
        <f>(14/240)/H108</f>
        <v>0.029300401289030296</v>
      </c>
    </row>
    <row r="109" spans="1:13" ht="12.75">
      <c r="A109" s="3">
        <v>1462</v>
      </c>
      <c r="B109" s="12"/>
      <c r="C109" s="12"/>
      <c r="D109" s="10"/>
      <c r="E109" s="5"/>
      <c r="F109" s="9"/>
      <c r="G109" s="9"/>
      <c r="H109" s="14"/>
      <c r="I109" s="2"/>
      <c r="J109" s="14"/>
      <c r="K109" s="14">
        <v>45</v>
      </c>
      <c r="L109" s="14"/>
      <c r="M109" s="7"/>
    </row>
    <row r="110" spans="1:13" ht="12.75">
      <c r="A110" s="3">
        <v>1463</v>
      </c>
      <c r="B110" s="12" t="s">
        <v>180</v>
      </c>
      <c r="C110" s="12" t="s">
        <v>184</v>
      </c>
      <c r="D110" s="10" t="s">
        <v>337</v>
      </c>
      <c r="E110" s="5">
        <v>18</v>
      </c>
      <c r="F110" s="9">
        <v>103.916</v>
      </c>
      <c r="G110" s="9">
        <f>H110*F110</f>
        <v>207.208504</v>
      </c>
      <c r="H110" s="14">
        <v>1.994</v>
      </c>
      <c r="I110" s="2">
        <v>1.104</v>
      </c>
      <c r="J110" s="14">
        <f>H110*I110</f>
        <v>2.201376</v>
      </c>
      <c r="K110" s="14">
        <v>45</v>
      </c>
      <c r="L110" s="14">
        <f>(H110*240)/K110</f>
        <v>10.634666666666666</v>
      </c>
      <c r="M110" s="7">
        <f>(14/240)/H110</f>
        <v>0.029254429956536276</v>
      </c>
    </row>
    <row r="111" spans="1:13" ht="12.75">
      <c r="A111" s="3">
        <v>1464</v>
      </c>
      <c r="B111" s="12"/>
      <c r="C111" s="12"/>
      <c r="D111" s="10"/>
      <c r="E111" s="5"/>
      <c r="F111" s="9"/>
      <c r="G111" s="9"/>
      <c r="H111" s="14"/>
      <c r="I111" s="2"/>
      <c r="J111" s="14"/>
      <c r="K111" s="14">
        <v>45</v>
      </c>
      <c r="L111" s="14"/>
      <c r="M111" s="7"/>
    </row>
    <row r="112" spans="1:13" ht="12.75">
      <c r="A112" s="3">
        <v>1465</v>
      </c>
      <c r="B112" s="12"/>
      <c r="C112" s="12"/>
      <c r="D112" s="10"/>
      <c r="E112" s="5"/>
      <c r="F112" s="9"/>
      <c r="G112" s="9"/>
      <c r="H112" s="14"/>
      <c r="I112" s="2"/>
      <c r="J112" s="14"/>
      <c r="K112" s="14">
        <v>50</v>
      </c>
      <c r="L112" s="14"/>
      <c r="M112" s="7"/>
    </row>
    <row r="113" spans="1:13" ht="12.75">
      <c r="A113" s="3">
        <v>1466</v>
      </c>
      <c r="B113" s="12" t="s">
        <v>194</v>
      </c>
      <c r="C113" s="12" t="s">
        <v>196</v>
      </c>
      <c r="D113" s="10" t="s">
        <v>354</v>
      </c>
      <c r="E113" s="5"/>
      <c r="F113" s="9">
        <v>4461.292</v>
      </c>
      <c r="G113" s="9">
        <v>6622.583</v>
      </c>
      <c r="H113" s="14">
        <f>G113/F113</f>
        <v>1.4844540550136596</v>
      </c>
      <c r="I113" s="2">
        <v>0.8831</v>
      </c>
      <c r="J113" s="14">
        <f>H113*I113</f>
        <v>1.3109213759825629</v>
      </c>
      <c r="K113" s="14">
        <v>50</v>
      </c>
      <c r="L113" s="14">
        <f>(H113*240)/K113</f>
        <v>7.125379464065565</v>
      </c>
      <c r="M113" s="7">
        <f>(14/240)/H113</f>
        <v>0.039296152775032546</v>
      </c>
    </row>
    <row r="114" spans="1:13" ht="12.75">
      <c r="A114" s="3">
        <v>1467</v>
      </c>
      <c r="B114" s="12" t="s">
        <v>190</v>
      </c>
      <c r="C114" s="12" t="s">
        <v>203</v>
      </c>
      <c r="D114" s="10" t="s">
        <v>336</v>
      </c>
      <c r="E114" s="5"/>
      <c r="F114" s="9">
        <v>848.16666</v>
      </c>
      <c r="G114" s="9">
        <v>2507.81198588</v>
      </c>
      <c r="H114" s="14">
        <v>2.956744357152638</v>
      </c>
      <c r="I114" s="2">
        <v>0.9475</v>
      </c>
      <c r="J114" s="14">
        <v>2.8015152784021247</v>
      </c>
      <c r="K114" s="14">
        <v>50</v>
      </c>
      <c r="L114" s="14">
        <v>14.192372914332664</v>
      </c>
      <c r="M114" s="7">
        <v>0.019728906624010157</v>
      </c>
    </row>
    <row r="115" spans="1:13" ht="12.75">
      <c r="A115" s="3">
        <v>1468</v>
      </c>
      <c r="B115" s="12" t="s">
        <v>203</v>
      </c>
      <c r="C115" s="12" t="s">
        <v>205</v>
      </c>
      <c r="D115" s="10" t="s">
        <v>354</v>
      </c>
      <c r="E115" s="5"/>
      <c r="F115" s="9">
        <v>2315.5</v>
      </c>
      <c r="G115" s="9">
        <v>5165.417</v>
      </c>
      <c r="H115" s="14">
        <f>G115/F115</f>
        <v>2.230799827251134</v>
      </c>
      <c r="I115" s="2">
        <v>1.0364</v>
      </c>
      <c r="J115" s="14">
        <f>H115*I115</f>
        <v>2.3120009409630753</v>
      </c>
      <c r="K115" s="14">
        <v>50</v>
      </c>
      <c r="L115" s="14">
        <f>(H115*240)/K115</f>
        <v>10.707839170805444</v>
      </c>
      <c r="M115" s="7">
        <f>(14/240)/H115</f>
        <v>0.026149066635536553</v>
      </c>
    </row>
    <row r="116" spans="1:13" ht="12.75">
      <c r="A116" s="3">
        <v>1469</v>
      </c>
      <c r="B116" s="12" t="s">
        <v>205</v>
      </c>
      <c r="C116" s="12" t="s">
        <v>209</v>
      </c>
      <c r="D116" s="10" t="s">
        <v>354</v>
      </c>
      <c r="E116" s="5"/>
      <c r="F116" s="9">
        <v>1239.709</v>
      </c>
      <c r="G116" s="9">
        <v>2443.517</v>
      </c>
      <c r="H116" s="14">
        <f>G116/F116</f>
        <v>1.9710407845712177</v>
      </c>
      <c r="I116" s="2">
        <v>1.0364</v>
      </c>
      <c r="J116" s="14">
        <f>H116*I116</f>
        <v>2.04278666912961</v>
      </c>
      <c r="K116" s="14">
        <v>50</v>
      </c>
      <c r="L116" s="14">
        <f>(H116*240)/K116</f>
        <v>9.460995765941844</v>
      </c>
      <c r="M116" s="7">
        <f>(14/240)/H116</f>
        <v>0.02959519345817252</v>
      </c>
    </row>
    <row r="117" spans="1:13" ht="12.75">
      <c r="A117" s="3">
        <v>1470</v>
      </c>
      <c r="B117" s="12" t="s">
        <v>210</v>
      </c>
      <c r="C117" s="12" t="s">
        <v>212</v>
      </c>
      <c r="D117" s="10" t="s">
        <v>355</v>
      </c>
      <c r="E117" s="5"/>
      <c r="F117" s="9">
        <v>2195.125</v>
      </c>
      <c r="G117" s="9">
        <v>4682.667</v>
      </c>
      <c r="H117" s="14">
        <f>G117/F117</f>
        <v>2.133212003872217</v>
      </c>
      <c r="I117" s="2">
        <v>1.0364</v>
      </c>
      <c r="J117" s="14">
        <f>H117*I117</f>
        <v>2.210860920813166</v>
      </c>
      <c r="K117" s="14">
        <v>50</v>
      </c>
      <c r="L117" s="14">
        <f>(H117*240)/K117</f>
        <v>10.239417618586643</v>
      </c>
      <c r="M117" s="7">
        <f>(14/240)/H117</f>
        <v>0.027345305214599568</v>
      </c>
    </row>
    <row r="118" spans="1:13" ht="12.75">
      <c r="A118" s="3">
        <v>1471</v>
      </c>
      <c r="B118" s="12"/>
      <c r="C118" s="12"/>
      <c r="D118" s="10"/>
      <c r="E118" s="5"/>
      <c r="F118" s="9"/>
      <c r="G118" s="9"/>
      <c r="H118" s="14"/>
      <c r="I118" s="2">
        <v>1.0364</v>
      </c>
      <c r="J118" s="14"/>
      <c r="K118" s="14">
        <v>50</v>
      </c>
      <c r="L118" s="14"/>
      <c r="M118" s="7"/>
    </row>
    <row r="119" spans="1:13" ht="12.75">
      <c r="A119" s="3">
        <v>1472</v>
      </c>
      <c r="B119" s="12" t="s">
        <v>217</v>
      </c>
      <c r="C119" s="12" t="s">
        <v>220</v>
      </c>
      <c r="D119" s="10" t="s">
        <v>356</v>
      </c>
      <c r="E119" s="5"/>
      <c r="F119" s="9">
        <v>80</v>
      </c>
      <c r="G119" s="9">
        <v>200</v>
      </c>
      <c r="H119" s="14">
        <f>G119/F119</f>
        <v>2.5</v>
      </c>
      <c r="I119" s="2">
        <v>1.0364</v>
      </c>
      <c r="J119" s="14">
        <f>H119*I119</f>
        <v>2.591</v>
      </c>
      <c r="K119" s="14">
        <v>50</v>
      </c>
      <c r="L119" s="14">
        <f>(H119*240)/K119</f>
        <v>12</v>
      </c>
      <c r="M119" s="7">
        <f>(14/240)/H119</f>
        <v>0.023333333333333334</v>
      </c>
    </row>
    <row r="120" spans="1:13" ht="12.75">
      <c r="A120" s="3">
        <v>1473</v>
      </c>
      <c r="B120" s="12" t="s">
        <v>220</v>
      </c>
      <c r="C120" s="12" t="s">
        <v>226</v>
      </c>
      <c r="D120" s="10" t="s">
        <v>356</v>
      </c>
      <c r="E120" s="5"/>
      <c r="F120" s="9">
        <v>25</v>
      </c>
      <c r="G120" s="9">
        <v>26</v>
      </c>
      <c r="H120" s="14">
        <f>G120/F120</f>
        <v>1.04</v>
      </c>
      <c r="I120" s="2">
        <v>1.0364</v>
      </c>
      <c r="J120" s="14">
        <f>H120*I120</f>
        <v>1.077856</v>
      </c>
      <c r="K120" s="14">
        <v>50</v>
      </c>
      <c r="L120" s="14">
        <f>(H120*240)/K120</f>
        <v>4.992000000000001</v>
      </c>
      <c r="M120" s="7">
        <f>(14/240)/H120</f>
        <v>0.05608974358974359</v>
      </c>
    </row>
    <row r="121" spans="1:13" ht="12.75">
      <c r="A121" s="3">
        <v>1474</v>
      </c>
      <c r="B121" s="12" t="s">
        <v>226</v>
      </c>
      <c r="C121" s="12" t="s">
        <v>227</v>
      </c>
      <c r="D121" s="10" t="s">
        <v>356</v>
      </c>
      <c r="E121" s="5"/>
      <c r="F121" s="9">
        <v>1715.459</v>
      </c>
      <c r="G121" s="9">
        <v>3541.625</v>
      </c>
      <c r="H121" s="14">
        <f>G121/F121</f>
        <v>2.064534914562225</v>
      </c>
      <c r="I121" s="2">
        <v>1.0364</v>
      </c>
      <c r="J121" s="14">
        <f>H121*I121</f>
        <v>2.13968398545229</v>
      </c>
      <c r="K121" s="14">
        <v>50</v>
      </c>
      <c r="L121" s="14">
        <f>(H121*240)/K121</f>
        <v>9.909767589898681</v>
      </c>
      <c r="M121" s="7">
        <f>(14/240)/H121</f>
        <v>0.028254951234720407</v>
      </c>
    </row>
    <row r="122" spans="1:13" ht="12.75">
      <c r="A122" s="3">
        <v>1475</v>
      </c>
      <c r="B122" s="12" t="s">
        <v>227</v>
      </c>
      <c r="C122" s="12" t="s">
        <v>230</v>
      </c>
      <c r="D122" s="10" t="s">
        <v>356</v>
      </c>
      <c r="E122" s="5"/>
      <c r="F122" s="9">
        <v>4.75</v>
      </c>
      <c r="G122" s="9">
        <v>10.25</v>
      </c>
      <c r="H122" s="14">
        <f>G122/F122</f>
        <v>2.1578947368421053</v>
      </c>
      <c r="I122" s="2">
        <v>1.1775</v>
      </c>
      <c r="J122" s="14">
        <f>H122*I122</f>
        <v>2.540921052631579</v>
      </c>
      <c r="K122" s="14">
        <v>50</v>
      </c>
      <c r="L122" s="14">
        <f>(H122*240)/K122</f>
        <v>10.357894736842105</v>
      </c>
      <c r="M122" s="7">
        <f>(14/240)/H122</f>
        <v>0.02703252032520325</v>
      </c>
    </row>
    <row r="123" spans="1:13" ht="12.75">
      <c r="A123" s="3">
        <v>1476</v>
      </c>
      <c r="B123" s="12" t="s">
        <v>230</v>
      </c>
      <c r="C123" s="12" t="s">
        <v>231</v>
      </c>
      <c r="D123" s="10" t="s">
        <v>356</v>
      </c>
      <c r="E123" s="5"/>
      <c r="F123" s="9">
        <v>533.167</v>
      </c>
      <c r="G123" s="9">
        <v>1441.333</v>
      </c>
      <c r="H123" s="14">
        <f>G123/F123</f>
        <v>2.7033424799359302</v>
      </c>
      <c r="I123" s="2">
        <v>1.1775</v>
      </c>
      <c r="J123" s="14">
        <f>H123*I123</f>
        <v>3.183185770124558</v>
      </c>
      <c r="K123" s="14">
        <v>50</v>
      </c>
      <c r="L123" s="14">
        <f>(H123*240)/K123</f>
        <v>12.976043903692466</v>
      </c>
      <c r="M123" s="7">
        <f>(14/240)/H123</f>
        <v>0.021578225388118728</v>
      </c>
    </row>
    <row r="124" spans="1:13" ht="12.75">
      <c r="A124" s="3">
        <v>1477</v>
      </c>
      <c r="B124" s="12" t="s">
        <v>231</v>
      </c>
      <c r="C124" s="12" t="s">
        <v>234</v>
      </c>
      <c r="D124" s="10" t="s">
        <v>356</v>
      </c>
      <c r="E124" s="5"/>
      <c r="F124" s="9">
        <v>85.875</v>
      </c>
      <c r="G124" s="9">
        <v>203.083</v>
      </c>
      <c r="H124" s="14">
        <f>G124/F124</f>
        <v>2.364867540029112</v>
      </c>
      <c r="I124" s="2">
        <v>1.1775</v>
      </c>
      <c r="J124" s="14">
        <f>H124*I124</f>
        <v>2.784631528384279</v>
      </c>
      <c r="K124" s="14">
        <v>50</v>
      </c>
      <c r="L124" s="14">
        <f>(H124*240)/K124</f>
        <v>11.351364192139737</v>
      </c>
      <c r="M124" s="7">
        <f>(14/240)/H124</f>
        <v>0.024666638763461247</v>
      </c>
    </row>
    <row r="125" spans="1:13" ht="12.75">
      <c r="A125" s="3">
        <v>1478</v>
      </c>
      <c r="B125" s="12" t="s">
        <v>234</v>
      </c>
      <c r="C125" s="12" t="s">
        <v>235</v>
      </c>
      <c r="D125" s="10" t="s">
        <v>356</v>
      </c>
      <c r="E125" s="5"/>
      <c r="F125" s="9">
        <v>180.5</v>
      </c>
      <c r="G125" s="9">
        <v>534.7</v>
      </c>
      <c r="H125" s="14">
        <f>G125/F125</f>
        <v>2.9623268698060943</v>
      </c>
      <c r="I125" s="2">
        <v>1.3247</v>
      </c>
      <c r="J125" s="14">
        <f>H125*I125</f>
        <v>3.924194404432133</v>
      </c>
      <c r="K125" s="14">
        <v>50</v>
      </c>
      <c r="L125" s="14">
        <f>(H125*240)/K125</f>
        <v>14.219168975069254</v>
      </c>
      <c r="M125" s="7">
        <f>(14/240)/H125</f>
        <v>0.01969172744841344</v>
      </c>
    </row>
    <row r="126" spans="1:13" ht="12.75">
      <c r="A126" s="3">
        <v>1479</v>
      </c>
      <c r="B126" s="12" t="s">
        <v>235</v>
      </c>
      <c r="C126" s="12" t="s">
        <v>238</v>
      </c>
      <c r="D126" s="10" t="s">
        <v>356</v>
      </c>
      <c r="E126" s="5"/>
      <c r="F126" s="9">
        <v>210</v>
      </c>
      <c r="G126" s="9">
        <v>546</v>
      </c>
      <c r="H126" s="14">
        <f>G126/F126</f>
        <v>2.6</v>
      </c>
      <c r="I126" s="2">
        <v>1.3247</v>
      </c>
      <c r="J126" s="14">
        <f>H126*I126</f>
        <v>3.44422</v>
      </c>
      <c r="K126" s="14">
        <v>52</v>
      </c>
      <c r="L126" s="14">
        <f>(H126*240)/K126</f>
        <v>12</v>
      </c>
      <c r="M126" s="7">
        <f>(14/240)/H126</f>
        <v>0.022435897435897436</v>
      </c>
    </row>
    <row r="127" spans="1:13" ht="12.75">
      <c r="A127" s="3">
        <v>1480</v>
      </c>
      <c r="B127" s="12" t="s">
        <v>238</v>
      </c>
      <c r="C127" s="12" t="s">
        <v>239</v>
      </c>
      <c r="D127" s="10" t="s">
        <v>356</v>
      </c>
      <c r="E127" s="5"/>
      <c r="F127" s="9">
        <v>785.125</v>
      </c>
      <c r="G127" s="9">
        <v>2224</v>
      </c>
      <c r="H127" s="14">
        <f>G127/F127</f>
        <v>2.8326699570132146</v>
      </c>
      <c r="I127" s="2">
        <v>1.3247</v>
      </c>
      <c r="J127" s="14">
        <f>H127*I127</f>
        <v>3.752437892055405</v>
      </c>
      <c r="K127" s="14">
        <v>52</v>
      </c>
      <c r="L127" s="14">
        <f>(H127*240)/K127</f>
        <v>13.07386134006099</v>
      </c>
      <c r="M127" s="7">
        <f>(14/240)/H127</f>
        <v>0.020593056804556354</v>
      </c>
    </row>
    <row r="128" spans="1:13" ht="12.75">
      <c r="A128" s="3">
        <v>1481</v>
      </c>
      <c r="B128" s="12" t="s">
        <v>239</v>
      </c>
      <c r="C128" s="12" t="s">
        <v>241</v>
      </c>
      <c r="D128" s="10" t="s">
        <v>356</v>
      </c>
      <c r="E128" s="5"/>
      <c r="F128" s="9">
        <f>320+107.667</f>
        <v>427.66700000000003</v>
      </c>
      <c r="G128" s="9">
        <f>760+323</f>
        <v>1083</v>
      </c>
      <c r="H128" s="14">
        <f>G128/F128</f>
        <v>2.5323440901449024</v>
      </c>
      <c r="I128" s="2">
        <v>1.3247</v>
      </c>
      <c r="J128" s="14">
        <f>H128*I128</f>
        <v>3.354596216214952</v>
      </c>
      <c r="K128" s="14">
        <v>52</v>
      </c>
      <c r="L128" s="14">
        <f>(H128*240)/K128</f>
        <v>11.687741954514934</v>
      </c>
      <c r="M128" s="7">
        <f>(14/240)/H128</f>
        <v>0.023035310864881503</v>
      </c>
    </row>
    <row r="129" spans="1:13" ht="12.75">
      <c r="A129" s="3">
        <v>1482</v>
      </c>
      <c r="B129" s="12"/>
      <c r="C129" s="12"/>
      <c r="D129" s="10"/>
      <c r="E129" s="5"/>
      <c r="F129" s="9"/>
      <c r="G129" s="9"/>
      <c r="H129" s="14"/>
      <c r="I129" s="2"/>
      <c r="J129" s="14"/>
      <c r="K129" s="14">
        <v>52</v>
      </c>
      <c r="L129" s="14"/>
      <c r="M129" s="7"/>
    </row>
    <row r="130" spans="1:13" ht="12.75">
      <c r="A130" s="3">
        <v>1483</v>
      </c>
      <c r="B130" s="12" t="s">
        <v>243</v>
      </c>
      <c r="C130" s="12" t="s">
        <v>244</v>
      </c>
      <c r="D130" s="10" t="s">
        <v>356</v>
      </c>
      <c r="E130" s="5"/>
      <c r="F130" s="9">
        <v>575.417</v>
      </c>
      <c r="G130" s="9">
        <v>1718.967</v>
      </c>
      <c r="H130" s="14">
        <f>G130/F130</f>
        <v>2.9873413541831404</v>
      </c>
      <c r="I130" s="2">
        <v>1.4719</v>
      </c>
      <c r="J130" s="14">
        <f>H130*I130</f>
        <v>4.397067739222164</v>
      </c>
      <c r="K130" s="14">
        <v>52</v>
      </c>
      <c r="L130" s="14">
        <f>(H130*240)/K130</f>
        <v>13.78772932699911</v>
      </c>
      <c r="M130" s="7">
        <f>(14/240)/H130</f>
        <v>0.019526838890255988</v>
      </c>
    </row>
    <row r="131" spans="1:13" ht="12.75">
      <c r="A131" s="3">
        <v>1484</v>
      </c>
      <c r="B131" s="12"/>
      <c r="C131" s="12"/>
      <c r="D131" s="10"/>
      <c r="E131" s="5"/>
      <c r="F131" s="9"/>
      <c r="G131" s="9"/>
      <c r="H131" s="14"/>
      <c r="I131" s="2"/>
      <c r="J131" s="14"/>
      <c r="K131" s="14">
        <v>52</v>
      </c>
      <c r="L131" s="14"/>
      <c r="M131" s="7"/>
    </row>
    <row r="132" spans="1:13" ht="12.75">
      <c r="A132" s="3">
        <v>1485</v>
      </c>
      <c r="B132" s="12" t="s">
        <v>248</v>
      </c>
      <c r="C132" s="12" t="s">
        <v>249</v>
      </c>
      <c r="D132" s="10" t="s">
        <v>357</v>
      </c>
      <c r="E132" s="5"/>
      <c r="F132" s="9">
        <v>1656.667</v>
      </c>
      <c r="G132" s="9">
        <v>4961</v>
      </c>
      <c r="H132" s="14">
        <f>G132/F132</f>
        <v>2.994566801898028</v>
      </c>
      <c r="I132" s="2">
        <v>1.7663</v>
      </c>
      <c r="J132" s="14">
        <f>H132*I132</f>
        <v>5.289303342192486</v>
      </c>
      <c r="K132" s="14">
        <v>52</v>
      </c>
      <c r="L132" s="14">
        <f>(H132*240)/K132</f>
        <v>13.821077547221666</v>
      </c>
      <c r="M132" s="7">
        <f>(14/240)/H132</f>
        <v>0.019479723510045018</v>
      </c>
    </row>
    <row r="133" spans="1:13" ht="12.75">
      <c r="A133" s="3">
        <v>1486</v>
      </c>
      <c r="B133" s="12" t="s">
        <v>250</v>
      </c>
      <c r="C133" s="12" t="s">
        <v>251</v>
      </c>
      <c r="D133" s="10" t="s">
        <v>357</v>
      </c>
      <c r="E133" s="5"/>
      <c r="F133" s="9">
        <v>1118.75</v>
      </c>
      <c r="G133" s="9">
        <v>2998.629</v>
      </c>
      <c r="H133" s="14">
        <f>G133/F133</f>
        <v>2.6803387709497204</v>
      </c>
      <c r="I133" s="2">
        <v>1.619</v>
      </c>
      <c r="J133" s="14">
        <f>H133*I133</f>
        <v>4.339468470167597</v>
      </c>
      <c r="K133" s="14">
        <v>52</v>
      </c>
      <c r="L133" s="14">
        <f>(H133*240)/K133</f>
        <v>12.37079432746025</v>
      </c>
      <c r="M133" s="7">
        <f>(14/240)/H133</f>
        <v>0.021763418104295888</v>
      </c>
    </row>
    <row r="134" spans="1:13" ht="12.75">
      <c r="A134" s="3">
        <v>1487</v>
      </c>
      <c r="B134" s="12"/>
      <c r="C134" s="12"/>
      <c r="D134" s="10"/>
      <c r="E134" s="5"/>
      <c r="F134" s="9"/>
      <c r="G134" s="9"/>
      <c r="H134" s="14"/>
      <c r="I134" s="2">
        <v>2.0283</v>
      </c>
      <c r="J134" s="14"/>
      <c r="K134" s="14">
        <v>52</v>
      </c>
      <c r="L134" s="14"/>
      <c r="M134" s="7"/>
    </row>
    <row r="135" spans="1:13" ht="12.75">
      <c r="A135" s="3">
        <v>1488</v>
      </c>
      <c r="B135" s="12" t="s">
        <v>253</v>
      </c>
      <c r="C135" s="12" t="s">
        <v>254</v>
      </c>
      <c r="D135" s="10" t="s">
        <v>349</v>
      </c>
      <c r="E135" s="5">
        <v>11</v>
      </c>
      <c r="F135" s="9">
        <v>329.916</v>
      </c>
      <c r="G135" s="9">
        <f>H135*F135</f>
        <v>945.539256</v>
      </c>
      <c r="H135" s="14">
        <v>2.866</v>
      </c>
      <c r="I135" s="2">
        <f>(2.0283+2.4588)/2</f>
        <v>2.24355</v>
      </c>
      <c r="J135" s="14">
        <f>H135*I135</f>
        <v>6.4300143</v>
      </c>
      <c r="K135" s="14">
        <v>52</v>
      </c>
      <c r="L135" s="14">
        <f>(H135*240)/K135</f>
        <v>13.227692307692308</v>
      </c>
      <c r="M135" s="7">
        <f>(14/240)/H135</f>
        <v>0.020353570597813446</v>
      </c>
    </row>
    <row r="136" spans="1:13" ht="12.75">
      <c r="A136" s="3">
        <v>1489</v>
      </c>
      <c r="B136" s="12"/>
      <c r="C136" s="12"/>
      <c r="D136" s="10"/>
      <c r="E136" s="5"/>
      <c r="F136" s="9"/>
      <c r="G136" s="9"/>
      <c r="H136" s="14"/>
      <c r="I136" s="2"/>
      <c r="J136" s="14"/>
      <c r="K136" s="14">
        <v>52</v>
      </c>
      <c r="L136" s="14"/>
      <c r="M136" s="7"/>
    </row>
    <row r="137" spans="1:13" ht="12.75">
      <c r="A137" s="3">
        <v>1490</v>
      </c>
      <c r="B137" s="12"/>
      <c r="C137" s="12"/>
      <c r="D137" s="10"/>
      <c r="E137" s="5"/>
      <c r="F137" s="9"/>
      <c r="G137" s="9"/>
      <c r="H137" s="14"/>
      <c r="I137" s="2"/>
      <c r="J137" s="14"/>
      <c r="K137" s="14">
        <v>52</v>
      </c>
      <c r="L137" s="14"/>
      <c r="M137" s="7"/>
    </row>
    <row r="138" spans="1:13" ht="12.75">
      <c r="A138" s="3">
        <v>1491</v>
      </c>
      <c r="B138" s="12"/>
      <c r="C138" s="12"/>
      <c r="D138" s="10"/>
      <c r="E138" s="5"/>
      <c r="F138" s="9"/>
      <c r="G138" s="9"/>
      <c r="H138" s="14"/>
      <c r="I138" s="2"/>
      <c r="J138" s="14"/>
      <c r="K138" s="14">
        <v>52</v>
      </c>
      <c r="L138" s="14"/>
      <c r="M138" s="7"/>
    </row>
    <row r="139" spans="1:13" ht="12.75">
      <c r="A139" s="3">
        <v>1492</v>
      </c>
      <c r="B139" s="12" t="s">
        <v>257</v>
      </c>
      <c r="C139" s="12" t="s">
        <v>260</v>
      </c>
      <c r="D139" s="10" t="s">
        <v>357</v>
      </c>
      <c r="E139" s="5"/>
      <c r="F139" s="9">
        <v>344.167</v>
      </c>
      <c r="G139" s="9">
        <v>1000</v>
      </c>
      <c r="H139" s="14">
        <f>G139/F139</f>
        <v>2.9055661931562295</v>
      </c>
      <c r="I139" s="2">
        <f>(0.981+1.2512)/2</f>
        <v>1.1161</v>
      </c>
      <c r="J139" s="14">
        <f>H139*I139</f>
        <v>3.242902428181668</v>
      </c>
      <c r="K139" s="14">
        <v>52</v>
      </c>
      <c r="L139" s="14">
        <f>(H139*240)/K139</f>
        <v>13.410305506874904</v>
      </c>
      <c r="M139" s="7">
        <f>(14/240)/H139</f>
        <v>0.020076408333333334</v>
      </c>
    </row>
    <row r="140" spans="1:13" ht="12.75">
      <c r="A140" s="3">
        <v>1493</v>
      </c>
      <c r="B140" s="12" t="s">
        <v>260</v>
      </c>
      <c r="C140" s="12" t="s">
        <v>261</v>
      </c>
      <c r="D140" s="10" t="s">
        <v>357</v>
      </c>
      <c r="E140" s="5"/>
      <c r="F140" s="9">
        <v>230</v>
      </c>
      <c r="G140" s="9">
        <v>690</v>
      </c>
      <c r="H140" s="14">
        <f>G140/F140</f>
        <v>3</v>
      </c>
      <c r="I140" s="2">
        <v>1.2512</v>
      </c>
      <c r="J140" s="14">
        <f>H140*I140</f>
        <v>3.7536000000000005</v>
      </c>
      <c r="K140" s="14">
        <v>52</v>
      </c>
      <c r="L140" s="14">
        <f>(H140*240)/K140</f>
        <v>13.846153846153847</v>
      </c>
      <c r="M140" s="7">
        <f>(14/240)/H140</f>
        <v>0.019444444444444445</v>
      </c>
    </row>
    <row r="141" spans="1:13" ht="12.75">
      <c r="A141" s="3">
        <v>1494</v>
      </c>
      <c r="B141" s="12" t="s">
        <v>261</v>
      </c>
      <c r="C141" s="12" t="s">
        <v>262</v>
      </c>
      <c r="D141" s="10" t="s">
        <v>357</v>
      </c>
      <c r="E141" s="5"/>
      <c r="F141" s="9">
        <v>74.292</v>
      </c>
      <c r="G141" s="9">
        <v>221.419</v>
      </c>
      <c r="H141" s="14">
        <f>G141/F141</f>
        <v>2.9803881979217146</v>
      </c>
      <c r="I141" s="2">
        <v>1.4079</v>
      </c>
      <c r="J141" s="14">
        <f>H141*I141</f>
        <v>4.196088543853982</v>
      </c>
      <c r="K141" s="14">
        <v>52</v>
      </c>
      <c r="L141" s="14">
        <f>(H141*240)/K141</f>
        <v>13.75563783656176</v>
      </c>
      <c r="M141" s="7">
        <f>(14/240)/H141</f>
        <v>0.01957239441962975</v>
      </c>
    </row>
    <row r="142" spans="1:13" ht="12.75">
      <c r="A142" s="3">
        <v>1495</v>
      </c>
      <c r="B142" s="12" t="s">
        <v>262</v>
      </c>
      <c r="C142" s="12" t="s">
        <v>263</v>
      </c>
      <c r="D142" s="10" t="s">
        <v>350</v>
      </c>
      <c r="E142" s="5">
        <v>45</v>
      </c>
      <c r="F142" s="9">
        <v>1327.205</v>
      </c>
      <c r="G142" s="9">
        <f>H142*F142</f>
        <v>3921.890775</v>
      </c>
      <c r="H142" s="14">
        <v>2.955</v>
      </c>
      <c r="I142" s="2">
        <v>1.4079</v>
      </c>
      <c r="J142" s="14">
        <f>H142*I142</f>
        <v>4.1603445</v>
      </c>
      <c r="K142" s="14">
        <v>54</v>
      </c>
      <c r="L142" s="14">
        <f>(H142*240)/K142</f>
        <v>13.133333333333335</v>
      </c>
      <c r="M142" s="7">
        <f>(14/240)/H142</f>
        <v>0.019740552735476594</v>
      </c>
    </row>
    <row r="143" spans="1:13" ht="12.75">
      <c r="A143" s="3">
        <v>1496</v>
      </c>
      <c r="B143" s="12"/>
      <c r="C143" s="12"/>
      <c r="D143" s="10"/>
      <c r="E143" s="5"/>
      <c r="F143" s="9"/>
      <c r="G143" s="9"/>
      <c r="H143" s="14"/>
      <c r="I143" s="2"/>
      <c r="J143" s="14"/>
      <c r="K143" s="14">
        <v>54</v>
      </c>
      <c r="L143" s="14"/>
      <c r="M143" s="7"/>
    </row>
    <row r="144" spans="1:13" ht="12.75">
      <c r="A144" s="3">
        <v>1497</v>
      </c>
      <c r="B144" s="12"/>
      <c r="C144" s="12"/>
      <c r="D144" s="10"/>
      <c r="E144" s="5"/>
      <c r="F144" s="9"/>
      <c r="G144" s="9"/>
      <c r="H144" s="14"/>
      <c r="I144" s="2"/>
      <c r="J144" s="14"/>
      <c r="K144" s="14">
        <v>54</v>
      </c>
      <c r="L144" s="14"/>
      <c r="M144" s="7"/>
    </row>
    <row r="145" spans="1:13" ht="12.75">
      <c r="A145" s="3">
        <v>1498</v>
      </c>
      <c r="B145" s="12"/>
      <c r="C145" s="12"/>
      <c r="D145" s="10"/>
      <c r="E145" s="5"/>
      <c r="F145" s="9"/>
      <c r="G145" s="9"/>
      <c r="H145" s="14"/>
      <c r="I145" s="2"/>
      <c r="J145" s="14"/>
      <c r="K145" s="14">
        <v>54</v>
      </c>
      <c r="L145" s="14"/>
      <c r="M145" s="7"/>
    </row>
    <row r="146" spans="1:13" ht="12.75">
      <c r="A146" s="3">
        <v>1499</v>
      </c>
      <c r="B146" s="12"/>
      <c r="C146" s="12"/>
      <c r="D146" s="10"/>
      <c r="E146" s="5"/>
      <c r="F146" s="9"/>
      <c r="G146" s="9"/>
      <c r="H146" s="14"/>
      <c r="I146" s="2"/>
      <c r="J146" s="14"/>
      <c r="K146" s="14">
        <v>55</v>
      </c>
      <c r="L146" s="14"/>
      <c r="M146" s="7"/>
    </row>
    <row r="147" spans="1:13" ht="12.75">
      <c r="A147" s="3">
        <v>1500</v>
      </c>
      <c r="B147" s="12"/>
      <c r="C147" s="12"/>
      <c r="D147" s="10"/>
      <c r="E147" s="5"/>
      <c r="F147" s="9"/>
      <c r="G147" s="9"/>
      <c r="H147" s="14"/>
      <c r="I147" s="2"/>
      <c r="J147" s="14"/>
      <c r="K147" s="14">
        <v>55</v>
      </c>
      <c r="L147" s="14"/>
      <c r="M147" s="7"/>
    </row>
    <row r="148" spans="1:13" ht="12.75">
      <c r="A148" s="3">
        <v>1501</v>
      </c>
      <c r="B148" s="12"/>
      <c r="C148" s="12"/>
      <c r="D148" s="10"/>
      <c r="E148" s="5"/>
      <c r="F148" s="9"/>
      <c r="G148" s="9"/>
      <c r="H148" s="14"/>
      <c r="I148" s="2"/>
      <c r="J148" s="14"/>
      <c r="K148" s="14">
        <v>55</v>
      </c>
      <c r="L148" s="14"/>
      <c r="M148" s="7"/>
    </row>
    <row r="149" spans="1:13" ht="12.75">
      <c r="A149" s="3">
        <v>1502</v>
      </c>
      <c r="B149" s="12"/>
      <c r="C149" s="12"/>
      <c r="D149" s="10"/>
      <c r="E149" s="5"/>
      <c r="F149" s="9"/>
      <c r="G149" s="9"/>
      <c r="H149" s="14"/>
      <c r="I149" s="2"/>
      <c r="J149" s="14"/>
      <c r="K149" s="14">
        <v>55</v>
      </c>
      <c r="L149" s="14"/>
      <c r="M149" s="7"/>
    </row>
    <row r="150" spans="1:13" ht="12.75">
      <c r="A150" s="3">
        <v>1503</v>
      </c>
      <c r="B150" s="12"/>
      <c r="C150" s="12"/>
      <c r="D150" s="10"/>
      <c r="E150" s="5"/>
      <c r="F150" s="9"/>
      <c r="G150" s="9"/>
      <c r="H150" s="14"/>
      <c r="I150" s="2"/>
      <c r="J150" s="14"/>
      <c r="K150" s="14">
        <v>55</v>
      </c>
      <c r="L150" s="14"/>
      <c r="M150" s="7"/>
    </row>
    <row r="151" spans="1:13" ht="12.75">
      <c r="A151" s="3">
        <v>1504</v>
      </c>
      <c r="B151" s="12"/>
      <c r="C151" s="12"/>
      <c r="D151" s="10"/>
      <c r="E151" s="5"/>
      <c r="F151" s="9"/>
      <c r="G151" s="9"/>
      <c r="H151" s="14"/>
      <c r="I151" s="2"/>
      <c r="J151" s="14"/>
      <c r="K151" s="14">
        <v>55</v>
      </c>
      <c r="L151" s="14"/>
      <c r="M151" s="7"/>
    </row>
    <row r="152" spans="1:13" ht="12.75">
      <c r="A152" s="3">
        <v>1505</v>
      </c>
      <c r="B152" s="12"/>
      <c r="C152" s="12"/>
      <c r="D152" s="10"/>
      <c r="E152" s="5"/>
      <c r="F152" s="9"/>
      <c r="G152" s="9"/>
      <c r="H152" s="14"/>
      <c r="I152" s="2"/>
      <c r="J152" s="14"/>
      <c r="K152" s="14">
        <v>55</v>
      </c>
      <c r="L152" s="14"/>
      <c r="M152" s="7"/>
    </row>
    <row r="153" spans="1:13" ht="12.75">
      <c r="A153" s="3">
        <v>1506</v>
      </c>
      <c r="B153" s="12"/>
      <c r="C153" s="12"/>
      <c r="D153" s="10"/>
      <c r="E153" s="5"/>
      <c r="F153" s="9"/>
      <c r="G153" s="9"/>
      <c r="H153" s="14"/>
      <c r="I153" s="2"/>
      <c r="J153" s="14"/>
      <c r="K153" s="14">
        <v>55</v>
      </c>
      <c r="L153" s="14"/>
      <c r="M153" s="7"/>
    </row>
    <row r="154" spans="1:13" ht="12.75">
      <c r="A154" s="3">
        <v>1507</v>
      </c>
      <c r="B154" s="12"/>
      <c r="C154" s="12"/>
      <c r="D154" s="10"/>
      <c r="E154" s="5"/>
      <c r="F154" s="9"/>
      <c r="G154" s="9"/>
      <c r="H154" s="14"/>
      <c r="I154" s="2"/>
      <c r="J154" s="14"/>
      <c r="K154" s="14">
        <v>55</v>
      </c>
      <c r="L154" s="14"/>
      <c r="M154" s="7"/>
    </row>
    <row r="155" spans="1:13" ht="12.75">
      <c r="A155" s="3">
        <v>1508</v>
      </c>
      <c r="B155" s="12"/>
      <c r="C155" s="12"/>
      <c r="D155" s="10"/>
      <c r="E155" s="5"/>
      <c r="F155" s="9"/>
      <c r="G155" s="9"/>
      <c r="H155" s="14"/>
      <c r="I155" s="2"/>
      <c r="J155" s="14"/>
      <c r="K155" s="14">
        <v>55</v>
      </c>
      <c r="L155" s="14"/>
      <c r="M155" s="7"/>
    </row>
    <row r="156" spans="1:13" ht="12.75">
      <c r="A156" s="3">
        <v>1509</v>
      </c>
      <c r="B156" s="12" t="s">
        <v>273</v>
      </c>
      <c r="C156" s="12" t="s">
        <v>274</v>
      </c>
      <c r="D156" s="10" t="s">
        <v>351</v>
      </c>
      <c r="E156" s="5">
        <f>(21+25)</f>
        <v>46</v>
      </c>
      <c r="F156" s="9">
        <f>381.331+482.247</f>
        <v>863.578</v>
      </c>
      <c r="G156" s="9">
        <f>H156*F156</f>
        <v>3024.631487</v>
      </c>
      <c r="H156" s="14">
        <f>((381.331*3.503)+(482.247*3.502))/F156</f>
        <v>3.502441570998798</v>
      </c>
      <c r="I156" s="2">
        <v>1.4719</v>
      </c>
      <c r="J156" s="14">
        <f>H156*I156</f>
        <v>5.155243748353131</v>
      </c>
      <c r="K156" s="14">
        <v>55</v>
      </c>
      <c r="L156" s="14">
        <f>(H156*240)/K156</f>
        <v>15.283381400722028</v>
      </c>
      <c r="M156" s="7">
        <f>(14/240)/H156</f>
        <v>0.01665504824301703</v>
      </c>
    </row>
    <row r="157" spans="1:13" ht="12.75">
      <c r="A157" s="3">
        <v>1510</v>
      </c>
      <c r="B157" s="12"/>
      <c r="C157" s="12"/>
      <c r="D157" s="10"/>
      <c r="E157" s="5"/>
      <c r="F157" s="9"/>
      <c r="G157" s="9"/>
      <c r="H157" s="14"/>
      <c r="I157" s="2"/>
      <c r="J157" s="14"/>
      <c r="K157" s="14">
        <v>55</v>
      </c>
      <c r="L157" s="14"/>
      <c r="M157" s="7"/>
    </row>
    <row r="158" spans="1:13" ht="12.75">
      <c r="A158" s="3">
        <v>1511</v>
      </c>
      <c r="B158" s="12"/>
      <c r="C158" s="12"/>
      <c r="D158" s="10"/>
      <c r="E158" s="5"/>
      <c r="F158" s="9"/>
      <c r="G158" s="9"/>
      <c r="H158" s="14"/>
      <c r="I158" s="2"/>
      <c r="J158" s="14"/>
      <c r="K158" s="14">
        <v>55</v>
      </c>
      <c r="L158" s="14"/>
      <c r="M158" s="7"/>
    </row>
    <row r="159" spans="1:13" ht="12.75">
      <c r="A159" s="3">
        <v>1512</v>
      </c>
      <c r="B159" s="12"/>
      <c r="C159" s="12"/>
      <c r="D159" s="10"/>
      <c r="E159" s="5"/>
      <c r="F159" s="9"/>
      <c r="G159" s="9"/>
      <c r="H159" s="14"/>
      <c r="I159" s="2"/>
      <c r="J159" s="14"/>
      <c r="K159" s="14">
        <v>55</v>
      </c>
      <c r="L159" s="14"/>
      <c r="M159" s="7"/>
    </row>
    <row r="160" spans="1:13" ht="12.75">
      <c r="A160" s="3">
        <v>1513</v>
      </c>
      <c r="B160" s="12"/>
      <c r="C160" s="12"/>
      <c r="D160" s="10"/>
      <c r="E160" s="5"/>
      <c r="F160" s="9"/>
      <c r="G160" s="9"/>
      <c r="H160" s="14"/>
      <c r="I160" s="2"/>
      <c r="J160" s="14"/>
      <c r="K160" s="14">
        <v>55</v>
      </c>
      <c r="L160" s="14"/>
      <c r="M160" s="7"/>
    </row>
    <row r="161" spans="1:13" ht="12.75">
      <c r="A161" s="3">
        <v>1514</v>
      </c>
      <c r="B161" s="12" t="s">
        <v>276</v>
      </c>
      <c r="C161" s="12" t="s">
        <v>277</v>
      </c>
      <c r="D161" s="10" t="s">
        <v>352</v>
      </c>
      <c r="E161" s="5">
        <v>16</v>
      </c>
      <c r="F161" s="9">
        <v>289.375</v>
      </c>
      <c r="G161" s="9">
        <f>H161*F161</f>
        <v>1043.48625</v>
      </c>
      <c r="H161" s="14">
        <v>3.606</v>
      </c>
      <c r="I161" s="2">
        <v>1.4719</v>
      </c>
      <c r="J161" s="14">
        <f>H161*I161</f>
        <v>5.307671399999999</v>
      </c>
      <c r="K161" s="14">
        <v>55</v>
      </c>
      <c r="L161" s="14">
        <f>(H161*240)/K161</f>
        <v>15.735272727272726</v>
      </c>
      <c r="M161" s="7">
        <f>(14/240)/H161</f>
        <v>0.016176742466259938</v>
      </c>
    </row>
    <row r="162" spans="1:13" ht="12.75">
      <c r="A162" s="3">
        <v>1515</v>
      </c>
      <c r="B162" s="12"/>
      <c r="C162" s="12"/>
      <c r="D162" s="10"/>
      <c r="E162" s="5"/>
      <c r="F162" s="9"/>
      <c r="G162" s="9"/>
      <c r="H162" s="14"/>
      <c r="I162" s="2"/>
      <c r="J162" s="14"/>
      <c r="K162" s="14">
        <v>55</v>
      </c>
      <c r="L162" s="14"/>
      <c r="M162" s="7"/>
    </row>
    <row r="163" spans="1:13" ht="12.75">
      <c r="A163" s="3">
        <v>1516</v>
      </c>
      <c r="B163" s="12"/>
      <c r="C163" s="12"/>
      <c r="D163" s="10"/>
      <c r="E163" s="5"/>
      <c r="F163" s="9"/>
      <c r="G163" s="9"/>
      <c r="H163" s="14"/>
      <c r="I163" s="2"/>
      <c r="J163" s="14"/>
      <c r="K163" s="14">
        <v>55</v>
      </c>
      <c r="L163" s="14"/>
      <c r="M163" s="7"/>
    </row>
    <row r="164" spans="1:13" ht="12.75">
      <c r="A164" s="3">
        <v>1517</v>
      </c>
      <c r="B164" s="12"/>
      <c r="C164" s="12"/>
      <c r="D164" s="10"/>
      <c r="E164" s="5"/>
      <c r="F164" s="9"/>
      <c r="G164" s="9"/>
      <c r="H164" s="14"/>
      <c r="I164" s="2"/>
      <c r="J164" s="14"/>
      <c r="K164" s="14">
        <v>55</v>
      </c>
      <c r="L164" s="14"/>
      <c r="M164" s="7"/>
    </row>
    <row r="165" spans="1:13" ht="12.75">
      <c r="A165" s="3">
        <v>1518</v>
      </c>
      <c r="B165" s="12"/>
      <c r="C165" s="12"/>
      <c r="D165" s="10"/>
      <c r="E165" s="5"/>
      <c r="F165" s="9"/>
      <c r="G165" s="9"/>
      <c r="H165" s="14"/>
      <c r="I165" s="2"/>
      <c r="J165" s="14"/>
      <c r="K165" s="14">
        <v>55</v>
      </c>
      <c r="L165" s="14"/>
      <c r="M165" s="7"/>
    </row>
    <row r="166" spans="1:11" ht="12.75">
      <c r="A166" s="3">
        <v>1519</v>
      </c>
      <c r="B166" s="12"/>
      <c r="C166" s="12"/>
      <c r="D166" s="10"/>
      <c r="E166" s="5"/>
      <c r="F166" s="9"/>
      <c r="G166" s="9"/>
      <c r="H166" s="14"/>
      <c r="K166" s="14">
        <v>55</v>
      </c>
    </row>
    <row r="167" spans="1:11" ht="12.75">
      <c r="A167" s="3">
        <v>1520</v>
      </c>
      <c r="B167" s="12"/>
      <c r="C167" s="12"/>
      <c r="D167" s="10"/>
      <c r="E167" s="5"/>
      <c r="F167" s="9"/>
      <c r="G167" s="9"/>
      <c r="H167" s="14"/>
      <c r="K167" s="14">
        <v>55</v>
      </c>
    </row>
    <row r="168" spans="1:8" ht="12.75">
      <c r="A168" s="3"/>
      <c r="B168" s="12"/>
      <c r="C168" s="12"/>
      <c r="D168" s="10"/>
      <c r="E168" s="5"/>
      <c r="F168" s="9"/>
      <c r="G168" s="9"/>
      <c r="H168" s="14"/>
    </row>
    <row r="169" spans="1:10" ht="12.75">
      <c r="A169" s="3"/>
      <c r="B169" s="19" t="s">
        <v>508</v>
      </c>
      <c r="J169" s="14"/>
    </row>
    <row r="170" spans="1:10" ht="12.75">
      <c r="A170" s="3"/>
      <c r="J170" s="14"/>
    </row>
    <row r="171" spans="1:10" ht="12.75">
      <c r="A171" s="3"/>
      <c r="B171" t="s">
        <v>295</v>
      </c>
      <c r="J171" s="14"/>
    </row>
    <row r="172" spans="1:10" ht="12.75">
      <c r="A172" s="3"/>
      <c r="B172" s="12"/>
      <c r="C172" s="12"/>
      <c r="F172" s="9"/>
      <c r="G172" s="9"/>
      <c r="H172" s="14"/>
      <c r="I172" s="2"/>
      <c r="J172" s="14"/>
    </row>
    <row r="173" spans="1:10" ht="12.75">
      <c r="A173" s="3"/>
      <c r="B173" t="s">
        <v>515</v>
      </c>
      <c r="C173" s="14"/>
      <c r="D173" s="9"/>
      <c r="G173" s="9"/>
      <c r="H173" s="14"/>
      <c r="I173" s="2"/>
      <c r="J173" s="14"/>
    </row>
    <row r="174" spans="1:10" ht="12.75">
      <c r="A174" s="3"/>
      <c r="C174" s="14"/>
      <c r="D174" s="9"/>
      <c r="G174" s="9"/>
      <c r="H174" s="14"/>
      <c r="I174" s="2"/>
      <c r="J174" s="14"/>
    </row>
    <row r="175" spans="1:10" ht="12.75">
      <c r="A175" s="3"/>
      <c r="B175" t="s">
        <v>473</v>
      </c>
      <c r="C175" s="14"/>
      <c r="D175" s="9"/>
      <c r="G175" s="9"/>
      <c r="H175" s="14"/>
      <c r="I175" s="2"/>
      <c r="J175" s="14"/>
    </row>
    <row r="176" spans="1:10" ht="12.75">
      <c r="A176" s="3"/>
      <c r="D176" s="9"/>
      <c r="G176" s="9"/>
      <c r="H176" s="14"/>
      <c r="I176" s="2"/>
      <c r="J176" s="14"/>
    </row>
    <row r="177" spans="1:10" ht="12.75">
      <c r="A177" s="3"/>
      <c r="B177" t="s">
        <v>478</v>
      </c>
      <c r="D177" s="9"/>
      <c r="G177" s="9"/>
      <c r="H177" s="14"/>
      <c r="I177" s="2"/>
      <c r="J177" s="14"/>
    </row>
    <row r="178" spans="1:8" ht="12.75">
      <c r="A178" s="3"/>
      <c r="B178" s="12"/>
      <c r="C178" s="12"/>
      <c r="D178" s="10"/>
      <c r="E178" s="5"/>
      <c r="F178" s="9"/>
      <c r="G178" s="9"/>
      <c r="H178" s="14"/>
    </row>
    <row r="179" spans="1:8" ht="12.75">
      <c r="A179" s="3"/>
      <c r="B179" s="12"/>
      <c r="C179" s="12"/>
      <c r="D179" s="10"/>
      <c r="E179" s="5"/>
      <c r="F179" s="9"/>
      <c r="G179" s="9"/>
      <c r="H179" s="14"/>
    </row>
    <row r="180" spans="1:8" ht="12.75">
      <c r="A180" s="3"/>
      <c r="B180" s="12"/>
      <c r="C180" s="12"/>
      <c r="D180" s="10"/>
      <c r="E180" s="5"/>
      <c r="F180" s="9"/>
      <c r="G180" s="9"/>
      <c r="H180" s="14"/>
    </row>
    <row r="181" spans="1:8" ht="12.75">
      <c r="A181" s="3"/>
      <c r="B181" s="12"/>
      <c r="C181" s="12"/>
      <c r="D181" s="10"/>
      <c r="E181" s="5"/>
      <c r="F181" s="9"/>
      <c r="G181" s="9"/>
      <c r="H181" s="14"/>
    </row>
    <row r="182" spans="1:8" ht="12.75">
      <c r="A182" s="3"/>
      <c r="B182" s="12"/>
      <c r="C182" s="12"/>
      <c r="D182" s="10"/>
      <c r="E182" s="5"/>
      <c r="F182" s="9"/>
      <c r="G182" s="9"/>
      <c r="H182" s="14"/>
    </row>
    <row r="183" spans="1:8" ht="12.75">
      <c r="A183" s="3"/>
      <c r="B183" s="12"/>
      <c r="C183" s="12"/>
      <c r="D183" s="10"/>
      <c r="E183" s="5"/>
      <c r="F183" s="9"/>
      <c r="G183" s="9"/>
      <c r="H183" s="14"/>
    </row>
    <row r="184" spans="1:8" ht="12.75">
      <c r="A184" s="3"/>
      <c r="B184" s="12"/>
      <c r="C184" s="12"/>
      <c r="D184" s="10"/>
      <c r="E184" s="5"/>
      <c r="F184" s="9"/>
      <c r="G184" s="9"/>
      <c r="H184" s="14"/>
    </row>
    <row r="185" spans="1:8" ht="12.75">
      <c r="A185" s="3"/>
      <c r="B185" s="12"/>
      <c r="C185" s="12"/>
      <c r="D185" s="10"/>
      <c r="E185" s="5"/>
      <c r="F185" s="9"/>
      <c r="G185" s="9"/>
      <c r="H185" s="14"/>
    </row>
    <row r="186" spans="1:8" ht="12.75">
      <c r="A186" s="3"/>
      <c r="B186" s="12"/>
      <c r="C186" s="12"/>
      <c r="D186" s="10"/>
      <c r="E186" s="5"/>
      <c r="F186" s="9"/>
      <c r="G186" s="9"/>
      <c r="H186" s="14"/>
    </row>
    <row r="187" spans="1:8" ht="12.75">
      <c r="A187" s="3"/>
      <c r="B187" s="12"/>
      <c r="C187" s="12"/>
      <c r="D187" s="10"/>
      <c r="E187" s="5"/>
      <c r="F187" s="9"/>
      <c r="G187" s="9"/>
      <c r="H187" s="14"/>
    </row>
    <row r="188" spans="1:8" ht="12.75">
      <c r="A188" s="3"/>
      <c r="B188" s="12"/>
      <c r="C188" s="12"/>
      <c r="D188" s="10"/>
      <c r="E188" s="5"/>
      <c r="F188" s="9"/>
      <c r="G188" s="9"/>
      <c r="H188" s="14"/>
    </row>
    <row r="189" spans="1:8" ht="12.75">
      <c r="A189" s="3"/>
      <c r="B189" s="12"/>
      <c r="C189" s="12"/>
      <c r="D189" s="10"/>
      <c r="E189" s="5"/>
      <c r="F189" s="9"/>
      <c r="G189" s="9"/>
      <c r="H189" s="14"/>
    </row>
    <row r="190" spans="1:8" ht="12.75">
      <c r="A190" s="3"/>
      <c r="B190" s="12"/>
      <c r="C190" s="12"/>
      <c r="D190" s="10"/>
      <c r="E190" s="5"/>
      <c r="F190" s="9"/>
      <c r="G190" s="9"/>
      <c r="H190" s="14"/>
    </row>
    <row r="191" spans="1:8" ht="12.75">
      <c r="A191" s="3"/>
      <c r="B191" s="12"/>
      <c r="C191" s="12"/>
      <c r="D191" s="10"/>
      <c r="E191" s="5"/>
      <c r="F191" s="9"/>
      <c r="G191" s="9"/>
      <c r="H191" s="14"/>
    </row>
    <row r="192" spans="1:8" ht="12.75">
      <c r="A192" s="3"/>
      <c r="B192" s="12"/>
      <c r="C192" s="12"/>
      <c r="D192" s="10"/>
      <c r="E192" s="5"/>
      <c r="F192" s="9"/>
      <c r="G192" s="9"/>
      <c r="H192" s="14"/>
    </row>
    <row r="193" spans="1:8" ht="12.75">
      <c r="A193" s="3"/>
      <c r="B193" s="12"/>
      <c r="C193" s="12"/>
      <c r="D193" s="10"/>
      <c r="E193" s="5"/>
      <c r="F193" s="9"/>
      <c r="G193" s="9"/>
      <c r="H193" s="14"/>
    </row>
    <row r="194" spans="1:8" ht="12.75">
      <c r="A194" s="3"/>
      <c r="B194" s="12"/>
      <c r="C194" s="12"/>
      <c r="D194" s="10"/>
      <c r="E194" s="5"/>
      <c r="F194" s="9"/>
      <c r="G194" s="9"/>
      <c r="H194" s="14"/>
    </row>
    <row r="195" spans="1:8" ht="12.75">
      <c r="A195" s="3"/>
      <c r="B195" s="12"/>
      <c r="C195" s="12"/>
      <c r="D195" s="10"/>
      <c r="E195" s="5"/>
      <c r="F195" s="9"/>
      <c r="G195" s="9"/>
      <c r="H195" s="14"/>
    </row>
    <row r="196" spans="1:8" ht="12.75">
      <c r="A196" s="3"/>
      <c r="B196" s="12"/>
      <c r="C196" s="12"/>
      <c r="D196" s="10"/>
      <c r="E196" s="5"/>
      <c r="F196" s="9"/>
      <c r="G196" s="9"/>
      <c r="H196" s="14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0"/>
  </sheetPr>
  <dimension ref="A1:N200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1" max="1" width="7.8515625" style="3" customWidth="1"/>
    <col min="2" max="2" width="11.140625" style="12" customWidth="1"/>
    <col min="3" max="3" width="11.00390625" style="12" customWidth="1"/>
    <col min="4" max="4" width="12.57421875" style="0" customWidth="1"/>
    <col min="5" max="5" width="8.00390625" style="0" customWidth="1"/>
    <col min="6" max="6" width="10.7109375" style="9" customWidth="1"/>
    <col min="7" max="7" width="11.7109375" style="9" customWidth="1"/>
    <col min="8" max="8" width="12.140625" style="14" customWidth="1"/>
    <col min="9" max="9" width="12.8515625" style="2" customWidth="1"/>
    <col min="10" max="10" width="12.8515625" style="14" customWidth="1"/>
    <col min="11" max="11" width="9.28125" style="0" customWidth="1"/>
    <col min="12" max="12" width="8.57421875" style="0" customWidth="1"/>
    <col min="13" max="13" width="13.7109375" style="7" customWidth="1"/>
  </cols>
  <sheetData>
    <row r="1" spans="1:13" ht="12.75">
      <c r="A1" s="3"/>
      <c r="B1" s="12"/>
      <c r="C1" s="13" t="s">
        <v>511</v>
      </c>
      <c r="D1" s="10"/>
      <c r="E1" s="5"/>
      <c r="F1" s="9"/>
      <c r="G1" s="9"/>
      <c r="H1" s="14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14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14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5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4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" t="s">
        <v>7</v>
      </c>
      <c r="H5" s="1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  <c r="N5" s="1"/>
    </row>
    <row r="6" spans="1:13" ht="12.75">
      <c r="A6" s="3"/>
      <c r="B6" s="12"/>
      <c r="C6" s="12"/>
      <c r="D6" s="10"/>
      <c r="E6" s="5"/>
      <c r="F6" s="9"/>
      <c r="G6" s="9"/>
      <c r="H6" s="14"/>
      <c r="I6" s="2"/>
      <c r="J6" s="14"/>
      <c r="K6" s="14"/>
      <c r="L6" s="14"/>
      <c r="M6" s="7"/>
    </row>
    <row r="7" spans="1:13" ht="12.75">
      <c r="A7" s="3">
        <v>1360</v>
      </c>
      <c r="B7" s="12"/>
      <c r="C7" s="12"/>
      <c r="D7" s="10"/>
      <c r="E7" s="5"/>
      <c r="F7" s="9"/>
      <c r="G7" s="9"/>
      <c r="H7" s="14"/>
      <c r="I7" s="2"/>
      <c r="J7" s="14"/>
      <c r="K7" s="14"/>
      <c r="L7" s="14"/>
      <c r="M7" s="7"/>
    </row>
    <row r="8" spans="1:13" ht="12.75">
      <c r="A8" s="3">
        <v>1361</v>
      </c>
      <c r="B8" s="12"/>
      <c r="C8" s="12"/>
      <c r="F8" s="9"/>
      <c r="G8" s="9"/>
      <c r="H8" s="14"/>
      <c r="I8" s="2"/>
      <c r="J8" s="14"/>
      <c r="M8" s="7"/>
    </row>
    <row r="9" spans="1:13" ht="12.75">
      <c r="A9" s="3">
        <v>1362</v>
      </c>
      <c r="B9" s="12"/>
      <c r="C9" s="12"/>
      <c r="F9" s="9"/>
      <c r="G9" s="9"/>
      <c r="H9" s="14"/>
      <c r="I9" s="2"/>
      <c r="J9" s="14"/>
      <c r="M9" s="7"/>
    </row>
    <row r="10" spans="1:13" ht="12.75">
      <c r="A10" s="3">
        <v>1363</v>
      </c>
      <c r="B10" s="12"/>
      <c r="C10" s="12"/>
      <c r="F10" s="9"/>
      <c r="G10" s="9"/>
      <c r="H10" s="14"/>
      <c r="I10" s="2"/>
      <c r="J10" s="14"/>
      <c r="M10" s="7"/>
    </row>
    <row r="11" spans="1:13" ht="12.75">
      <c r="A11" s="3">
        <v>1364</v>
      </c>
      <c r="B11" s="12"/>
      <c r="C11" s="12"/>
      <c r="F11" s="9"/>
      <c r="G11" s="9"/>
      <c r="H11" s="14"/>
      <c r="I11" s="2"/>
      <c r="J11" s="14"/>
      <c r="M11" s="7"/>
    </row>
    <row r="12" spans="1:13" ht="12.75">
      <c r="A12" s="3">
        <v>1365</v>
      </c>
      <c r="B12" s="12"/>
      <c r="C12" s="12"/>
      <c r="F12" s="9"/>
      <c r="G12" s="9"/>
      <c r="H12" s="14"/>
      <c r="I12" s="2"/>
      <c r="J12" s="14"/>
      <c r="M12" s="7"/>
    </row>
    <row r="13" spans="1:13" ht="12.75">
      <c r="A13" s="3">
        <v>1366</v>
      </c>
      <c r="B13" s="12"/>
      <c r="C13" s="12"/>
      <c r="F13" s="9"/>
      <c r="G13" s="9"/>
      <c r="H13" s="14"/>
      <c r="I13" s="2"/>
      <c r="J13" s="14"/>
      <c r="M13" s="7"/>
    </row>
    <row r="14" spans="1:13" ht="12.75">
      <c r="A14" s="3">
        <v>1367</v>
      </c>
      <c r="B14" s="12"/>
      <c r="C14" s="12"/>
      <c r="F14" s="9"/>
      <c r="G14" s="9"/>
      <c r="H14" s="14"/>
      <c r="I14" s="2"/>
      <c r="J14" s="14"/>
      <c r="M14" s="7"/>
    </row>
    <row r="15" spans="1:13" ht="12.75">
      <c r="A15" s="3">
        <v>1368</v>
      </c>
      <c r="B15" s="12"/>
      <c r="C15" s="12"/>
      <c r="F15" s="9"/>
      <c r="G15" s="9"/>
      <c r="H15" s="14"/>
      <c r="I15" s="2"/>
      <c r="J15" s="14"/>
      <c r="M15" s="7"/>
    </row>
    <row r="16" spans="1:13" ht="12.75">
      <c r="A16" s="3">
        <v>1369</v>
      </c>
      <c r="B16" s="12"/>
      <c r="C16" s="12"/>
      <c r="F16" s="9"/>
      <c r="G16" s="9"/>
      <c r="H16" s="14"/>
      <c r="I16" s="2"/>
      <c r="J16" s="14"/>
      <c r="M16" s="7"/>
    </row>
    <row r="17" spans="1:13" ht="12.75">
      <c r="A17" s="3">
        <v>1370</v>
      </c>
      <c r="B17" s="12"/>
      <c r="C17" s="12"/>
      <c r="F17" s="9"/>
      <c r="G17" s="9"/>
      <c r="H17" s="14"/>
      <c r="I17" s="2"/>
      <c r="J17" s="14"/>
      <c r="M17" s="7"/>
    </row>
    <row r="18" spans="1:13" ht="12.75">
      <c r="A18" s="3">
        <v>1371</v>
      </c>
      <c r="B18" s="12"/>
      <c r="C18" s="12"/>
      <c r="F18" s="9"/>
      <c r="G18" s="9"/>
      <c r="H18" s="14"/>
      <c r="I18" s="2"/>
      <c r="J18" s="14"/>
      <c r="M18" s="7"/>
    </row>
    <row r="19" spans="1:13" ht="12.75">
      <c r="A19" s="3">
        <v>1372</v>
      </c>
      <c r="B19" s="12" t="s">
        <v>29</v>
      </c>
      <c r="C19" s="12" t="s">
        <v>24</v>
      </c>
      <c r="D19" t="s">
        <v>307</v>
      </c>
      <c r="E19">
        <v>56</v>
      </c>
      <c r="F19" s="9">
        <v>1381.708</v>
      </c>
      <c r="G19" s="9">
        <f>H19*F19</f>
        <v>2419.370708</v>
      </c>
      <c r="H19" s="14">
        <v>1.751</v>
      </c>
      <c r="I19" s="2">
        <v>0.9199</v>
      </c>
      <c r="J19" s="14">
        <f>H19*I19</f>
        <v>1.6107449</v>
      </c>
      <c r="M19" s="7">
        <f>(14/240)/H19</f>
        <v>0.03331429659242338</v>
      </c>
    </row>
    <row r="20" spans="1:13" ht="12.75">
      <c r="A20" s="3">
        <v>1373</v>
      </c>
      <c r="B20" s="12"/>
      <c r="C20" s="12"/>
      <c r="F20" s="9"/>
      <c r="G20" s="9"/>
      <c r="H20" s="14"/>
      <c r="I20" s="2"/>
      <c r="J20" s="14"/>
      <c r="M20" s="7"/>
    </row>
    <row r="21" spans="1:13" ht="12.75">
      <c r="A21" s="3">
        <v>1374</v>
      </c>
      <c r="B21" s="12"/>
      <c r="C21" s="12"/>
      <c r="F21" s="9"/>
      <c r="G21" s="9"/>
      <c r="H21" s="14"/>
      <c r="I21" s="2"/>
      <c r="J21" s="14"/>
      <c r="M21" s="7"/>
    </row>
    <row r="22" spans="1:13" ht="12.75">
      <c r="A22" s="3">
        <v>1375</v>
      </c>
      <c r="B22" s="12"/>
      <c r="C22" s="12"/>
      <c r="F22" s="9"/>
      <c r="G22" s="9"/>
      <c r="H22" s="14"/>
      <c r="I22" s="2"/>
      <c r="J22" s="14"/>
      <c r="M22" s="7"/>
    </row>
    <row r="23" spans="1:13" ht="12.75">
      <c r="A23" s="3">
        <v>1376</v>
      </c>
      <c r="B23" s="12"/>
      <c r="C23" s="12"/>
      <c r="F23" s="9"/>
      <c r="G23" s="9"/>
      <c r="H23" s="14"/>
      <c r="I23" s="2"/>
      <c r="J23" s="14"/>
      <c r="M23" s="7"/>
    </row>
    <row r="24" spans="1:13" ht="12.75">
      <c r="A24" s="3">
        <v>1377</v>
      </c>
      <c r="B24" s="12"/>
      <c r="C24" s="12"/>
      <c r="F24" s="9"/>
      <c r="G24" s="9"/>
      <c r="H24" s="14"/>
      <c r="I24" s="2"/>
      <c r="J24" s="14"/>
      <c r="M24" s="7"/>
    </row>
    <row r="25" spans="1:13" ht="12.75">
      <c r="A25" s="3">
        <v>1378</v>
      </c>
      <c r="B25" s="12"/>
      <c r="C25" s="12"/>
      <c r="F25" s="9"/>
      <c r="G25" s="9"/>
      <c r="H25" s="14"/>
      <c r="I25" s="2"/>
      <c r="J25" s="14"/>
      <c r="M25" s="7"/>
    </row>
    <row r="26" spans="1:13" ht="12.75">
      <c r="A26" s="3">
        <v>1379</v>
      </c>
      <c r="B26" s="12"/>
      <c r="C26" s="12"/>
      <c r="F26" s="9"/>
      <c r="G26" s="9"/>
      <c r="H26" s="14"/>
      <c r="I26" s="2"/>
      <c r="J26" s="14"/>
      <c r="M26" s="7"/>
    </row>
    <row r="27" spans="1:13" ht="12.75">
      <c r="A27" s="3">
        <v>1380</v>
      </c>
      <c r="B27" s="12"/>
      <c r="C27" s="12"/>
      <c r="F27" s="9"/>
      <c r="G27" s="9"/>
      <c r="H27" s="14"/>
      <c r="I27" s="2"/>
      <c r="J27" s="14"/>
      <c r="M27" s="7"/>
    </row>
    <row r="28" spans="1:13" ht="12.75">
      <c r="A28" s="3">
        <v>1381</v>
      </c>
      <c r="B28" s="12"/>
      <c r="C28" s="12"/>
      <c r="F28" s="9"/>
      <c r="G28" s="9"/>
      <c r="H28" s="14"/>
      <c r="I28" s="2"/>
      <c r="J28" s="14"/>
      <c r="M28" s="7"/>
    </row>
    <row r="29" spans="1:13" ht="12.75">
      <c r="A29" s="3">
        <v>1382</v>
      </c>
      <c r="B29" s="12"/>
      <c r="C29" s="12"/>
      <c r="F29" s="9"/>
      <c r="G29" s="9"/>
      <c r="H29" s="14"/>
      <c r="I29" s="2"/>
      <c r="J29" s="14"/>
      <c r="M29" s="7"/>
    </row>
    <row r="30" spans="1:13" ht="12.75">
      <c r="A30" s="3">
        <v>1383</v>
      </c>
      <c r="B30" s="12"/>
      <c r="C30" s="12"/>
      <c r="F30" s="9"/>
      <c r="G30" s="9"/>
      <c r="H30" s="14"/>
      <c r="I30" s="2"/>
      <c r="J30" s="14"/>
      <c r="M30" s="7"/>
    </row>
    <row r="31" spans="1:13" ht="12.75">
      <c r="A31" s="3">
        <v>1384</v>
      </c>
      <c r="B31" s="12" t="s">
        <v>35</v>
      </c>
      <c r="C31" s="12" t="s">
        <v>51</v>
      </c>
      <c r="D31" t="s">
        <v>308</v>
      </c>
      <c r="E31">
        <v>112</v>
      </c>
      <c r="F31" s="9">
        <v>3005.333</v>
      </c>
      <c r="G31" s="9">
        <f>H31*F31</f>
        <v>6599.711268000001</v>
      </c>
      <c r="H31" s="14">
        <v>2.196</v>
      </c>
      <c r="I31" s="2">
        <v>1.1135</v>
      </c>
      <c r="J31" s="14">
        <f>H31*I31</f>
        <v>2.445246</v>
      </c>
      <c r="M31" s="7">
        <f>(14/240)/H31</f>
        <v>0.026563448694596235</v>
      </c>
    </row>
    <row r="32" spans="1:13" ht="12.75">
      <c r="A32" s="3">
        <v>1385</v>
      </c>
      <c r="B32" s="12"/>
      <c r="C32" s="12"/>
      <c r="F32" s="9"/>
      <c r="G32" s="9"/>
      <c r="H32" s="14"/>
      <c r="I32" s="2"/>
      <c r="J32" s="14"/>
      <c r="M32" s="7"/>
    </row>
    <row r="33" spans="1:13" ht="12.75">
      <c r="A33" s="3">
        <v>1386</v>
      </c>
      <c r="B33" s="12"/>
      <c r="C33" s="12"/>
      <c r="F33" s="9"/>
      <c r="G33" s="9"/>
      <c r="H33" s="14"/>
      <c r="I33" s="2"/>
      <c r="J33" s="14"/>
      <c r="M33" s="7"/>
    </row>
    <row r="34" spans="1:13" ht="12.75">
      <c r="A34" s="3">
        <v>1387</v>
      </c>
      <c r="B34" s="12"/>
      <c r="C34" s="12"/>
      <c r="F34" s="9"/>
      <c r="G34" s="9"/>
      <c r="H34" s="14"/>
      <c r="I34" s="2"/>
      <c r="J34" s="14"/>
      <c r="M34" s="7"/>
    </row>
    <row r="35" spans="1:13" ht="12.75">
      <c r="A35" s="3">
        <v>1388</v>
      </c>
      <c r="B35" s="12"/>
      <c r="C35" s="12"/>
      <c r="F35" s="9"/>
      <c r="G35" s="9"/>
      <c r="H35" s="14"/>
      <c r="I35" s="2"/>
      <c r="J35" s="14"/>
      <c r="M35" s="7"/>
    </row>
    <row r="36" spans="1:13" ht="12.75">
      <c r="A36" s="3">
        <v>1389</v>
      </c>
      <c r="B36" s="12"/>
      <c r="C36" s="12"/>
      <c r="F36" s="9"/>
      <c r="G36" s="9"/>
      <c r="H36" s="14"/>
      <c r="I36" s="2"/>
      <c r="J36" s="14"/>
      <c r="M36" s="7"/>
    </row>
    <row r="37" spans="1:13" ht="12.75">
      <c r="A37" s="3">
        <v>1390</v>
      </c>
      <c r="B37" s="12"/>
      <c r="C37" s="12"/>
      <c r="F37" s="9"/>
      <c r="G37" s="9"/>
      <c r="H37" s="14"/>
      <c r="I37" s="2"/>
      <c r="J37" s="14"/>
      <c r="M37" s="7"/>
    </row>
    <row r="38" spans="1:13" ht="12.75">
      <c r="A38" s="3">
        <v>1391</v>
      </c>
      <c r="B38" s="12"/>
      <c r="C38" s="12"/>
      <c r="F38" s="9"/>
      <c r="G38" s="9"/>
      <c r="H38" s="14"/>
      <c r="I38" s="2"/>
      <c r="J38" s="14"/>
      <c r="M38" s="7"/>
    </row>
    <row r="39" spans="1:13" ht="12.75">
      <c r="A39" s="3">
        <v>1392</v>
      </c>
      <c r="B39" s="12"/>
      <c r="C39" s="12"/>
      <c r="F39" s="9"/>
      <c r="G39" s="9"/>
      <c r="H39" s="14"/>
      <c r="I39" s="2"/>
      <c r="J39" s="14"/>
      <c r="M39" s="7"/>
    </row>
    <row r="40" spans="1:13" ht="12.75">
      <c r="A40" s="3">
        <v>1393</v>
      </c>
      <c r="B40" s="12"/>
      <c r="C40" s="12"/>
      <c r="F40" s="9"/>
      <c r="G40" s="9"/>
      <c r="H40" s="14"/>
      <c r="I40" s="2"/>
      <c r="J40" s="14"/>
      <c r="M40" s="7"/>
    </row>
    <row r="41" spans="1:13" ht="12.75">
      <c r="A41" s="3">
        <v>1394</v>
      </c>
      <c r="B41" s="12"/>
      <c r="C41" s="12"/>
      <c r="F41" s="9"/>
      <c r="G41" s="9"/>
      <c r="H41" s="14"/>
      <c r="I41" s="2"/>
      <c r="J41" s="14"/>
      <c r="M41" s="7"/>
    </row>
    <row r="42" spans="1:13" ht="12.75">
      <c r="A42" s="3">
        <v>1395</v>
      </c>
      <c r="B42" s="12"/>
      <c r="C42" s="12"/>
      <c r="F42" s="9"/>
      <c r="G42" s="9"/>
      <c r="H42" s="14"/>
      <c r="I42" s="2"/>
      <c r="J42" s="14"/>
      <c r="M42" s="7"/>
    </row>
    <row r="43" spans="1:13" ht="12.75">
      <c r="A43" s="3">
        <v>1396</v>
      </c>
      <c r="B43" s="12"/>
      <c r="C43" s="12"/>
      <c r="F43" s="9"/>
      <c r="G43" s="9"/>
      <c r="H43" s="14"/>
      <c r="I43" s="2"/>
      <c r="J43" s="14"/>
      <c r="M43" s="7"/>
    </row>
    <row r="44" spans="1:13" ht="12.75">
      <c r="A44" s="3">
        <v>1397</v>
      </c>
      <c r="B44" s="12"/>
      <c r="C44" s="12"/>
      <c r="F44" s="9"/>
      <c r="G44" s="9"/>
      <c r="H44" s="14"/>
      <c r="I44" s="2"/>
      <c r="J44" s="14"/>
      <c r="M44" s="7"/>
    </row>
    <row r="45" spans="1:13" ht="12.75">
      <c r="A45" s="3">
        <v>1398</v>
      </c>
      <c r="B45" s="12"/>
      <c r="C45" s="12"/>
      <c r="F45" s="9"/>
      <c r="G45" s="9"/>
      <c r="H45" s="14"/>
      <c r="I45" s="2"/>
      <c r="J45" s="14"/>
      <c r="M45" s="7"/>
    </row>
    <row r="46" spans="1:13" ht="12.75">
      <c r="A46" s="3">
        <v>1399</v>
      </c>
      <c r="B46" s="12"/>
      <c r="C46" s="12"/>
      <c r="F46" s="9"/>
      <c r="G46" s="9"/>
      <c r="H46" s="14"/>
      <c r="I46" s="2"/>
      <c r="J46" s="14"/>
      <c r="M46" s="7"/>
    </row>
    <row r="47" spans="1:13" ht="12.75">
      <c r="A47" s="3">
        <v>1400</v>
      </c>
      <c r="B47" s="12"/>
      <c r="C47" s="12"/>
      <c r="F47" s="9"/>
      <c r="G47" s="9"/>
      <c r="H47" s="14"/>
      <c r="I47" s="2"/>
      <c r="J47" s="14"/>
      <c r="M47" s="7"/>
    </row>
    <row r="48" spans="1:13" ht="12.75">
      <c r="A48" s="3">
        <v>1401</v>
      </c>
      <c r="B48" s="12"/>
      <c r="C48" s="12"/>
      <c r="F48" s="9"/>
      <c r="G48" s="9"/>
      <c r="H48" s="14"/>
      <c r="I48" s="2"/>
      <c r="J48" s="14"/>
      <c r="M48" s="7"/>
    </row>
    <row r="49" spans="1:13" ht="12.75">
      <c r="A49" s="3">
        <v>1402</v>
      </c>
      <c r="B49" s="12"/>
      <c r="C49" s="12"/>
      <c r="F49" s="9"/>
      <c r="G49" s="9"/>
      <c r="H49" s="14"/>
      <c r="I49" s="2"/>
      <c r="J49" s="14"/>
      <c r="M49" s="7"/>
    </row>
    <row r="50" spans="1:13" ht="12.75">
      <c r="A50" s="3">
        <v>1403</v>
      </c>
      <c r="B50" s="12"/>
      <c r="C50" s="12"/>
      <c r="F50" s="9"/>
      <c r="G50" s="9"/>
      <c r="H50" s="14"/>
      <c r="I50" s="2"/>
      <c r="J50" s="14"/>
      <c r="M50" s="7"/>
    </row>
    <row r="51" spans="1:13" ht="12.75">
      <c r="A51" s="3">
        <v>1404</v>
      </c>
      <c r="B51" s="12" t="s">
        <v>96</v>
      </c>
      <c r="C51" s="12" t="s">
        <v>100</v>
      </c>
      <c r="D51" t="s">
        <v>309</v>
      </c>
      <c r="E51">
        <v>100</v>
      </c>
      <c r="F51" s="9">
        <v>1735.583</v>
      </c>
      <c r="G51" s="9">
        <f>H51*F51</f>
        <v>2861.976367</v>
      </c>
      <c r="H51" s="14">
        <v>1.649</v>
      </c>
      <c r="I51" s="2">
        <v>1.0487</v>
      </c>
      <c r="J51" s="14">
        <f>H51*I51</f>
        <v>1.7293063</v>
      </c>
      <c r="M51" s="7">
        <f>(14/240)/H51</f>
        <v>0.035374974732160905</v>
      </c>
    </row>
    <row r="52" spans="1:13" ht="12.75">
      <c r="A52" s="3">
        <v>1405</v>
      </c>
      <c r="B52" s="12" t="s">
        <v>100</v>
      </c>
      <c r="C52" s="12" t="s">
        <v>101</v>
      </c>
      <c r="D52" t="s">
        <v>310</v>
      </c>
      <c r="E52">
        <v>2</v>
      </c>
      <c r="F52" s="9">
        <v>14.917</v>
      </c>
      <c r="G52" s="9">
        <f>H52*F52</f>
        <v>53.507279000000004</v>
      </c>
      <c r="H52" s="14">
        <v>3.587</v>
      </c>
      <c r="I52" s="2">
        <v>1.0487</v>
      </c>
      <c r="J52" s="14">
        <f>H52*I52</f>
        <v>3.7616869</v>
      </c>
      <c r="M52" s="7">
        <f>(14/240)/H52</f>
        <v>0.01626242914227302</v>
      </c>
    </row>
    <row r="53" spans="1:13" ht="12.75">
      <c r="A53" s="3">
        <v>1406</v>
      </c>
      <c r="B53" s="12"/>
      <c r="C53" s="12"/>
      <c r="F53" s="9"/>
      <c r="G53" s="9"/>
      <c r="H53" s="14"/>
      <c r="I53" s="2"/>
      <c r="J53" s="14"/>
      <c r="M53" s="7"/>
    </row>
    <row r="54" spans="1:13" ht="12.75">
      <c r="A54" s="3">
        <v>1407</v>
      </c>
      <c r="B54" s="12"/>
      <c r="C54" s="12"/>
      <c r="F54" s="9"/>
      <c r="G54" s="9"/>
      <c r="H54" s="14"/>
      <c r="I54" s="2"/>
      <c r="J54" s="14"/>
      <c r="M54" s="7"/>
    </row>
    <row r="55" spans="1:13" ht="12.75">
      <c r="A55" s="3">
        <v>1408</v>
      </c>
      <c r="B55" s="12"/>
      <c r="C55" s="12"/>
      <c r="F55" s="9"/>
      <c r="G55" s="9"/>
      <c r="H55" s="14"/>
      <c r="I55" s="2"/>
      <c r="J55" s="14"/>
      <c r="M55" s="7"/>
    </row>
    <row r="56" spans="1:13" ht="12.75">
      <c r="A56" s="3">
        <v>1409</v>
      </c>
      <c r="B56" s="12"/>
      <c r="C56" s="12"/>
      <c r="F56" s="9"/>
      <c r="G56" s="9"/>
      <c r="H56" s="14"/>
      <c r="I56" s="2"/>
      <c r="J56" s="14"/>
      <c r="M56" s="7"/>
    </row>
    <row r="57" spans="1:13" ht="12.75">
      <c r="A57" s="3">
        <v>1410</v>
      </c>
      <c r="B57" s="12"/>
      <c r="C57" s="12"/>
      <c r="F57" s="9"/>
      <c r="G57" s="9"/>
      <c r="H57" s="14"/>
      <c r="I57" s="2"/>
      <c r="J57" s="14"/>
      <c r="M57" s="7"/>
    </row>
    <row r="58" spans="1:13" ht="12.75">
      <c r="A58" s="3">
        <v>1411</v>
      </c>
      <c r="B58" s="12"/>
      <c r="C58" s="12"/>
      <c r="F58" s="9"/>
      <c r="G58" s="9"/>
      <c r="H58" s="14"/>
      <c r="I58" s="2"/>
      <c r="J58" s="14"/>
      <c r="M58" s="7"/>
    </row>
    <row r="59" spans="1:13" ht="12.75">
      <c r="A59" s="3">
        <v>1412</v>
      </c>
      <c r="B59" s="12"/>
      <c r="C59" s="12"/>
      <c r="F59" s="9"/>
      <c r="G59" s="9"/>
      <c r="H59" s="14"/>
      <c r="I59" s="2"/>
      <c r="J59" s="14"/>
      <c r="M59" s="7"/>
    </row>
    <row r="60" spans="1:13" ht="12.75">
      <c r="A60" s="3">
        <v>1413</v>
      </c>
      <c r="B60" s="12"/>
      <c r="C60" s="12"/>
      <c r="F60" s="9"/>
      <c r="G60" s="9"/>
      <c r="H60" s="14"/>
      <c r="I60" s="2"/>
      <c r="J60" s="14"/>
      <c r="M60" s="7"/>
    </row>
    <row r="61" spans="1:13" ht="12.75">
      <c r="A61" s="3">
        <v>1414</v>
      </c>
      <c r="B61" s="12"/>
      <c r="C61" s="12"/>
      <c r="F61" s="9"/>
      <c r="G61" s="9"/>
      <c r="H61" s="14"/>
      <c r="I61" s="2"/>
      <c r="J61" s="14"/>
      <c r="M61" s="7"/>
    </row>
    <row r="62" spans="1:13" ht="12.75">
      <c r="A62" s="3">
        <v>1415</v>
      </c>
      <c r="B62" s="12"/>
      <c r="C62" s="12"/>
      <c r="F62" s="9"/>
      <c r="G62" s="9"/>
      <c r="H62" s="14"/>
      <c r="I62" s="2"/>
      <c r="J62" s="14"/>
      <c r="M62" s="7"/>
    </row>
    <row r="63" spans="1:13" ht="12.75">
      <c r="A63" s="3">
        <v>1416</v>
      </c>
      <c r="B63" s="12"/>
      <c r="C63" s="12"/>
      <c r="F63" s="9"/>
      <c r="G63" s="9"/>
      <c r="H63" s="14"/>
      <c r="I63" s="2"/>
      <c r="J63" s="14"/>
      <c r="M63" s="7"/>
    </row>
    <row r="64" spans="1:13" ht="12.75">
      <c r="A64" s="3">
        <v>1417</v>
      </c>
      <c r="B64" s="12"/>
      <c r="C64" s="12"/>
      <c r="F64" s="9"/>
      <c r="G64" s="9"/>
      <c r="H64" s="14"/>
      <c r="I64" s="2"/>
      <c r="J64" s="14"/>
      <c r="M64" s="7"/>
    </row>
    <row r="65" spans="1:13" ht="12.75">
      <c r="A65" s="3">
        <v>1418</v>
      </c>
      <c r="B65" s="12"/>
      <c r="C65" s="12"/>
      <c r="F65" s="9"/>
      <c r="G65" s="9"/>
      <c r="H65" s="14"/>
      <c r="I65" s="2"/>
      <c r="J65" s="14"/>
      <c r="M65" s="7"/>
    </row>
    <row r="66" spans="1:13" ht="12.75">
      <c r="A66" s="3">
        <v>1419</v>
      </c>
      <c r="B66" s="12"/>
      <c r="C66" s="12"/>
      <c r="F66" s="9"/>
      <c r="G66" s="9"/>
      <c r="H66" s="14"/>
      <c r="I66" s="2"/>
      <c r="J66" s="14"/>
      <c r="M66" s="7"/>
    </row>
    <row r="67" spans="1:13" ht="12.75">
      <c r="A67" s="3">
        <v>1420</v>
      </c>
      <c r="B67" s="12"/>
      <c r="C67" s="12"/>
      <c r="F67" s="9"/>
      <c r="G67" s="9"/>
      <c r="H67" s="14"/>
      <c r="I67" s="2"/>
      <c r="J67" s="14"/>
      <c r="M67" s="7"/>
    </row>
    <row r="68" spans="1:13" ht="12.75">
      <c r="A68" s="3">
        <v>1421</v>
      </c>
      <c r="B68" s="12"/>
      <c r="C68" s="12"/>
      <c r="F68" s="9"/>
      <c r="G68" s="9"/>
      <c r="H68" s="14"/>
      <c r="I68" s="2"/>
      <c r="J68" s="14"/>
      <c r="M68" s="7"/>
    </row>
    <row r="69" spans="1:13" ht="12.75">
      <c r="A69" s="3">
        <v>1422</v>
      </c>
      <c r="B69" s="12"/>
      <c r="C69" s="12"/>
      <c r="F69" s="9"/>
      <c r="G69" s="9"/>
      <c r="H69" s="14"/>
      <c r="I69" s="2"/>
      <c r="J69" s="14"/>
      <c r="M69" s="7"/>
    </row>
    <row r="70" spans="1:13" ht="12.75">
      <c r="A70" s="3">
        <v>1423</v>
      </c>
      <c r="B70" s="12"/>
      <c r="C70" s="12"/>
      <c r="F70" s="9"/>
      <c r="G70" s="9"/>
      <c r="H70" s="14"/>
      <c r="I70" s="2"/>
      <c r="J70" s="14"/>
      <c r="M70" s="7"/>
    </row>
    <row r="71" spans="1:13" ht="12.75">
      <c r="A71" s="3">
        <v>1424</v>
      </c>
      <c r="B71" s="12"/>
      <c r="C71" s="12"/>
      <c r="F71" s="9"/>
      <c r="G71" s="9"/>
      <c r="H71" s="14"/>
      <c r="I71" s="2"/>
      <c r="J71" s="14"/>
      <c r="M71" s="7"/>
    </row>
    <row r="72" spans="1:13" ht="12.75">
      <c r="A72" s="3">
        <v>1425</v>
      </c>
      <c r="B72" s="12" t="s">
        <v>119</v>
      </c>
      <c r="C72" s="12" t="s">
        <v>120</v>
      </c>
      <c r="D72" t="s">
        <v>323</v>
      </c>
      <c r="E72">
        <v>37</v>
      </c>
      <c r="F72" s="9">
        <v>1296.892</v>
      </c>
      <c r="G72" s="9">
        <f>H72*F72</f>
        <v>3115.1345840000004</v>
      </c>
      <c r="H72" s="14">
        <v>2.402</v>
      </c>
      <c r="I72" s="2">
        <v>1.0427</v>
      </c>
      <c r="J72" s="14">
        <f>H72*I72</f>
        <v>2.5045654</v>
      </c>
      <c r="M72" s="7">
        <f>(14/240)/H72</f>
        <v>0.024285317790729948</v>
      </c>
    </row>
    <row r="73" spans="1:13" ht="12.75">
      <c r="A73" s="3">
        <v>1426</v>
      </c>
      <c r="B73" s="12"/>
      <c r="C73" s="12"/>
      <c r="F73" s="9"/>
      <c r="G73" s="9"/>
      <c r="H73" s="14"/>
      <c r="I73" s="2"/>
      <c r="J73" s="14"/>
      <c r="M73" s="7"/>
    </row>
    <row r="74" spans="1:13" ht="12.75">
      <c r="A74" s="3">
        <v>1427</v>
      </c>
      <c r="B74" s="12"/>
      <c r="C74" s="12"/>
      <c r="F74" s="9"/>
      <c r="G74" s="9"/>
      <c r="H74" s="14"/>
      <c r="I74" s="2"/>
      <c r="J74" s="14"/>
      <c r="M74" s="7"/>
    </row>
    <row r="75" spans="1:13" ht="12.75">
      <c r="A75" s="3">
        <v>1428</v>
      </c>
      <c r="B75" s="12"/>
      <c r="C75" s="12"/>
      <c r="F75" s="9"/>
      <c r="G75" s="9"/>
      <c r="H75" s="14"/>
      <c r="I75" s="2"/>
      <c r="J75" s="14"/>
      <c r="M75" s="7"/>
    </row>
    <row r="76" spans="1:13" ht="12.75">
      <c r="A76" s="3">
        <v>1429</v>
      </c>
      <c r="B76" s="12"/>
      <c r="C76" s="12"/>
      <c r="F76" s="9"/>
      <c r="G76" s="9"/>
      <c r="H76" s="14"/>
      <c r="I76" s="2"/>
      <c r="J76" s="14"/>
      <c r="M76" s="7"/>
    </row>
    <row r="77" spans="1:13" ht="12.75">
      <c r="A77" s="3">
        <v>1430</v>
      </c>
      <c r="B77" s="12"/>
      <c r="C77" s="12"/>
      <c r="F77" s="9"/>
      <c r="G77" s="9"/>
      <c r="H77" s="14"/>
      <c r="I77" s="2"/>
      <c r="J77" s="14"/>
      <c r="M77" s="7"/>
    </row>
    <row r="78" spans="1:13" ht="12.75">
      <c r="A78" s="3">
        <v>1431</v>
      </c>
      <c r="B78" s="12"/>
      <c r="C78" s="12"/>
      <c r="F78" s="9"/>
      <c r="G78" s="9"/>
      <c r="H78" s="14"/>
      <c r="I78" s="2"/>
      <c r="J78" s="14"/>
      <c r="M78" s="7"/>
    </row>
    <row r="79" spans="1:13" ht="12.75">
      <c r="A79" s="3">
        <v>1432</v>
      </c>
      <c r="B79" s="12"/>
      <c r="C79" s="12"/>
      <c r="F79" s="9"/>
      <c r="G79" s="9"/>
      <c r="H79" s="14"/>
      <c r="I79" s="2"/>
      <c r="J79" s="14"/>
      <c r="M79" s="7"/>
    </row>
    <row r="80" spans="1:13" ht="12.75">
      <c r="A80" s="3">
        <v>1433</v>
      </c>
      <c r="B80" s="12" t="s">
        <v>129</v>
      </c>
      <c r="C80" s="12" t="s">
        <v>130</v>
      </c>
      <c r="D80" t="s">
        <v>312</v>
      </c>
      <c r="E80">
        <v>127</v>
      </c>
      <c r="F80" s="9">
        <v>1553.958</v>
      </c>
      <c r="G80" s="9">
        <f>H80*F80</f>
        <v>3779.225856</v>
      </c>
      <c r="H80" s="14">
        <v>2.432</v>
      </c>
      <c r="I80" s="2">
        <v>1.1813</v>
      </c>
      <c r="J80" s="14">
        <f>H80*I80</f>
        <v>2.8729216</v>
      </c>
      <c r="M80" s="7">
        <f>(14/240)/H80</f>
        <v>0.02398574561403509</v>
      </c>
    </row>
    <row r="81" spans="1:13" ht="12.75">
      <c r="A81" s="3">
        <v>1434</v>
      </c>
      <c r="B81" s="12" t="s">
        <v>130</v>
      </c>
      <c r="C81" s="12" t="s">
        <v>131</v>
      </c>
      <c r="D81" t="s">
        <v>313</v>
      </c>
      <c r="E81">
        <v>122</v>
      </c>
      <c r="F81" s="9">
        <v>1267.375</v>
      </c>
      <c r="G81" s="9">
        <f>H81*F81</f>
        <v>3826.205125</v>
      </c>
      <c r="H81" s="14">
        <v>3.019</v>
      </c>
      <c r="I81" s="2">
        <v>1.104</v>
      </c>
      <c r="J81" s="14">
        <f>H81*I81</f>
        <v>3.3329760000000004</v>
      </c>
      <c r="M81" s="7">
        <f>(14/240)/H81</f>
        <v>0.01932207132604615</v>
      </c>
    </row>
    <row r="82" spans="1:13" ht="12.75">
      <c r="A82" s="3">
        <v>1435</v>
      </c>
      <c r="B82" s="12"/>
      <c r="C82" s="12"/>
      <c r="F82" s="9"/>
      <c r="G82" s="9"/>
      <c r="H82" s="14"/>
      <c r="I82" s="2"/>
      <c r="J82" s="14"/>
      <c r="M82" s="7"/>
    </row>
    <row r="83" spans="1:13" ht="12.75">
      <c r="A83" s="3">
        <v>1436</v>
      </c>
      <c r="B83" s="12"/>
      <c r="C83" s="12"/>
      <c r="F83" s="9"/>
      <c r="G83" s="9"/>
      <c r="H83" s="14"/>
      <c r="I83" s="2"/>
      <c r="J83" s="14"/>
      <c r="M83" s="7"/>
    </row>
    <row r="84" spans="1:13" ht="12.75">
      <c r="A84" s="3">
        <v>1437</v>
      </c>
      <c r="B84" s="12"/>
      <c r="C84" s="12"/>
      <c r="F84" s="9"/>
      <c r="G84" s="9"/>
      <c r="H84" s="14"/>
      <c r="I84" s="2"/>
      <c r="J84" s="14"/>
      <c r="M84" s="7"/>
    </row>
    <row r="85" spans="1:13" ht="12.75">
      <c r="A85" s="3">
        <v>1438</v>
      </c>
      <c r="B85" s="12" t="s">
        <v>134</v>
      </c>
      <c r="C85" s="12" t="s">
        <v>135</v>
      </c>
      <c r="D85" t="s">
        <v>339</v>
      </c>
      <c r="E85">
        <v>186</v>
      </c>
      <c r="F85" s="9">
        <v>4300.621</v>
      </c>
      <c r="G85" s="9">
        <f>H85*F85</f>
        <v>12123.450599</v>
      </c>
      <c r="H85" s="14">
        <v>2.819</v>
      </c>
      <c r="I85" s="2">
        <v>1.104</v>
      </c>
      <c r="J85" s="14">
        <f>H85*I85</f>
        <v>3.1121760000000003</v>
      </c>
      <c r="M85" s="7">
        <f>(14/240)/H85</f>
        <v>0.02069291711008632</v>
      </c>
    </row>
    <row r="86" spans="1:13" ht="12.75">
      <c r="A86" s="3">
        <v>1439</v>
      </c>
      <c r="B86" s="12" t="s">
        <v>135</v>
      </c>
      <c r="C86" s="12" t="s">
        <v>136</v>
      </c>
      <c r="D86" t="s">
        <v>314</v>
      </c>
      <c r="E86">
        <v>142</v>
      </c>
      <c r="F86" s="9">
        <v>2781.206</v>
      </c>
      <c r="G86" s="9">
        <f>H86*F86</f>
        <v>7370.1959</v>
      </c>
      <c r="H86" s="14">
        <v>2.65</v>
      </c>
      <c r="I86" s="2">
        <v>1.104</v>
      </c>
      <c r="J86" s="14">
        <f>H86*I86</f>
        <v>2.9256</v>
      </c>
      <c r="M86" s="7">
        <f>(14/240)/H86</f>
        <v>0.022012578616352203</v>
      </c>
    </row>
    <row r="87" spans="1:13" ht="12.75">
      <c r="A87" s="3">
        <v>1440</v>
      </c>
      <c r="B87" s="12"/>
      <c r="C87" s="12"/>
      <c r="F87" s="9"/>
      <c r="G87" s="9"/>
      <c r="H87" s="14"/>
      <c r="I87" s="2"/>
      <c r="J87" s="14"/>
      <c r="M87" s="7"/>
    </row>
    <row r="88" spans="1:13" ht="12.75">
      <c r="A88" s="3">
        <v>1441</v>
      </c>
      <c r="B88" s="12"/>
      <c r="C88" s="12"/>
      <c r="F88" s="9"/>
      <c r="G88" s="9"/>
      <c r="H88" s="14"/>
      <c r="I88" s="2"/>
      <c r="J88" s="14"/>
      <c r="M88" s="7"/>
    </row>
    <row r="89" spans="1:13" ht="12.75">
      <c r="A89" s="3">
        <v>1442</v>
      </c>
      <c r="B89" s="12" t="s">
        <v>138</v>
      </c>
      <c r="C89" s="12" t="s">
        <v>140</v>
      </c>
      <c r="D89" t="s">
        <v>430</v>
      </c>
      <c r="F89" s="9">
        <v>70</v>
      </c>
      <c r="G89" s="9">
        <v>137</v>
      </c>
      <c r="H89" s="14">
        <f>G89/F89</f>
        <v>1.957142857142857</v>
      </c>
      <c r="I89" s="2">
        <v>1.104</v>
      </c>
      <c r="J89" s="14">
        <f>H89*I89</f>
        <v>2.1606857142857145</v>
      </c>
      <c r="M89" s="7">
        <f>(14/240)/H89</f>
        <v>0.02980535279805353</v>
      </c>
    </row>
    <row r="90" spans="1:13" ht="12.75">
      <c r="A90" s="3">
        <v>1443</v>
      </c>
      <c r="B90" s="12" t="s">
        <v>140</v>
      </c>
      <c r="C90" s="12" t="s">
        <v>141</v>
      </c>
      <c r="D90" t="s">
        <v>315</v>
      </c>
      <c r="E90">
        <v>77</v>
      </c>
      <c r="F90" s="9">
        <v>1286.124</v>
      </c>
      <c r="G90" s="9">
        <f>H90*F90</f>
        <v>3509.8323960000002</v>
      </c>
      <c r="H90" s="14">
        <v>2.729</v>
      </c>
      <c r="I90" s="2">
        <v>1.104</v>
      </c>
      <c r="J90" s="14">
        <f>H90*I90</f>
        <v>3.0128160000000004</v>
      </c>
      <c r="M90" s="7">
        <f>(14/240)/H90</f>
        <v>0.02137535116648345</v>
      </c>
    </row>
    <row r="91" spans="1:13" ht="12.75">
      <c r="A91" s="3">
        <v>1443</v>
      </c>
      <c r="B91" s="12" t="s">
        <v>140</v>
      </c>
      <c r="C91" s="12" t="s">
        <v>141</v>
      </c>
      <c r="D91" t="s">
        <v>430</v>
      </c>
      <c r="F91" s="9">
        <v>101</v>
      </c>
      <c r="G91" s="9">
        <v>111</v>
      </c>
      <c r="H91" s="14">
        <f>G91/F91</f>
        <v>1.099009900990099</v>
      </c>
      <c r="I91" s="2">
        <v>1.104</v>
      </c>
      <c r="J91" s="14">
        <f>H91*I91</f>
        <v>1.2133069306930695</v>
      </c>
      <c r="M91" s="7">
        <f>(14/240)/H91</f>
        <v>0.05307807807807807</v>
      </c>
    </row>
    <row r="92" spans="1:13" ht="12.75">
      <c r="A92" s="3">
        <v>1444</v>
      </c>
      <c r="B92" s="12" t="s">
        <v>141</v>
      </c>
      <c r="C92" s="12" t="s">
        <v>142</v>
      </c>
      <c r="D92" t="s">
        <v>311</v>
      </c>
      <c r="E92">
        <v>89</v>
      </c>
      <c r="F92" s="9">
        <v>1132.624</v>
      </c>
      <c r="G92" s="9">
        <f>H92*F92</f>
        <v>2718.2976</v>
      </c>
      <c r="H92" s="14">
        <v>2.4</v>
      </c>
      <c r="I92" s="2">
        <v>1.104</v>
      </c>
      <c r="J92" s="14">
        <f>H92*I92</f>
        <v>2.6496</v>
      </c>
      <c r="M92" s="7">
        <f>(14/240)/H92</f>
        <v>0.024305555555555556</v>
      </c>
    </row>
    <row r="93" spans="1:13" ht="12.75">
      <c r="A93" s="3">
        <v>1445</v>
      </c>
      <c r="B93" s="12"/>
      <c r="C93" s="12"/>
      <c r="F93" s="9"/>
      <c r="G93" s="9"/>
      <c r="H93" s="14"/>
      <c r="I93" s="2"/>
      <c r="J93" s="14"/>
      <c r="M93" s="7"/>
    </row>
    <row r="94" spans="1:13" ht="12.75">
      <c r="A94" s="3">
        <v>1446</v>
      </c>
      <c r="B94" s="12"/>
      <c r="C94" s="12"/>
      <c r="F94" s="9"/>
      <c r="G94" s="9"/>
      <c r="H94" s="14"/>
      <c r="I94" s="2"/>
      <c r="J94" s="14"/>
      <c r="M94" s="7"/>
    </row>
    <row r="95" spans="1:13" ht="12.75">
      <c r="A95" s="3">
        <v>1447</v>
      </c>
      <c r="B95" s="12"/>
      <c r="C95" s="12"/>
      <c r="F95" s="9"/>
      <c r="G95" s="9"/>
      <c r="H95" s="14"/>
      <c r="I95" s="2"/>
      <c r="J95" s="14"/>
      <c r="M95" s="7"/>
    </row>
    <row r="96" spans="1:13" ht="12.75">
      <c r="A96" s="3">
        <v>1448</v>
      </c>
      <c r="B96" s="12" t="s">
        <v>144</v>
      </c>
      <c r="C96" s="12" t="s">
        <v>147</v>
      </c>
      <c r="D96" t="s">
        <v>317</v>
      </c>
      <c r="E96">
        <v>112</v>
      </c>
      <c r="F96" s="9">
        <v>2134.125</v>
      </c>
      <c r="G96" s="9">
        <f>H96*F96</f>
        <v>5738.662125</v>
      </c>
      <c r="H96" s="14">
        <v>2.689</v>
      </c>
      <c r="I96" s="2">
        <v>1.104</v>
      </c>
      <c r="J96" s="14">
        <f>H96*I96</f>
        <v>2.968656</v>
      </c>
      <c r="M96" s="7">
        <f>(14/240)/H96</f>
        <v>0.021693318457914963</v>
      </c>
    </row>
    <row r="97" spans="1:13" ht="12.75">
      <c r="A97" s="3">
        <v>1449</v>
      </c>
      <c r="B97" s="12" t="s">
        <v>147</v>
      </c>
      <c r="C97" s="12" t="s">
        <v>151</v>
      </c>
      <c r="D97" t="s">
        <v>318</v>
      </c>
      <c r="E97">
        <v>60</v>
      </c>
      <c r="F97" s="9">
        <v>1022.333</v>
      </c>
      <c r="G97" s="9">
        <f>H97*F97</f>
        <v>2880.934394</v>
      </c>
      <c r="H97" s="14">
        <v>2.818</v>
      </c>
      <c r="I97" s="2">
        <v>1.104</v>
      </c>
      <c r="J97" s="14">
        <f>H97*I97</f>
        <v>3.1110720000000005</v>
      </c>
      <c r="M97" s="7">
        <f>(14/240)/H97</f>
        <v>0.020700260231842914</v>
      </c>
    </row>
    <row r="98" spans="1:13" ht="12.75">
      <c r="A98" s="3">
        <v>1450</v>
      </c>
      <c r="B98" s="12" t="s">
        <v>151</v>
      </c>
      <c r="C98" s="12" t="s">
        <v>152</v>
      </c>
      <c r="D98" t="s">
        <v>319</v>
      </c>
      <c r="E98">
        <v>51</v>
      </c>
      <c r="F98" s="9">
        <v>1344.75</v>
      </c>
      <c r="G98" s="9">
        <f>H98*F98</f>
        <v>3552.8295</v>
      </c>
      <c r="H98" s="14">
        <v>2.642</v>
      </c>
      <c r="I98" s="2">
        <v>1.104</v>
      </c>
      <c r="J98" s="14">
        <f>H98*I98</f>
        <v>2.9167680000000002</v>
      </c>
      <c r="M98" s="7">
        <f>(14/240)/H98</f>
        <v>0.022079232904365382</v>
      </c>
    </row>
    <row r="99" spans="1:13" ht="12.75">
      <c r="A99" s="3">
        <v>1451</v>
      </c>
      <c r="B99" s="12"/>
      <c r="C99" s="12"/>
      <c r="F99" s="9"/>
      <c r="G99" s="9"/>
      <c r="H99" s="14"/>
      <c r="I99" s="2"/>
      <c r="J99" s="14"/>
      <c r="M99" s="7"/>
    </row>
    <row r="100" spans="1:13" ht="12.75">
      <c r="A100" s="3">
        <v>1452</v>
      </c>
      <c r="B100" s="12"/>
      <c r="C100" s="12"/>
      <c r="F100" s="9"/>
      <c r="G100" s="9"/>
      <c r="H100" s="14"/>
      <c r="I100" s="2"/>
      <c r="J100" s="14"/>
      <c r="M100" s="7"/>
    </row>
    <row r="101" spans="1:13" ht="12.75">
      <c r="A101" s="3">
        <v>1453</v>
      </c>
      <c r="B101" s="12"/>
      <c r="C101" s="12"/>
      <c r="F101" s="9"/>
      <c r="G101" s="9"/>
      <c r="H101" s="14"/>
      <c r="I101" s="2"/>
      <c r="J101" s="14"/>
      <c r="M101" s="7"/>
    </row>
    <row r="102" spans="1:13" ht="12.75">
      <c r="A102" s="3">
        <v>1454</v>
      </c>
      <c r="B102" s="12"/>
      <c r="C102" s="12"/>
      <c r="F102" s="9"/>
      <c r="G102" s="9"/>
      <c r="H102" s="14"/>
      <c r="I102" s="2"/>
      <c r="J102" s="14"/>
      <c r="M102" s="7"/>
    </row>
    <row r="103" spans="1:13" ht="12.75">
      <c r="A103" s="3">
        <v>1455</v>
      </c>
      <c r="B103" s="12" t="s">
        <v>159</v>
      </c>
      <c r="C103" s="12" t="s">
        <v>160</v>
      </c>
      <c r="D103" t="s">
        <v>320</v>
      </c>
      <c r="E103">
        <v>48</v>
      </c>
      <c r="F103" s="9">
        <v>817.75</v>
      </c>
      <c r="G103" s="9">
        <f>H103*F103</f>
        <v>1821.9470000000001</v>
      </c>
      <c r="H103" s="14">
        <v>2.228</v>
      </c>
      <c r="I103" s="2">
        <v>1.104</v>
      </c>
      <c r="J103" s="14">
        <f>H103*I103</f>
        <v>2.4597120000000006</v>
      </c>
      <c r="M103" s="7">
        <f>(14/240)/H103</f>
        <v>0.026181926989826448</v>
      </c>
    </row>
    <row r="104" spans="1:13" ht="12.75">
      <c r="A104" s="3">
        <v>1456</v>
      </c>
      <c r="B104" s="12" t="s">
        <v>161</v>
      </c>
      <c r="C104" s="12" t="s">
        <v>163</v>
      </c>
      <c r="D104" t="s">
        <v>321</v>
      </c>
      <c r="E104">
        <v>56</v>
      </c>
      <c r="F104" s="9">
        <v>1115.5</v>
      </c>
      <c r="G104" s="9">
        <f>H104*F104</f>
        <v>2310.2005000000004</v>
      </c>
      <c r="H104" s="14">
        <v>2.071</v>
      </c>
      <c r="I104" s="2">
        <v>1.104</v>
      </c>
      <c r="J104" s="14">
        <f>H104*I104</f>
        <v>2.2863840000000004</v>
      </c>
      <c r="M104" s="7">
        <f>(14/240)/H104</f>
        <v>0.028166747143087072</v>
      </c>
    </row>
    <row r="105" spans="1:13" ht="12.75">
      <c r="A105" s="3">
        <v>1457</v>
      </c>
      <c r="B105" s="12"/>
      <c r="C105" s="12"/>
      <c r="F105" s="9"/>
      <c r="G105" s="9"/>
      <c r="H105" s="14"/>
      <c r="I105" s="2"/>
      <c r="J105" s="14"/>
      <c r="M105" s="7"/>
    </row>
    <row r="106" spans="1:13" ht="12.75">
      <c r="A106" s="3">
        <v>1458</v>
      </c>
      <c r="B106" s="12"/>
      <c r="C106" s="12"/>
      <c r="F106" s="9"/>
      <c r="G106" s="9"/>
      <c r="H106" s="14"/>
      <c r="I106" s="2"/>
      <c r="J106" s="14"/>
      <c r="M106" s="7"/>
    </row>
    <row r="107" spans="1:13" ht="12.75">
      <c r="A107" s="3">
        <v>1459</v>
      </c>
      <c r="B107" s="12"/>
      <c r="C107" s="12"/>
      <c r="F107" s="9"/>
      <c r="G107" s="9"/>
      <c r="H107" s="14"/>
      <c r="I107" s="2"/>
      <c r="J107" s="14"/>
      <c r="M107" s="7"/>
    </row>
    <row r="108" spans="1:13" ht="12.75">
      <c r="A108" s="3">
        <v>1460</v>
      </c>
      <c r="B108" s="12" t="s">
        <v>169</v>
      </c>
      <c r="C108" s="12" t="s">
        <v>171</v>
      </c>
      <c r="D108" t="s">
        <v>354</v>
      </c>
      <c r="F108" s="9">
        <v>6956.333</v>
      </c>
      <c r="G108" s="9">
        <v>16611.341</v>
      </c>
      <c r="H108" s="14">
        <f>G108/F108</f>
        <v>2.3879450566843192</v>
      </c>
      <c r="I108" s="2">
        <v>1.104</v>
      </c>
      <c r="J108" s="14">
        <f>H108*I108</f>
        <v>2.6362913425794887</v>
      </c>
      <c r="M108" s="7">
        <f>(14/240)/H108</f>
        <v>0.024428256073165115</v>
      </c>
    </row>
    <row r="109" spans="1:13" ht="12.75">
      <c r="A109" s="3">
        <v>1460</v>
      </c>
      <c r="B109" s="12" t="s">
        <v>170</v>
      </c>
      <c r="C109" s="12" t="s">
        <v>171</v>
      </c>
      <c r="D109" t="s">
        <v>389</v>
      </c>
      <c r="E109">
        <v>23</v>
      </c>
      <c r="F109" s="9">
        <v>247.583</v>
      </c>
      <c r="G109" s="9">
        <f>H109*F109</f>
        <v>555.823835</v>
      </c>
      <c r="H109" s="14">
        <v>2.245</v>
      </c>
      <c r="I109" s="2">
        <v>1.104</v>
      </c>
      <c r="J109" s="14">
        <f>H109*I109</f>
        <v>2.4784800000000002</v>
      </c>
      <c r="M109" s="7">
        <f>(14/240)/H109</f>
        <v>0.02598366740905716</v>
      </c>
    </row>
    <row r="110" spans="1:13" ht="12.75">
      <c r="A110" s="3">
        <v>1461</v>
      </c>
      <c r="B110" s="12" t="s">
        <v>173</v>
      </c>
      <c r="C110" s="12" t="s">
        <v>175</v>
      </c>
      <c r="D110" t="s">
        <v>390</v>
      </c>
      <c r="E110">
        <v>43</v>
      </c>
      <c r="F110" s="9">
        <v>1164.5</v>
      </c>
      <c r="G110" s="9">
        <f>H110*F110</f>
        <v>2778.4970000000003</v>
      </c>
      <c r="H110" s="14">
        <v>2.386</v>
      </c>
      <c r="I110" s="2">
        <v>1.104</v>
      </c>
      <c r="J110" s="14">
        <f>H110*I110</f>
        <v>2.6341440000000005</v>
      </c>
      <c r="M110" s="7">
        <f>(14/240)/H110</f>
        <v>0.02444816987985471</v>
      </c>
    </row>
    <row r="111" spans="1:13" ht="12.75">
      <c r="A111" s="3">
        <v>1461</v>
      </c>
      <c r="B111" s="12" t="s">
        <v>174</v>
      </c>
      <c r="C111" s="12" t="s">
        <v>175</v>
      </c>
      <c r="D111" t="s">
        <v>354</v>
      </c>
      <c r="F111" s="9">
        <v>455.333</v>
      </c>
      <c r="G111" s="9">
        <v>440.333</v>
      </c>
      <c r="H111" s="14">
        <f>G111/F111</f>
        <v>0.9670570769085483</v>
      </c>
      <c r="I111" s="2">
        <v>1.104</v>
      </c>
      <c r="J111" s="14">
        <f>H111*I111</f>
        <v>1.0676310129070374</v>
      </c>
      <c r="M111" s="7">
        <f>(14/240)/H111</f>
        <v>0.06032046579899001</v>
      </c>
    </row>
    <row r="112" spans="1:13" ht="12.75">
      <c r="A112" s="3">
        <v>1462</v>
      </c>
      <c r="B112" s="12"/>
      <c r="C112" s="12"/>
      <c r="F112" s="9"/>
      <c r="G112" s="9"/>
      <c r="H112" s="14"/>
      <c r="I112" s="2"/>
      <c r="J112" s="14"/>
      <c r="M112" s="7"/>
    </row>
    <row r="113" spans="1:13" ht="12.75">
      <c r="A113" s="3">
        <v>1463</v>
      </c>
      <c r="B113" s="12"/>
      <c r="C113" s="12"/>
      <c r="F113" s="9"/>
      <c r="G113" s="9"/>
      <c r="H113" s="14"/>
      <c r="I113" s="2"/>
      <c r="J113" s="14"/>
      <c r="M113" s="7"/>
    </row>
    <row r="114" spans="1:13" ht="12.75">
      <c r="A114" s="3">
        <v>1464</v>
      </c>
      <c r="B114" s="12" t="s">
        <v>182</v>
      </c>
      <c r="C114" s="12" t="s">
        <v>187</v>
      </c>
      <c r="D114" t="s">
        <v>391</v>
      </c>
      <c r="E114">
        <v>79</v>
      </c>
      <c r="F114" s="9">
        <v>2560.667</v>
      </c>
      <c r="G114" s="9">
        <f>H114*F114</f>
        <v>6432.395504</v>
      </c>
      <c r="H114" s="14">
        <v>2.512</v>
      </c>
      <c r="I114" s="2">
        <v>1.104</v>
      </c>
      <c r="J114" s="14">
        <f>H114*I114</f>
        <v>2.773248</v>
      </c>
      <c r="M114" s="7">
        <f>(14/240)/H114</f>
        <v>0.02322186836518047</v>
      </c>
    </row>
    <row r="115" spans="1:13" ht="12.75">
      <c r="A115" s="3">
        <v>1464</v>
      </c>
      <c r="B115" s="12" t="s">
        <v>183</v>
      </c>
      <c r="C115" s="12" t="s">
        <v>188</v>
      </c>
      <c r="D115" t="s">
        <v>354</v>
      </c>
      <c r="F115" s="9">
        <v>2997</v>
      </c>
      <c r="G115" s="9">
        <v>6665.667</v>
      </c>
      <c r="H115" s="14">
        <f>G115/F115</f>
        <v>2.224113113113113</v>
      </c>
      <c r="I115" s="2">
        <v>1.104</v>
      </c>
      <c r="J115" s="14">
        <f>H115*I115</f>
        <v>2.455420876876877</v>
      </c>
      <c r="M115" s="7">
        <f>(14/240)/H115</f>
        <v>0.026227682841042016</v>
      </c>
    </row>
    <row r="116" spans="1:13" ht="12.75">
      <c r="A116" s="3">
        <v>1465</v>
      </c>
      <c r="B116" s="12"/>
      <c r="C116" s="12"/>
      <c r="F116" s="9"/>
      <c r="G116" s="9"/>
      <c r="H116" s="14"/>
      <c r="I116" s="2"/>
      <c r="J116" s="14"/>
      <c r="M116" s="7"/>
    </row>
    <row r="117" spans="1:13" ht="12.75">
      <c r="A117" s="3">
        <v>1466</v>
      </c>
      <c r="B117" s="12" t="s">
        <v>189</v>
      </c>
      <c r="C117" s="12" t="s">
        <v>192</v>
      </c>
      <c r="D117" t="s">
        <v>354</v>
      </c>
      <c r="F117" s="9">
        <v>1077.708</v>
      </c>
      <c r="G117" s="9">
        <v>2779.833</v>
      </c>
      <c r="H117" s="14">
        <f>G117/F117</f>
        <v>2.579393490630115</v>
      </c>
      <c r="I117" s="2">
        <v>1.0119</v>
      </c>
      <c r="J117" s="14">
        <f>H117*I117</f>
        <v>2.6100882731686132</v>
      </c>
      <c r="M117" s="7">
        <f>(14/240)/H117</f>
        <v>0.022615135513536246</v>
      </c>
    </row>
    <row r="118" spans="1:13" ht="12.75">
      <c r="A118" s="3">
        <v>1467</v>
      </c>
      <c r="B118" s="12" t="s">
        <v>194</v>
      </c>
      <c r="C118" s="12" t="s">
        <v>203</v>
      </c>
      <c r="D118" t="s">
        <v>354</v>
      </c>
      <c r="F118" s="9">
        <v>17361.416</v>
      </c>
      <c r="G118" s="9">
        <v>32311.879</v>
      </c>
      <c r="H118" s="14">
        <f>G118/F118</f>
        <v>1.8611315459522426</v>
      </c>
      <c r="I118" s="2">
        <v>1.0119</v>
      </c>
      <c r="J118" s="14">
        <f>H118*I118</f>
        <v>1.8832790113490743</v>
      </c>
      <c r="M118" s="7">
        <f>(14/240)/H118</f>
        <v>0.031342939439290014</v>
      </c>
    </row>
    <row r="119" spans="1:13" ht="12.75">
      <c r="A119" s="3">
        <v>1468</v>
      </c>
      <c r="B119" s="12" t="s">
        <v>203</v>
      </c>
      <c r="C119" s="12" t="s">
        <v>205</v>
      </c>
      <c r="D119" t="s">
        <v>354</v>
      </c>
      <c r="F119" s="9">
        <v>4487.875</v>
      </c>
      <c r="G119" s="9">
        <v>8806.5</v>
      </c>
      <c r="H119" s="14">
        <f>G119/F119</f>
        <v>1.9622872740439519</v>
      </c>
      <c r="I119" s="2">
        <v>1.0364</v>
      </c>
      <c r="J119" s="14">
        <f>H119*I119</f>
        <v>2.0337145308191515</v>
      </c>
      <c r="M119" s="7">
        <f>(14/240)/H119</f>
        <v>0.029727213800412572</v>
      </c>
    </row>
    <row r="120" spans="1:13" ht="12.75">
      <c r="A120" s="3">
        <v>1469</v>
      </c>
      <c r="B120" s="12" t="s">
        <v>205</v>
      </c>
      <c r="C120" s="12" t="s">
        <v>209</v>
      </c>
      <c r="D120" t="s">
        <v>356</v>
      </c>
      <c r="F120" s="9">
        <v>894.375</v>
      </c>
      <c r="G120" s="9">
        <v>1977.583</v>
      </c>
      <c r="H120" s="14">
        <f>G120/F120</f>
        <v>2.211134032145353</v>
      </c>
      <c r="I120" s="2">
        <v>1.0364</v>
      </c>
      <c r="J120" s="14">
        <f>H120*I120</f>
        <v>2.291619310915444</v>
      </c>
      <c r="M120" s="7">
        <f>(14/240)/H120</f>
        <v>0.026381636067866684</v>
      </c>
    </row>
    <row r="121" spans="1:13" ht="12.75">
      <c r="A121" s="3">
        <v>1470</v>
      </c>
      <c r="B121" s="12" t="s">
        <v>209</v>
      </c>
      <c r="C121" s="12" t="s">
        <v>211</v>
      </c>
      <c r="D121" t="s">
        <v>356</v>
      </c>
      <c r="F121" s="9">
        <f>417.333+149</f>
        <v>566.3330000000001</v>
      </c>
      <c r="G121" s="9">
        <f>(928.792+207.334)</f>
        <v>1136.126</v>
      </c>
      <c r="H121" s="14">
        <f>G121/F121</f>
        <v>2.006109479758375</v>
      </c>
      <c r="I121" s="2">
        <v>1.0364</v>
      </c>
      <c r="J121" s="14">
        <f>H121*I121</f>
        <v>2.07913186482158</v>
      </c>
      <c r="M121" s="7">
        <f>(14/240)/H121</f>
        <v>0.029077841424865438</v>
      </c>
    </row>
    <row r="122" spans="1:13" ht="12.75">
      <c r="A122" s="3">
        <v>1471</v>
      </c>
      <c r="B122" s="12" t="s">
        <v>211</v>
      </c>
      <c r="C122" s="12" t="s">
        <v>214</v>
      </c>
      <c r="D122" t="s">
        <v>356</v>
      </c>
      <c r="F122" s="9">
        <v>3910.833</v>
      </c>
      <c r="G122" s="9">
        <v>7521.667</v>
      </c>
      <c r="H122" s="14">
        <f>G122/F122</f>
        <v>1.9232902555542515</v>
      </c>
      <c r="I122" s="2">
        <v>1.0364</v>
      </c>
      <c r="J122" s="14">
        <f>H122*I122</f>
        <v>1.9932980208564262</v>
      </c>
      <c r="M122" s="7">
        <f>(14/240)/H122</f>
        <v>0.030329968742301407</v>
      </c>
    </row>
    <row r="123" spans="1:13" ht="12.75">
      <c r="A123" s="3">
        <v>1472</v>
      </c>
      <c r="B123" s="12" t="s">
        <v>217</v>
      </c>
      <c r="C123" s="12" t="s">
        <v>220</v>
      </c>
      <c r="D123" t="s">
        <v>356</v>
      </c>
      <c r="F123" s="9">
        <v>769.5</v>
      </c>
      <c r="G123" s="9">
        <v>1972.8</v>
      </c>
      <c r="H123" s="14">
        <f>G123/F123</f>
        <v>2.5637426900584797</v>
      </c>
      <c r="I123" s="2">
        <v>1.0364</v>
      </c>
      <c r="J123" s="14">
        <f>H123*I123</f>
        <v>2.6570629239766084</v>
      </c>
      <c r="M123" s="7">
        <f>(14/240)/H123</f>
        <v>0.022753193430656935</v>
      </c>
    </row>
    <row r="124" spans="1:13" ht="12.75">
      <c r="A124" s="3">
        <v>1473</v>
      </c>
      <c r="B124" s="12" t="s">
        <v>220</v>
      </c>
      <c r="C124" s="12" t="s">
        <v>224</v>
      </c>
      <c r="D124" t="s">
        <v>392</v>
      </c>
      <c r="E124">
        <v>23</v>
      </c>
      <c r="F124" s="9">
        <v>970.583</v>
      </c>
      <c r="G124" s="9">
        <f>H124*F124</f>
        <v>2458.486739</v>
      </c>
      <c r="H124" s="14">
        <v>2.533</v>
      </c>
      <c r="I124" s="2">
        <v>1.0364</v>
      </c>
      <c r="J124" s="14">
        <f>H124*I124</f>
        <v>2.6252012</v>
      </c>
      <c r="M124" s="7">
        <f>(14/240)/H124</f>
        <v>0.02302934596657455</v>
      </c>
    </row>
    <row r="125" spans="1:13" ht="12.75">
      <c r="A125" s="3">
        <v>1473</v>
      </c>
      <c r="B125" s="12" t="s">
        <v>223</v>
      </c>
      <c r="C125" s="12" t="s">
        <v>225</v>
      </c>
      <c r="D125" t="s">
        <v>356</v>
      </c>
      <c r="F125" s="9">
        <v>59.667</v>
      </c>
      <c r="G125" s="9">
        <v>103.333</v>
      </c>
      <c r="H125" s="14">
        <f>G125/F125</f>
        <v>1.7318283138083026</v>
      </c>
      <c r="I125" s="2">
        <v>1.0364</v>
      </c>
      <c r="J125" s="14">
        <f>H125*I125</f>
        <v>1.7948668644309247</v>
      </c>
      <c r="M125" s="7">
        <f>(14/240)/H125</f>
        <v>0.03368309252610493</v>
      </c>
    </row>
    <row r="126" spans="1:13" ht="12.75">
      <c r="A126" s="3">
        <v>1474</v>
      </c>
      <c r="B126" s="12"/>
      <c r="C126" s="12"/>
      <c r="F126" s="9"/>
      <c r="G126" s="9"/>
      <c r="H126" s="14"/>
      <c r="I126" s="2"/>
      <c r="J126" s="14"/>
      <c r="M126" s="7"/>
    </row>
    <row r="127" spans="1:13" ht="12.75">
      <c r="A127" s="3">
        <v>1475</v>
      </c>
      <c r="B127" s="12" t="s">
        <v>227</v>
      </c>
      <c r="C127" s="12" t="s">
        <v>230</v>
      </c>
      <c r="D127" t="s">
        <v>356</v>
      </c>
      <c r="F127" s="9">
        <f>507.917/2</f>
        <v>253.9585</v>
      </c>
      <c r="G127" s="9">
        <f>890.388/2</f>
        <v>445.194</v>
      </c>
      <c r="H127" s="14">
        <f>G127/F127</f>
        <v>1.7530187018745191</v>
      </c>
      <c r="I127" s="2">
        <v>1.1775</v>
      </c>
      <c r="J127" s="14">
        <f>H127*I127</f>
        <v>2.0641795214572465</v>
      </c>
      <c r="M127" s="7">
        <f>(14/240)/H127</f>
        <v>0.033275933263551015</v>
      </c>
    </row>
    <row r="128" spans="1:13" ht="12.75">
      <c r="A128" s="3">
        <v>1476</v>
      </c>
      <c r="B128" s="12" t="s">
        <v>230</v>
      </c>
      <c r="C128" s="12" t="s">
        <v>232</v>
      </c>
      <c r="D128" t="s">
        <v>356</v>
      </c>
      <c r="F128" s="9">
        <f>507.917/2</f>
        <v>253.9585</v>
      </c>
      <c r="G128" s="9">
        <f>890.388/2</f>
        <v>445.194</v>
      </c>
      <c r="H128" s="14">
        <f>G128/F128</f>
        <v>1.7530187018745191</v>
      </c>
      <c r="I128" s="2">
        <v>1.1775</v>
      </c>
      <c r="J128" s="14">
        <f>H128*I128</f>
        <v>2.0641795214572465</v>
      </c>
      <c r="M128" s="7">
        <f>(14/240)/H128</f>
        <v>0.033275933263551015</v>
      </c>
    </row>
    <row r="129" spans="1:13" ht="12.75">
      <c r="A129" s="3">
        <v>1477</v>
      </c>
      <c r="B129" s="12"/>
      <c r="C129" s="12"/>
      <c r="F129" s="9"/>
      <c r="G129" s="9"/>
      <c r="H129" s="14"/>
      <c r="I129" s="2"/>
      <c r="J129" s="14"/>
      <c r="M129" s="7"/>
    </row>
    <row r="130" spans="1:13" ht="12.75">
      <c r="A130" s="3">
        <v>1478</v>
      </c>
      <c r="B130" s="12"/>
      <c r="C130" s="12"/>
      <c r="F130" s="9"/>
      <c r="G130" s="9"/>
      <c r="H130" s="14"/>
      <c r="I130" s="2"/>
      <c r="J130" s="14"/>
      <c r="M130" s="7"/>
    </row>
    <row r="131" spans="1:13" ht="12.75">
      <c r="A131" s="3">
        <v>1479</v>
      </c>
      <c r="B131" s="12"/>
      <c r="C131" s="12"/>
      <c r="F131" s="9"/>
      <c r="G131" s="9"/>
      <c r="H131" s="14"/>
      <c r="I131" s="2"/>
      <c r="J131" s="14"/>
      <c r="M131" s="7"/>
    </row>
    <row r="132" spans="1:13" ht="12.75">
      <c r="A132" s="3">
        <v>1480</v>
      </c>
      <c r="B132" s="12"/>
      <c r="C132" s="12"/>
      <c r="F132" s="9"/>
      <c r="G132" s="9"/>
      <c r="H132" s="14"/>
      <c r="I132" s="2"/>
      <c r="J132" s="14"/>
      <c r="M132" s="7"/>
    </row>
    <row r="133" spans="1:13" ht="12.75">
      <c r="A133" s="3">
        <v>1481</v>
      </c>
      <c r="B133" s="12" t="s">
        <v>239</v>
      </c>
      <c r="C133" s="12" t="s">
        <v>241</v>
      </c>
      <c r="D133" t="s">
        <v>356</v>
      </c>
      <c r="F133" s="9">
        <f>14+351.625</f>
        <v>365.625</v>
      </c>
      <c r="G133" s="9">
        <f>28+811.8</f>
        <v>839.8</v>
      </c>
      <c r="H133" s="14">
        <f>G133/F133</f>
        <v>2.2968888888888888</v>
      </c>
      <c r="I133" s="2">
        <v>1.3247</v>
      </c>
      <c r="J133" s="14">
        <f>H133*I133</f>
        <v>3.042688711111111</v>
      </c>
      <c r="K133" s="9"/>
      <c r="L133" s="14"/>
      <c r="M133" s="7">
        <f>(14/240)/H133</f>
        <v>0.02539667182662539</v>
      </c>
    </row>
    <row r="134" spans="1:13" ht="12.75">
      <c r="A134" s="3">
        <v>1482</v>
      </c>
      <c r="B134" s="12"/>
      <c r="C134" s="12"/>
      <c r="F134" s="9"/>
      <c r="G134" s="9"/>
      <c r="H134" s="14"/>
      <c r="I134" s="2"/>
      <c r="J134" s="14"/>
      <c r="M134" s="7"/>
    </row>
    <row r="135" spans="1:13" ht="12.75">
      <c r="A135" s="3">
        <v>1483</v>
      </c>
      <c r="B135" s="12"/>
      <c r="C135" s="12"/>
      <c r="F135" s="9"/>
      <c r="G135" s="9"/>
      <c r="H135" s="14"/>
      <c r="I135" s="2"/>
      <c r="J135" s="14"/>
      <c r="M135" s="7"/>
    </row>
    <row r="136" spans="1:13" ht="12.75">
      <c r="A136" s="3">
        <v>1484</v>
      </c>
      <c r="B136" s="12"/>
      <c r="C136" s="12"/>
      <c r="F136" s="9"/>
      <c r="G136" s="9"/>
      <c r="H136" s="14"/>
      <c r="I136" s="2"/>
      <c r="J136" s="14"/>
      <c r="M136" s="7"/>
    </row>
    <row r="137" spans="1:13" ht="12.75">
      <c r="A137" s="3">
        <v>1485</v>
      </c>
      <c r="B137" s="12"/>
      <c r="C137" s="12"/>
      <c r="F137" s="9"/>
      <c r="G137" s="9"/>
      <c r="H137" s="14"/>
      <c r="I137" s="2"/>
      <c r="J137" s="14"/>
      <c r="M137" s="7"/>
    </row>
    <row r="138" spans="1:13" ht="12.75">
      <c r="A138" s="3">
        <v>1486</v>
      </c>
      <c r="B138" s="12"/>
      <c r="C138" s="12"/>
      <c r="F138" s="9"/>
      <c r="G138" s="9"/>
      <c r="H138" s="14"/>
      <c r="I138" s="2"/>
      <c r="J138" s="14"/>
      <c r="M138" s="7"/>
    </row>
    <row r="139" spans="1:13" ht="12.75">
      <c r="A139" s="3">
        <v>1487</v>
      </c>
      <c r="B139" s="12"/>
      <c r="C139" s="12"/>
      <c r="F139" s="9"/>
      <c r="G139" s="9"/>
      <c r="H139" s="14"/>
      <c r="I139" s="2"/>
      <c r="J139" s="14"/>
      <c r="M139" s="7"/>
    </row>
    <row r="140" spans="1:13" ht="12.75">
      <c r="A140" s="3">
        <v>1488</v>
      </c>
      <c r="B140" s="12" t="s">
        <v>253</v>
      </c>
      <c r="C140" s="12" t="s">
        <v>254</v>
      </c>
      <c r="D140" t="s">
        <v>324</v>
      </c>
      <c r="E140">
        <v>1</v>
      </c>
      <c r="F140" s="9">
        <v>5</v>
      </c>
      <c r="G140" s="9">
        <f>H140*F140</f>
        <v>10</v>
      </c>
      <c r="H140" s="14">
        <v>2</v>
      </c>
      <c r="I140" s="2">
        <f>(2.0283+2.4588)/2</f>
        <v>2.24355</v>
      </c>
      <c r="J140" s="14">
        <f>H140*I140</f>
        <v>4.4871</v>
      </c>
      <c r="M140" s="7">
        <f>(14/240)/H140</f>
        <v>0.029166666666666667</v>
      </c>
    </row>
    <row r="141" spans="1:13" ht="12.75">
      <c r="A141" s="3">
        <v>1489</v>
      </c>
      <c r="B141" s="12"/>
      <c r="C141" s="12"/>
      <c r="F141" s="9"/>
      <c r="G141" s="9"/>
      <c r="H141" s="14"/>
      <c r="I141" s="2"/>
      <c r="J141" s="14"/>
      <c r="M141" s="7"/>
    </row>
    <row r="142" spans="1:13" ht="12.75">
      <c r="A142" s="3">
        <v>1490</v>
      </c>
      <c r="B142" s="12" t="s">
        <v>255</v>
      </c>
      <c r="C142" s="12" t="s">
        <v>256</v>
      </c>
      <c r="D142" t="s">
        <v>393</v>
      </c>
      <c r="E142">
        <v>10</v>
      </c>
      <c r="F142" s="9">
        <v>51.625</v>
      </c>
      <c r="G142" s="9">
        <f>H142*F142</f>
        <v>104.334125</v>
      </c>
      <c r="H142" s="14">
        <v>2.021</v>
      </c>
      <c r="I142" s="2">
        <f>(2.7281+0.981)/2</f>
        <v>1.85455</v>
      </c>
      <c r="J142" s="14">
        <f>H142*I142</f>
        <v>3.7480455499999996</v>
      </c>
      <c r="M142" s="7">
        <f>(14/240)/H142</f>
        <v>0.028863598878443017</v>
      </c>
    </row>
    <row r="143" spans="1:13" ht="12.75">
      <c r="A143" s="3">
        <v>1490</v>
      </c>
      <c r="B143" s="12" t="s">
        <v>255</v>
      </c>
      <c r="C143" s="12" t="s">
        <v>256</v>
      </c>
      <c r="D143" t="s">
        <v>356</v>
      </c>
      <c r="F143" s="9">
        <v>19</v>
      </c>
      <c r="G143" s="9">
        <v>48.666666</v>
      </c>
      <c r="H143" s="14">
        <f>G143/F143</f>
        <v>2.5614034736842104</v>
      </c>
      <c r="I143" s="2">
        <f>(2.7281+0.981)/2</f>
        <v>1.85455</v>
      </c>
      <c r="J143" s="14">
        <f>H143*I143</f>
        <v>4.7502508121210525</v>
      </c>
      <c r="M143" s="7">
        <f>(14/240)/H143</f>
        <v>0.02277397291471196</v>
      </c>
    </row>
    <row r="144" spans="1:13" ht="12.75">
      <c r="A144" s="3">
        <v>1491</v>
      </c>
      <c r="B144" s="12"/>
      <c r="C144" s="12"/>
      <c r="F144" s="9"/>
      <c r="G144" s="9"/>
      <c r="H144" s="14"/>
      <c r="I144" s="2"/>
      <c r="J144" s="14"/>
      <c r="M144" s="7"/>
    </row>
    <row r="145" spans="1:13" ht="12.75">
      <c r="A145" s="3">
        <v>1492</v>
      </c>
      <c r="B145" s="12" t="s">
        <v>257</v>
      </c>
      <c r="C145" s="12" t="s">
        <v>260</v>
      </c>
      <c r="D145" t="s">
        <v>325</v>
      </c>
      <c r="E145">
        <v>17</v>
      </c>
      <c r="F145" s="9">
        <v>228.625</v>
      </c>
      <c r="G145" s="9">
        <f>H145*F145</f>
        <v>459.764875</v>
      </c>
      <c r="H145" s="14">
        <v>2.011</v>
      </c>
      <c r="I145" s="2">
        <f>(0.981+1.2512)/2</f>
        <v>1.1161</v>
      </c>
      <c r="J145" s="14">
        <f>H145*I145</f>
        <v>2.2444771</v>
      </c>
      <c r="M145" s="7">
        <f>(14/240)/H145</f>
        <v>0.029007127465605832</v>
      </c>
    </row>
    <row r="146" spans="1:13" ht="12.75">
      <c r="A146" s="3">
        <v>1492</v>
      </c>
      <c r="B146" s="12" t="s">
        <v>257</v>
      </c>
      <c r="C146" s="12" t="s">
        <v>259</v>
      </c>
      <c r="D146" t="s">
        <v>356</v>
      </c>
      <c r="F146" s="9">
        <v>104</v>
      </c>
      <c r="G146" s="9">
        <v>138.667</v>
      </c>
      <c r="H146" s="14">
        <f>G146/F146</f>
        <v>1.3333365384615385</v>
      </c>
      <c r="I146" s="2">
        <f>(0.981+1.2512)/2</f>
        <v>1.1161</v>
      </c>
      <c r="J146" s="14">
        <f>H146*I146</f>
        <v>1.4881369105769233</v>
      </c>
      <c r="M146" s="7">
        <f>(14/240)/H146</f>
        <v>0.04374989483198358</v>
      </c>
    </row>
    <row r="147" spans="1:13" ht="12.75">
      <c r="A147" s="3">
        <v>1493</v>
      </c>
      <c r="B147" s="12"/>
      <c r="C147" s="12"/>
      <c r="F147" s="9"/>
      <c r="G147" s="9"/>
      <c r="H147" s="14"/>
      <c r="I147" s="2"/>
      <c r="J147" s="14"/>
      <c r="M147" s="7"/>
    </row>
    <row r="148" spans="1:13" ht="12.75">
      <c r="A148" s="3">
        <v>1494</v>
      </c>
      <c r="B148" s="12"/>
      <c r="C148" s="12"/>
      <c r="F148" s="9"/>
      <c r="G148" s="9"/>
      <c r="H148" s="14"/>
      <c r="I148" s="2"/>
      <c r="J148" s="14"/>
      <c r="M148" s="7"/>
    </row>
    <row r="149" spans="1:13" ht="12.75">
      <c r="A149" s="3">
        <v>1495</v>
      </c>
      <c r="B149" s="12"/>
      <c r="C149" s="12"/>
      <c r="F149" s="9"/>
      <c r="G149" s="9"/>
      <c r="H149" s="14"/>
      <c r="I149" s="2"/>
      <c r="J149" s="14"/>
      <c r="M149" s="7"/>
    </row>
    <row r="150" spans="1:13" ht="12.75">
      <c r="A150" s="3">
        <v>1496</v>
      </c>
      <c r="B150" s="12"/>
      <c r="C150" s="12"/>
      <c r="F150" s="9"/>
      <c r="G150" s="9"/>
      <c r="H150" s="14"/>
      <c r="I150" s="2"/>
      <c r="J150" s="14"/>
      <c r="M150" s="7"/>
    </row>
    <row r="151" spans="1:13" ht="12.75">
      <c r="A151" s="3">
        <v>1497</v>
      </c>
      <c r="B151" s="12" t="s">
        <v>264</v>
      </c>
      <c r="C151" s="12" t="s">
        <v>266</v>
      </c>
      <c r="D151" t="s">
        <v>327</v>
      </c>
      <c r="E151">
        <v>19</v>
      </c>
      <c r="F151" s="9">
        <v>402.75</v>
      </c>
      <c r="G151" s="9">
        <f>H151*F151</f>
        <v>927.1305</v>
      </c>
      <c r="H151" s="14">
        <v>2.302</v>
      </c>
      <c r="I151" s="2">
        <v>1.4631</v>
      </c>
      <c r="J151" s="14">
        <f>H151*I151</f>
        <v>3.3680562000000003</v>
      </c>
      <c r="M151" s="7">
        <f>(14/240)/H151</f>
        <v>0.025340283811178685</v>
      </c>
    </row>
    <row r="152" spans="1:13" ht="12.75">
      <c r="A152" s="3">
        <v>1497</v>
      </c>
      <c r="B152" s="12" t="s">
        <v>264</v>
      </c>
      <c r="C152" s="12" t="s">
        <v>266</v>
      </c>
      <c r="D152" t="s">
        <v>356</v>
      </c>
      <c r="F152" s="9">
        <v>2</v>
      </c>
      <c r="G152" s="9">
        <v>4</v>
      </c>
      <c r="H152" s="14">
        <f>G152/F152</f>
        <v>2</v>
      </c>
      <c r="I152" s="2">
        <v>1.4631</v>
      </c>
      <c r="J152" s="14">
        <f>H152*I152</f>
        <v>2.9262</v>
      </c>
      <c r="M152" s="7">
        <f>(14/240)/H152</f>
        <v>0.029166666666666667</v>
      </c>
    </row>
    <row r="153" spans="1:13" ht="12.75">
      <c r="A153" s="3">
        <v>1498</v>
      </c>
      <c r="B153" s="12"/>
      <c r="C153" s="12"/>
      <c r="F153" s="9"/>
      <c r="G153" s="9"/>
      <c r="H153" s="14"/>
      <c r="I153" s="2"/>
      <c r="J153" s="14"/>
      <c r="M153" s="7"/>
    </row>
    <row r="154" spans="1:13" ht="12.75">
      <c r="A154" s="3">
        <v>1499</v>
      </c>
      <c r="B154" s="12"/>
      <c r="C154" s="12"/>
      <c r="F154" s="9"/>
      <c r="G154" s="9"/>
      <c r="H154" s="14"/>
      <c r="I154" s="2"/>
      <c r="J154" s="14"/>
      <c r="M154" s="7"/>
    </row>
    <row r="155" spans="1:13" ht="12.75">
      <c r="A155" s="3">
        <v>1500</v>
      </c>
      <c r="B155" s="12" t="s">
        <v>268</v>
      </c>
      <c r="C155" s="12" t="s">
        <v>269</v>
      </c>
      <c r="D155" t="s">
        <v>340</v>
      </c>
      <c r="E155">
        <v>51</v>
      </c>
      <c r="F155" s="9">
        <v>1026.876</v>
      </c>
      <c r="G155" s="9">
        <f>H155*F155</f>
        <v>2301.229116</v>
      </c>
      <c r="H155" s="14">
        <v>2.241</v>
      </c>
      <c r="I155" s="2">
        <v>1.4719</v>
      </c>
      <c r="J155" s="14">
        <f>H155*I155</f>
        <v>3.2985279000000003</v>
      </c>
      <c r="M155" s="7">
        <f>(14/240)/H155</f>
        <v>0.026030046110367393</v>
      </c>
    </row>
    <row r="156" spans="1:13" ht="12.75">
      <c r="A156" s="3">
        <v>1501</v>
      </c>
      <c r="B156" s="12" t="s">
        <v>269</v>
      </c>
      <c r="C156" s="12" t="s">
        <v>271</v>
      </c>
      <c r="D156" t="s">
        <v>341</v>
      </c>
      <c r="E156">
        <v>35</v>
      </c>
      <c r="F156" s="9">
        <v>532.334</v>
      </c>
      <c r="G156" s="9">
        <f>H156*F156</f>
        <v>1583.69365</v>
      </c>
      <c r="H156" s="14">
        <v>2.975</v>
      </c>
      <c r="I156" s="2">
        <v>1.4719</v>
      </c>
      <c r="J156" s="14">
        <f>H156*I156</f>
        <v>4.3789025</v>
      </c>
      <c r="M156" s="7">
        <f>(14/240)/H156</f>
        <v>0.0196078431372549</v>
      </c>
    </row>
    <row r="157" spans="1:10" ht="12.75">
      <c r="A157" s="3">
        <v>1502</v>
      </c>
      <c r="B157" s="12"/>
      <c r="C157" s="12"/>
      <c r="F157" s="9"/>
      <c r="H157" s="14"/>
      <c r="I157" s="2"/>
      <c r="J157" s="14"/>
    </row>
    <row r="158" spans="1:10" ht="12.75">
      <c r="A158" s="3">
        <v>1503</v>
      </c>
      <c r="B158" s="12"/>
      <c r="C158" s="12"/>
      <c r="F158" s="9"/>
      <c r="H158" s="14"/>
      <c r="I158" s="2"/>
      <c r="J158" s="14"/>
    </row>
    <row r="159" spans="1:10" ht="12.75">
      <c r="A159" s="3">
        <v>1504</v>
      </c>
      <c r="B159" s="12"/>
      <c r="C159" s="12"/>
      <c r="F159" s="9"/>
      <c r="H159" s="14"/>
      <c r="I159" s="2"/>
      <c r="J159" s="14"/>
    </row>
    <row r="160" spans="1:10" ht="12.75">
      <c r="A160" s="3">
        <v>1505</v>
      </c>
      <c r="B160" s="12"/>
      <c r="C160" s="12"/>
      <c r="F160" s="9"/>
      <c r="H160" s="14"/>
      <c r="I160" s="2"/>
      <c r="J160" s="14"/>
    </row>
    <row r="161" spans="1:10" ht="12.75">
      <c r="A161" s="3">
        <v>1506</v>
      </c>
      <c r="B161" s="12"/>
      <c r="C161" s="12"/>
      <c r="F161" s="9"/>
      <c r="H161" s="14"/>
      <c r="I161" s="2"/>
      <c r="J161" s="14"/>
    </row>
    <row r="162" spans="1:10" ht="12.75">
      <c r="A162" s="3">
        <v>1507</v>
      </c>
      <c r="B162" s="12"/>
      <c r="C162" s="12"/>
      <c r="F162" s="9"/>
      <c r="H162" s="14"/>
      <c r="I162" s="2"/>
      <c r="J162" s="14"/>
    </row>
    <row r="163" spans="1:10" ht="12.75">
      <c r="A163" s="3">
        <v>1508</v>
      </c>
      <c r="B163" s="12"/>
      <c r="C163" s="12"/>
      <c r="F163" s="9"/>
      <c r="H163" s="14"/>
      <c r="I163" s="2"/>
      <c r="J163" s="14"/>
    </row>
    <row r="164" spans="1:10" ht="12.75">
      <c r="A164" s="3">
        <v>1509</v>
      </c>
      <c r="B164" s="12"/>
      <c r="C164" s="12"/>
      <c r="F164" s="9"/>
      <c r="H164" s="14"/>
      <c r="I164" s="2"/>
      <c r="J164" s="14"/>
    </row>
    <row r="165" spans="1:10" ht="12.75">
      <c r="A165" s="3">
        <v>1510</v>
      </c>
      <c r="B165" s="12"/>
      <c r="C165" s="12"/>
      <c r="F165" s="9"/>
      <c r="H165" s="14"/>
      <c r="I165" s="2"/>
      <c r="J165" s="14"/>
    </row>
    <row r="166" spans="1:10" ht="12.75">
      <c r="A166" s="3">
        <v>1511</v>
      </c>
      <c r="B166" s="12"/>
      <c r="C166" s="12"/>
      <c r="F166" s="9"/>
      <c r="H166" s="14"/>
      <c r="I166" s="2"/>
      <c r="J166" s="14"/>
    </row>
    <row r="167" spans="1:10" ht="12.75">
      <c r="A167" s="3">
        <v>1512</v>
      </c>
      <c r="B167" s="12"/>
      <c r="C167" s="12"/>
      <c r="F167" s="9"/>
      <c r="H167" s="14"/>
      <c r="I167" s="2"/>
      <c r="J167" s="14"/>
    </row>
    <row r="168" spans="1:10" ht="12.75">
      <c r="A168" s="3">
        <v>1513</v>
      </c>
      <c r="B168" s="12"/>
      <c r="C168" s="12"/>
      <c r="F168" s="9"/>
      <c r="H168" s="14"/>
      <c r="I168" s="2"/>
      <c r="J168" s="14"/>
    </row>
    <row r="169" spans="1:10" ht="12.75">
      <c r="A169" s="3">
        <v>1514</v>
      </c>
      <c r="B169" s="12"/>
      <c r="C169" s="12"/>
      <c r="F169" s="9"/>
      <c r="H169" s="14"/>
      <c r="I169" s="2"/>
      <c r="J169" s="14"/>
    </row>
    <row r="170" spans="1:10" ht="12.75">
      <c r="A170" s="3">
        <v>1515</v>
      </c>
      <c r="B170" s="12"/>
      <c r="C170" s="12"/>
      <c r="F170" s="9"/>
      <c r="H170" s="14"/>
      <c r="I170" s="2"/>
      <c r="J170" s="14"/>
    </row>
    <row r="171" spans="1:10" ht="12.75">
      <c r="A171" s="3">
        <v>1516</v>
      </c>
      <c r="B171" s="12"/>
      <c r="C171" s="12"/>
      <c r="F171" s="9"/>
      <c r="H171" s="14"/>
      <c r="I171" s="2"/>
      <c r="J171" s="14"/>
    </row>
    <row r="172" spans="1:10" ht="12.75">
      <c r="A172" s="3">
        <v>1517</v>
      </c>
      <c r="B172" s="12"/>
      <c r="C172" s="12"/>
      <c r="F172" s="9"/>
      <c r="H172" s="14"/>
      <c r="I172" s="2"/>
      <c r="J172" s="14"/>
    </row>
    <row r="173" spans="1:10" ht="12.75">
      <c r="A173" s="3">
        <v>1518</v>
      </c>
      <c r="B173" s="12"/>
      <c r="C173" s="12"/>
      <c r="F173" s="9"/>
      <c r="H173" s="14"/>
      <c r="I173" s="2"/>
      <c r="J173" s="14"/>
    </row>
    <row r="174" spans="1:10" ht="12.75">
      <c r="A174" s="3">
        <v>1519</v>
      </c>
      <c r="B174" s="12"/>
      <c r="C174" s="12"/>
      <c r="F174" s="9"/>
      <c r="H174" s="14"/>
      <c r="I174" s="2"/>
      <c r="J174" s="14"/>
    </row>
    <row r="175" spans="1:10" ht="12.75">
      <c r="A175" s="3">
        <v>1520</v>
      </c>
      <c r="B175" s="12"/>
      <c r="C175" s="12"/>
      <c r="F175" s="9"/>
      <c r="H175" s="14"/>
      <c r="I175" s="2"/>
      <c r="J175" s="14"/>
    </row>
    <row r="176" spans="1:10" ht="12.75">
      <c r="A176" s="3"/>
      <c r="B176" s="12"/>
      <c r="C176" s="12"/>
      <c r="F176" s="9"/>
      <c r="H176" s="14"/>
      <c r="I176" s="2"/>
      <c r="J176" s="14"/>
    </row>
    <row r="177" spans="1:10" ht="12.75">
      <c r="A177" s="3"/>
      <c r="B177" s="12"/>
      <c r="C177" s="12"/>
      <c r="F177" s="9"/>
      <c r="H177" s="14"/>
      <c r="I177" s="2"/>
      <c r="J177" s="14"/>
    </row>
    <row r="178" spans="1:10" ht="12.75">
      <c r="A178" s="3"/>
      <c r="B178" s="19" t="s">
        <v>508</v>
      </c>
      <c r="J178" s="14"/>
    </row>
    <row r="179" spans="1:10" ht="12.75">
      <c r="A179" s="3"/>
      <c r="J179" s="14"/>
    </row>
    <row r="180" spans="1:10" ht="12.75">
      <c r="A180" s="3"/>
      <c r="B180" t="s">
        <v>295</v>
      </c>
      <c r="J180" s="14"/>
    </row>
    <row r="181" spans="1:10" ht="12.75">
      <c r="A181" s="3"/>
      <c r="B181" s="12"/>
      <c r="C181" s="12"/>
      <c r="F181" s="9"/>
      <c r="H181" s="14"/>
      <c r="I181" s="2"/>
      <c r="J181" s="14"/>
    </row>
    <row r="182" spans="1:10" ht="12.75">
      <c r="A182" s="3"/>
      <c r="B182" t="s">
        <v>515</v>
      </c>
      <c r="C182" s="14"/>
      <c r="D182" s="9"/>
      <c r="H182" s="14"/>
      <c r="I182" s="2"/>
      <c r="J182" s="14"/>
    </row>
    <row r="183" spans="1:10" ht="12.75">
      <c r="A183" s="3"/>
      <c r="C183" s="14"/>
      <c r="D183" s="9"/>
      <c r="H183" s="14"/>
      <c r="I183" s="2"/>
      <c r="J183" s="14"/>
    </row>
    <row r="184" spans="1:10" ht="12.75">
      <c r="A184" s="3"/>
      <c r="B184" t="s">
        <v>473</v>
      </c>
      <c r="C184" s="14"/>
      <c r="D184" s="9"/>
      <c r="H184" s="14"/>
      <c r="I184" s="2"/>
      <c r="J184" s="14"/>
    </row>
    <row r="185" spans="1:10" ht="12.75">
      <c r="A185" s="3"/>
      <c r="D185" s="9"/>
      <c r="H185" s="14"/>
      <c r="I185" s="2"/>
      <c r="J185" s="14"/>
    </row>
    <row r="186" spans="1:10" ht="12.75">
      <c r="A186" s="3"/>
      <c r="B186" t="s">
        <v>478</v>
      </c>
      <c r="D186" s="9"/>
      <c r="H186" s="14"/>
      <c r="I186" s="2"/>
      <c r="J186" s="14"/>
    </row>
    <row r="187" spans="1:10" ht="12.75">
      <c r="A187" s="3"/>
      <c r="B187" s="12"/>
      <c r="C187" s="12"/>
      <c r="F187" s="9"/>
      <c r="H187" s="14"/>
      <c r="I187" s="2"/>
      <c r="J187" s="14"/>
    </row>
    <row r="188" spans="1:10" ht="12.75">
      <c r="A188" s="3"/>
      <c r="B188" s="12"/>
      <c r="C188" s="12"/>
      <c r="F188" s="9"/>
      <c r="H188" s="14"/>
      <c r="I188" s="2"/>
      <c r="J188" s="14"/>
    </row>
    <row r="189" spans="1:10" ht="12.75">
      <c r="A189" s="3"/>
      <c r="B189" s="12"/>
      <c r="C189" s="12"/>
      <c r="F189" s="9"/>
      <c r="H189" s="14"/>
      <c r="I189" s="2"/>
      <c r="J189" s="14"/>
    </row>
    <row r="190" spans="1:10" ht="12.75">
      <c r="A190" s="3"/>
      <c r="B190" s="12"/>
      <c r="C190" s="12"/>
      <c r="F190" s="9"/>
      <c r="H190" s="14"/>
      <c r="I190" s="2"/>
      <c r="J190" s="14"/>
    </row>
    <row r="191" spans="1:10" ht="12.75">
      <c r="A191" s="3"/>
      <c r="B191" s="12"/>
      <c r="C191" s="12"/>
      <c r="F191" s="9"/>
      <c r="H191" s="14"/>
      <c r="I191" s="2"/>
      <c r="J191" s="14"/>
    </row>
    <row r="192" spans="1:10" ht="12.75">
      <c r="A192" s="3"/>
      <c r="B192" s="12"/>
      <c r="C192" s="12"/>
      <c r="F192" s="9"/>
      <c r="H192" s="14"/>
      <c r="I192" s="2"/>
      <c r="J192" s="14"/>
    </row>
    <row r="193" spans="1:8" ht="12.75">
      <c r="A193" s="3"/>
      <c r="B193" s="12"/>
      <c r="C193" s="12"/>
      <c r="F193" s="9"/>
      <c r="H193" s="14"/>
    </row>
    <row r="194" spans="1:8" ht="12.75">
      <c r="A194" s="3"/>
      <c r="B194" s="12"/>
      <c r="C194" s="12"/>
      <c r="F194" s="9"/>
      <c r="H194" s="14"/>
    </row>
    <row r="195" spans="1:8" ht="12.75">
      <c r="A195" s="3"/>
      <c r="B195" s="12"/>
      <c r="C195" s="12"/>
      <c r="F195" s="9"/>
      <c r="H195" s="14"/>
    </row>
    <row r="196" spans="1:8" ht="12.75">
      <c r="A196" s="3"/>
      <c r="B196" s="12"/>
      <c r="C196" s="12"/>
      <c r="F196" s="9"/>
      <c r="H196" s="14"/>
    </row>
    <row r="197" spans="1:8" ht="12.75">
      <c r="A197" s="3"/>
      <c r="B197" s="12"/>
      <c r="C197" s="12"/>
      <c r="F197" s="9"/>
      <c r="H197" s="14"/>
    </row>
    <row r="198" spans="1:8" ht="12.75">
      <c r="A198" s="3"/>
      <c r="B198" s="12"/>
      <c r="C198" s="12"/>
      <c r="F198" s="9"/>
      <c r="H198" s="14"/>
    </row>
    <row r="199" spans="1:8" ht="12.75">
      <c r="A199" s="3"/>
      <c r="B199" s="12"/>
      <c r="C199" s="12"/>
      <c r="F199" s="9"/>
      <c r="H199" s="14"/>
    </row>
    <row r="200" spans="2:8" ht="12.75">
      <c r="B200" s="12"/>
      <c r="C200" s="12"/>
      <c r="F200" s="9"/>
      <c r="H200" s="14"/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7"/>
  </sheetPr>
  <dimension ref="A1:N226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1" max="1" width="8.421875" style="3" customWidth="1"/>
    <col min="2" max="3" width="11.00390625" style="12" customWidth="1"/>
    <col min="4" max="4" width="21.421875" style="0" customWidth="1"/>
    <col min="5" max="5" width="8.00390625" style="0" customWidth="1"/>
    <col min="6" max="6" width="9.7109375" style="9" customWidth="1"/>
    <col min="7" max="7" width="12.140625" style="9" customWidth="1"/>
    <col min="8" max="8" width="12.140625" style="14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14" customWidth="1"/>
    <col min="13" max="13" width="13.7109375" style="7" customWidth="1"/>
  </cols>
  <sheetData>
    <row r="1" spans="1:13" ht="12.75">
      <c r="A1" s="3"/>
      <c r="B1" s="12"/>
      <c r="C1" s="13" t="s">
        <v>511</v>
      </c>
      <c r="D1" s="10"/>
      <c r="E1" s="5"/>
      <c r="F1" s="9"/>
      <c r="G1" s="9"/>
      <c r="H1" s="14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14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14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5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4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" t="s">
        <v>7</v>
      </c>
      <c r="H5" s="1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  <c r="N5" s="1"/>
    </row>
    <row r="6" spans="1:13" ht="12.75">
      <c r="A6" s="3"/>
      <c r="B6" s="12"/>
      <c r="C6" s="12"/>
      <c r="D6" s="10"/>
      <c r="E6" s="5"/>
      <c r="F6" s="9"/>
      <c r="G6" s="9"/>
      <c r="H6" s="14"/>
      <c r="I6" s="2"/>
      <c r="J6" s="14"/>
      <c r="K6" s="14"/>
      <c r="L6" s="14"/>
      <c r="M6" s="7"/>
    </row>
    <row r="7" spans="1:13" ht="12.75">
      <c r="A7" s="3">
        <v>1360</v>
      </c>
      <c r="B7" s="12"/>
      <c r="C7" s="12"/>
      <c r="D7" s="10"/>
      <c r="E7" s="5"/>
      <c r="F7" s="9"/>
      <c r="G7" s="9"/>
      <c r="H7" s="14"/>
      <c r="I7" s="2"/>
      <c r="J7" s="14"/>
      <c r="K7" s="14">
        <v>36</v>
      </c>
      <c r="L7" s="14"/>
      <c r="M7" s="7"/>
    </row>
    <row r="8" spans="1:13" ht="12.75">
      <c r="A8" s="3">
        <v>1361</v>
      </c>
      <c r="B8" s="12"/>
      <c r="C8" s="12"/>
      <c r="F8" s="9"/>
      <c r="G8" s="9"/>
      <c r="H8" s="14"/>
      <c r="I8" s="2"/>
      <c r="J8" s="14"/>
      <c r="K8" s="14">
        <v>36</v>
      </c>
      <c r="L8" s="14"/>
      <c r="M8" s="7"/>
    </row>
    <row r="9" spans="1:13" ht="12.75">
      <c r="A9" s="3">
        <v>1362</v>
      </c>
      <c r="B9" s="12"/>
      <c r="C9" s="12"/>
      <c r="F9" s="9"/>
      <c r="G9" s="9"/>
      <c r="H9" s="14"/>
      <c r="I9" s="2"/>
      <c r="J9" s="14"/>
      <c r="K9" s="14">
        <v>36</v>
      </c>
      <c r="L9" s="14"/>
      <c r="M9" s="7"/>
    </row>
    <row r="10" spans="1:13" ht="12.75">
      <c r="A10" s="3">
        <v>1363</v>
      </c>
      <c r="B10" s="12"/>
      <c r="C10" s="12"/>
      <c r="F10" s="9"/>
      <c r="G10" s="9"/>
      <c r="H10" s="14"/>
      <c r="I10" s="2"/>
      <c r="J10" s="14"/>
      <c r="K10" s="14">
        <v>36</v>
      </c>
      <c r="L10" s="14"/>
      <c r="M10" s="7"/>
    </row>
    <row r="11" spans="1:13" ht="12.75">
      <c r="A11" s="3">
        <v>1364</v>
      </c>
      <c r="B11" s="12"/>
      <c r="C11" s="12"/>
      <c r="F11" s="9"/>
      <c r="G11" s="9"/>
      <c r="H11" s="14"/>
      <c r="I11" s="2"/>
      <c r="J11" s="14"/>
      <c r="K11" s="14">
        <v>36</v>
      </c>
      <c r="L11" s="14"/>
      <c r="M11" s="7"/>
    </row>
    <row r="12" spans="1:13" ht="12.75">
      <c r="A12" s="3">
        <v>1365</v>
      </c>
      <c r="B12" s="12"/>
      <c r="C12" s="12"/>
      <c r="F12" s="9"/>
      <c r="G12" s="9"/>
      <c r="H12" s="14"/>
      <c r="I12" s="2"/>
      <c r="J12" s="14"/>
      <c r="K12" s="14">
        <v>36</v>
      </c>
      <c r="L12" s="14"/>
      <c r="M12" s="7"/>
    </row>
    <row r="13" spans="1:13" ht="12.75">
      <c r="A13" s="3">
        <v>1366</v>
      </c>
      <c r="B13" s="12"/>
      <c r="C13" s="12"/>
      <c r="F13" s="9"/>
      <c r="G13" s="9"/>
      <c r="H13" s="14"/>
      <c r="I13" s="2"/>
      <c r="J13" s="14"/>
      <c r="K13" s="14">
        <v>36</v>
      </c>
      <c r="L13" s="14"/>
      <c r="M13" s="7"/>
    </row>
    <row r="14" spans="1:13" ht="12.75">
      <c r="A14" s="3">
        <v>1367</v>
      </c>
      <c r="B14" s="12"/>
      <c r="C14" s="12"/>
      <c r="F14" s="9"/>
      <c r="G14" s="9"/>
      <c r="H14" s="14"/>
      <c r="I14" s="2"/>
      <c r="J14" s="14"/>
      <c r="K14" s="14">
        <v>36</v>
      </c>
      <c r="L14" s="14"/>
      <c r="M14" s="7"/>
    </row>
    <row r="15" spans="1:13" ht="12.75">
      <c r="A15" s="3">
        <v>1368</v>
      </c>
      <c r="B15" s="12"/>
      <c r="C15" s="12"/>
      <c r="F15" s="9"/>
      <c r="G15" s="9"/>
      <c r="H15" s="14"/>
      <c r="I15" s="2"/>
      <c r="J15" s="14"/>
      <c r="K15" s="14">
        <v>36</v>
      </c>
      <c r="L15" s="14"/>
      <c r="M15" s="7"/>
    </row>
    <row r="16" spans="1:13" ht="12.75">
      <c r="A16" s="3">
        <v>1369</v>
      </c>
      <c r="B16" s="12"/>
      <c r="C16" s="12"/>
      <c r="F16" s="9"/>
      <c r="G16" s="9"/>
      <c r="H16" s="14"/>
      <c r="I16" s="2"/>
      <c r="J16" s="14"/>
      <c r="K16" s="14">
        <v>36</v>
      </c>
      <c r="L16" s="14"/>
      <c r="M16" s="7"/>
    </row>
    <row r="17" spans="1:13" ht="12.75">
      <c r="A17" s="3">
        <v>1370</v>
      </c>
      <c r="B17" s="12"/>
      <c r="C17" s="12"/>
      <c r="F17" s="9"/>
      <c r="G17" s="9"/>
      <c r="H17" s="14"/>
      <c r="I17" s="2"/>
      <c r="J17" s="14"/>
      <c r="K17" s="14">
        <v>36</v>
      </c>
      <c r="L17" s="14"/>
      <c r="M17" s="7"/>
    </row>
    <row r="18" spans="1:13" ht="12.75">
      <c r="A18" s="3">
        <v>1371</v>
      </c>
      <c r="B18" s="12"/>
      <c r="C18" s="12"/>
      <c r="F18" s="9"/>
      <c r="G18" s="9"/>
      <c r="H18" s="14"/>
      <c r="I18" s="2"/>
      <c r="J18" s="14"/>
      <c r="K18" s="14">
        <v>36</v>
      </c>
      <c r="L18" s="14"/>
      <c r="M18" s="7"/>
    </row>
    <row r="19" spans="1:13" ht="12.75">
      <c r="A19" s="3">
        <v>1372</v>
      </c>
      <c r="B19" s="12" t="s">
        <v>29</v>
      </c>
      <c r="C19" s="12" t="s">
        <v>24</v>
      </c>
      <c r="D19" t="s">
        <v>307</v>
      </c>
      <c r="E19">
        <v>56</v>
      </c>
      <c r="F19" s="9">
        <v>1381.708</v>
      </c>
      <c r="G19" s="9">
        <f>H19*F19</f>
        <v>2419.370708</v>
      </c>
      <c r="H19" s="14">
        <v>1.751</v>
      </c>
      <c r="I19" s="2">
        <v>0.9199</v>
      </c>
      <c r="J19" s="14">
        <f>H19*I19</f>
        <v>1.6107449</v>
      </c>
      <c r="K19" s="14">
        <v>36</v>
      </c>
      <c r="L19" s="14">
        <f>(H19*240)/K19</f>
        <v>11.673333333333332</v>
      </c>
      <c r="M19" s="7">
        <f>(14/240)/H19</f>
        <v>0.03331429659242338</v>
      </c>
    </row>
    <row r="20" spans="1:13" ht="12.75">
      <c r="A20" s="3">
        <v>1373</v>
      </c>
      <c r="B20" s="12"/>
      <c r="C20" s="12"/>
      <c r="F20" s="9"/>
      <c r="G20" s="9"/>
      <c r="H20" s="14"/>
      <c r="I20" s="2"/>
      <c r="J20" s="14"/>
      <c r="K20" s="14">
        <v>36</v>
      </c>
      <c r="L20" s="14"/>
      <c r="M20" s="7"/>
    </row>
    <row r="21" spans="1:13" ht="12.75">
      <c r="A21" s="3">
        <v>1374</v>
      </c>
      <c r="B21" s="12"/>
      <c r="C21" s="12"/>
      <c r="F21" s="9"/>
      <c r="G21" s="9"/>
      <c r="H21" s="14"/>
      <c r="I21" s="2"/>
      <c r="J21" s="14"/>
      <c r="K21" s="14">
        <v>36</v>
      </c>
      <c r="L21" s="14"/>
      <c r="M21" s="7"/>
    </row>
    <row r="22" spans="1:13" ht="12.75">
      <c r="A22" s="3">
        <v>1375</v>
      </c>
      <c r="B22" s="12"/>
      <c r="C22" s="12"/>
      <c r="F22" s="9"/>
      <c r="G22" s="9"/>
      <c r="H22" s="14"/>
      <c r="I22" s="2"/>
      <c r="J22" s="14"/>
      <c r="K22" s="14">
        <v>36</v>
      </c>
      <c r="L22" s="14"/>
      <c r="M22" s="7"/>
    </row>
    <row r="23" spans="1:13" ht="12.75">
      <c r="A23" s="3">
        <v>1376</v>
      </c>
      <c r="B23" s="12"/>
      <c r="C23" s="12"/>
      <c r="F23" s="9"/>
      <c r="G23" s="9"/>
      <c r="H23" s="14"/>
      <c r="I23" s="2"/>
      <c r="J23" s="14"/>
      <c r="K23" s="14">
        <v>36</v>
      </c>
      <c r="L23" s="14"/>
      <c r="M23" s="7"/>
    </row>
    <row r="24" spans="1:13" ht="12.75">
      <c r="A24" s="3">
        <v>1377</v>
      </c>
      <c r="B24" s="12"/>
      <c r="C24" s="12"/>
      <c r="F24" s="9"/>
      <c r="G24" s="9"/>
      <c r="H24" s="14"/>
      <c r="I24" s="2"/>
      <c r="J24" s="14"/>
      <c r="K24" s="14">
        <v>36</v>
      </c>
      <c r="L24" s="14"/>
      <c r="M24" s="7"/>
    </row>
    <row r="25" spans="1:13" ht="12.75">
      <c r="A25" s="3">
        <v>1378</v>
      </c>
      <c r="B25" s="12"/>
      <c r="C25" s="12"/>
      <c r="F25" s="9"/>
      <c r="G25" s="9"/>
      <c r="H25" s="14"/>
      <c r="I25" s="2"/>
      <c r="J25" s="14"/>
      <c r="K25" s="14">
        <v>36</v>
      </c>
      <c r="L25" s="14"/>
      <c r="M25" s="7"/>
    </row>
    <row r="26" spans="1:13" ht="12.75">
      <c r="A26" s="3">
        <v>1379</v>
      </c>
      <c r="B26" s="12"/>
      <c r="C26" s="12"/>
      <c r="F26" s="9"/>
      <c r="G26" s="9"/>
      <c r="H26" s="14"/>
      <c r="I26" s="2"/>
      <c r="J26" s="14"/>
      <c r="K26" s="14">
        <v>36</v>
      </c>
      <c r="L26" s="14"/>
      <c r="M26" s="7"/>
    </row>
    <row r="27" spans="1:13" ht="12.75">
      <c r="A27" s="3">
        <v>1380</v>
      </c>
      <c r="B27" s="12"/>
      <c r="C27" s="12"/>
      <c r="F27" s="9"/>
      <c r="G27" s="9"/>
      <c r="H27" s="14"/>
      <c r="I27" s="2"/>
      <c r="J27" s="14"/>
      <c r="K27" s="14">
        <v>36</v>
      </c>
      <c r="L27" s="14"/>
      <c r="M27" s="7"/>
    </row>
    <row r="28" spans="1:13" ht="12.75">
      <c r="A28" s="3">
        <v>1381</v>
      </c>
      <c r="B28" s="12"/>
      <c r="C28" s="12"/>
      <c r="F28" s="9"/>
      <c r="G28" s="9"/>
      <c r="H28" s="14"/>
      <c r="I28" s="2"/>
      <c r="J28" s="14"/>
      <c r="K28" s="14">
        <v>36</v>
      </c>
      <c r="L28" s="14"/>
      <c r="M28" s="7"/>
    </row>
    <row r="29" spans="1:13" ht="12.75">
      <c r="A29" s="3">
        <v>1382</v>
      </c>
      <c r="B29" s="12"/>
      <c r="C29" s="12"/>
      <c r="F29" s="9"/>
      <c r="G29" s="9"/>
      <c r="H29" s="14"/>
      <c r="I29" s="2"/>
      <c r="J29" s="14"/>
      <c r="K29" s="14">
        <v>36</v>
      </c>
      <c r="L29" s="14"/>
      <c r="M29" s="7"/>
    </row>
    <row r="30" spans="1:13" ht="12.75">
      <c r="A30" s="3">
        <v>1383</v>
      </c>
      <c r="B30" s="12"/>
      <c r="C30" s="12"/>
      <c r="F30" s="9"/>
      <c r="G30" s="9"/>
      <c r="H30" s="14"/>
      <c r="I30" s="2"/>
      <c r="J30" s="14"/>
      <c r="K30" s="14">
        <v>36</v>
      </c>
      <c r="L30" s="14"/>
      <c r="M30" s="7"/>
    </row>
    <row r="31" spans="1:13" ht="12.75">
      <c r="A31" s="3">
        <v>1384</v>
      </c>
      <c r="B31" s="12" t="s">
        <v>35</v>
      </c>
      <c r="C31" s="12" t="s">
        <v>51</v>
      </c>
      <c r="D31" t="s">
        <v>308</v>
      </c>
      <c r="E31">
        <v>112</v>
      </c>
      <c r="F31" s="9">
        <v>3005.333</v>
      </c>
      <c r="G31" s="9">
        <f>H31*F31</f>
        <v>6599.711268000001</v>
      </c>
      <c r="H31" s="14">
        <v>2.196</v>
      </c>
      <c r="I31" s="2">
        <v>1.1135</v>
      </c>
      <c r="J31" s="14">
        <f>H31*I31</f>
        <v>2.445246</v>
      </c>
      <c r="K31" s="14">
        <v>36</v>
      </c>
      <c r="L31" s="14">
        <f>(H31*240)/K31</f>
        <v>14.640000000000002</v>
      </c>
      <c r="M31" s="7">
        <f>(14/240)/H31</f>
        <v>0.026563448694596235</v>
      </c>
    </row>
    <row r="32" spans="1:13" ht="12.75">
      <c r="A32" s="3">
        <v>1385</v>
      </c>
      <c r="B32" s="12"/>
      <c r="C32" s="12"/>
      <c r="F32" s="9"/>
      <c r="G32" s="9"/>
      <c r="H32" s="14"/>
      <c r="I32" s="2"/>
      <c r="J32" s="14"/>
      <c r="K32" s="14">
        <v>36</v>
      </c>
      <c r="L32" s="14"/>
      <c r="M32" s="7"/>
    </row>
    <row r="33" spans="1:13" ht="12.75">
      <c r="A33" s="3">
        <v>1386</v>
      </c>
      <c r="B33" s="12"/>
      <c r="C33" s="12"/>
      <c r="F33" s="9"/>
      <c r="G33" s="9"/>
      <c r="H33" s="14"/>
      <c r="I33" s="2"/>
      <c r="J33" s="14"/>
      <c r="K33" s="14">
        <v>36</v>
      </c>
      <c r="L33" s="14"/>
      <c r="M33" s="7"/>
    </row>
    <row r="34" spans="1:13" ht="12.75">
      <c r="A34" s="3">
        <v>1387</v>
      </c>
      <c r="B34" s="12"/>
      <c r="C34" s="12"/>
      <c r="F34" s="9"/>
      <c r="G34" s="9"/>
      <c r="H34" s="14"/>
      <c r="I34" s="2"/>
      <c r="J34" s="14"/>
      <c r="K34" s="14">
        <v>36</v>
      </c>
      <c r="L34" s="14"/>
      <c r="M34" s="7"/>
    </row>
    <row r="35" spans="1:13" ht="12.75">
      <c r="A35" s="3">
        <v>1388</v>
      </c>
      <c r="B35" s="12"/>
      <c r="C35" s="12"/>
      <c r="F35" s="9"/>
      <c r="G35" s="9"/>
      <c r="H35" s="14"/>
      <c r="I35" s="2"/>
      <c r="J35" s="14"/>
      <c r="K35" s="14">
        <v>36</v>
      </c>
      <c r="L35" s="14"/>
      <c r="M35" s="7"/>
    </row>
    <row r="36" spans="1:13" ht="12.75">
      <c r="A36" s="3">
        <v>1389</v>
      </c>
      <c r="B36" s="12"/>
      <c r="C36" s="12"/>
      <c r="F36" s="9"/>
      <c r="G36" s="9"/>
      <c r="H36" s="14"/>
      <c r="I36" s="2"/>
      <c r="J36" s="14"/>
      <c r="K36" s="14">
        <v>36</v>
      </c>
      <c r="L36" s="14"/>
      <c r="M36" s="7"/>
    </row>
    <row r="37" spans="1:13" ht="12.75">
      <c r="A37" s="3">
        <v>1390</v>
      </c>
      <c r="B37" s="12"/>
      <c r="C37" s="12"/>
      <c r="F37" s="9"/>
      <c r="G37" s="9"/>
      <c r="H37" s="14"/>
      <c r="I37" s="2"/>
      <c r="J37" s="14"/>
      <c r="K37" s="14">
        <v>36</v>
      </c>
      <c r="L37" s="14"/>
      <c r="M37" s="7"/>
    </row>
    <row r="38" spans="1:13" ht="12.75">
      <c r="A38" s="3">
        <v>1391</v>
      </c>
      <c r="B38" s="12"/>
      <c r="C38" s="12"/>
      <c r="F38" s="9"/>
      <c r="G38" s="9"/>
      <c r="H38" s="14"/>
      <c r="I38" s="2"/>
      <c r="J38" s="14"/>
      <c r="K38" s="14">
        <v>36</v>
      </c>
      <c r="L38" s="14"/>
      <c r="M38" s="7"/>
    </row>
    <row r="39" spans="1:13" ht="12.75">
      <c r="A39" s="3">
        <v>1392</v>
      </c>
      <c r="B39" s="12"/>
      <c r="C39" s="12"/>
      <c r="F39" s="9"/>
      <c r="G39" s="9"/>
      <c r="H39" s="14"/>
      <c r="I39" s="2"/>
      <c r="J39" s="14"/>
      <c r="K39" s="14">
        <v>36</v>
      </c>
      <c r="L39" s="14"/>
      <c r="M39" s="7"/>
    </row>
    <row r="40" spans="1:13" ht="12.75">
      <c r="A40" s="3">
        <v>1393</v>
      </c>
      <c r="B40" s="12"/>
      <c r="C40" s="12"/>
      <c r="F40" s="9"/>
      <c r="G40" s="9"/>
      <c r="H40" s="14"/>
      <c r="I40" s="2"/>
      <c r="J40" s="14"/>
      <c r="K40" s="14">
        <v>36</v>
      </c>
      <c r="L40" s="14"/>
      <c r="M40" s="7"/>
    </row>
    <row r="41" spans="1:13" ht="12.75">
      <c r="A41" s="3">
        <v>1394</v>
      </c>
      <c r="B41" s="12"/>
      <c r="C41" s="12"/>
      <c r="F41" s="9"/>
      <c r="G41" s="9"/>
      <c r="H41" s="14"/>
      <c r="I41" s="2"/>
      <c r="J41" s="14"/>
      <c r="K41" s="14">
        <v>36</v>
      </c>
      <c r="L41" s="14"/>
      <c r="M41" s="7"/>
    </row>
    <row r="42" spans="1:13" ht="12.75">
      <c r="A42" s="3">
        <v>1395</v>
      </c>
      <c r="B42" s="12"/>
      <c r="C42" s="12"/>
      <c r="F42" s="9"/>
      <c r="G42" s="9"/>
      <c r="H42" s="14"/>
      <c r="I42" s="2"/>
      <c r="J42" s="14"/>
      <c r="K42" s="14">
        <v>36</v>
      </c>
      <c r="L42" s="14"/>
      <c r="M42" s="7"/>
    </row>
    <row r="43" spans="1:13" ht="12.75">
      <c r="A43" s="3">
        <v>1396</v>
      </c>
      <c r="B43" s="12"/>
      <c r="C43" s="12"/>
      <c r="F43" s="9"/>
      <c r="G43" s="9"/>
      <c r="H43" s="14"/>
      <c r="I43" s="2"/>
      <c r="J43" s="14"/>
      <c r="K43" s="14">
        <v>36</v>
      </c>
      <c r="L43" s="14"/>
      <c r="M43" s="7"/>
    </row>
    <row r="44" spans="1:13" ht="12.75">
      <c r="A44" s="3">
        <v>1397</v>
      </c>
      <c r="B44" s="12"/>
      <c r="C44" s="12"/>
      <c r="F44" s="9"/>
      <c r="G44" s="9"/>
      <c r="H44" s="14"/>
      <c r="I44" s="2"/>
      <c r="J44" s="14"/>
      <c r="K44" s="14">
        <v>36</v>
      </c>
      <c r="L44" s="14"/>
      <c r="M44" s="7"/>
    </row>
    <row r="45" spans="1:13" ht="12.75">
      <c r="A45" s="3">
        <v>1398</v>
      </c>
      <c r="B45" s="12"/>
      <c r="C45" s="12"/>
      <c r="F45" s="9"/>
      <c r="G45" s="9"/>
      <c r="H45" s="14"/>
      <c r="I45" s="2"/>
      <c r="J45" s="14"/>
      <c r="K45" s="14">
        <v>36</v>
      </c>
      <c r="L45" s="14"/>
      <c r="M45" s="7"/>
    </row>
    <row r="46" spans="1:13" ht="12.75">
      <c r="A46" s="3">
        <v>1399</v>
      </c>
      <c r="B46" s="12"/>
      <c r="C46" s="12"/>
      <c r="F46" s="9"/>
      <c r="G46" s="9"/>
      <c r="H46" s="14"/>
      <c r="I46" s="2"/>
      <c r="J46" s="14"/>
      <c r="K46" s="14">
        <v>36</v>
      </c>
      <c r="L46" s="14"/>
      <c r="M46" s="7"/>
    </row>
    <row r="47" spans="1:13" ht="12.75">
      <c r="A47" s="3">
        <v>1400</v>
      </c>
      <c r="B47" s="12"/>
      <c r="C47" s="12"/>
      <c r="F47" s="9"/>
      <c r="G47" s="9"/>
      <c r="H47" s="14"/>
      <c r="I47" s="2"/>
      <c r="J47" s="14"/>
      <c r="K47" s="14">
        <v>36</v>
      </c>
      <c r="L47" s="14"/>
      <c r="M47" s="7"/>
    </row>
    <row r="48" spans="1:13" ht="12.75">
      <c r="A48" s="3">
        <v>1401</v>
      </c>
      <c r="B48" s="12"/>
      <c r="C48" s="12"/>
      <c r="F48" s="9"/>
      <c r="G48" s="9"/>
      <c r="H48" s="14"/>
      <c r="I48" s="2"/>
      <c r="J48" s="14"/>
      <c r="K48" s="14">
        <v>36</v>
      </c>
      <c r="L48" s="14"/>
      <c r="M48" s="7"/>
    </row>
    <row r="49" spans="1:13" ht="12.75">
      <c r="A49" s="3">
        <v>1402</v>
      </c>
      <c r="B49" s="12"/>
      <c r="C49" s="12"/>
      <c r="F49" s="9"/>
      <c r="G49" s="9"/>
      <c r="H49" s="14"/>
      <c r="I49" s="2"/>
      <c r="J49" s="14"/>
      <c r="K49" s="14">
        <v>36</v>
      </c>
      <c r="L49" s="14"/>
      <c r="M49" s="7"/>
    </row>
    <row r="50" spans="1:13" ht="12.75">
      <c r="A50" s="3">
        <v>1403</v>
      </c>
      <c r="B50" s="12"/>
      <c r="C50" s="12"/>
      <c r="F50" s="9"/>
      <c r="G50" s="9"/>
      <c r="H50" s="14"/>
      <c r="I50" s="2"/>
      <c r="J50" s="14"/>
      <c r="K50" s="14">
        <v>36</v>
      </c>
      <c r="L50" s="14"/>
      <c r="M50" s="7"/>
    </row>
    <row r="51" spans="1:13" ht="12.75">
      <c r="A51" s="3">
        <v>1404</v>
      </c>
      <c r="B51" s="12" t="s">
        <v>96</v>
      </c>
      <c r="C51" s="12" t="s">
        <v>100</v>
      </c>
      <c r="D51" t="s">
        <v>309</v>
      </c>
      <c r="E51">
        <v>100</v>
      </c>
      <c r="F51" s="9">
        <v>1735.583</v>
      </c>
      <c r="G51" s="9">
        <f>H51*F51</f>
        <v>2861.976367</v>
      </c>
      <c r="H51" s="14">
        <v>1.649</v>
      </c>
      <c r="I51" s="2">
        <v>1.0487</v>
      </c>
      <c r="J51" s="14">
        <f>H51*I51</f>
        <v>1.7293063</v>
      </c>
      <c r="K51" s="14">
        <v>36</v>
      </c>
      <c r="L51" s="14">
        <f>(H51*240)/K51</f>
        <v>10.993333333333332</v>
      </c>
      <c r="M51" s="7">
        <f>(14/240)/H51</f>
        <v>0.035374974732160905</v>
      </c>
    </row>
    <row r="52" spans="1:13" ht="12.75">
      <c r="A52" s="3">
        <v>1405</v>
      </c>
      <c r="B52" s="12" t="s">
        <v>100</v>
      </c>
      <c r="C52" s="12" t="s">
        <v>101</v>
      </c>
      <c r="D52" t="s">
        <v>310</v>
      </c>
      <c r="E52">
        <v>2</v>
      </c>
      <c r="F52" s="9">
        <v>14.917</v>
      </c>
      <c r="G52" s="9">
        <f>H52*F52</f>
        <v>53.507279000000004</v>
      </c>
      <c r="H52" s="14">
        <v>3.587</v>
      </c>
      <c r="I52" s="2">
        <v>1.0487</v>
      </c>
      <c r="J52" s="14">
        <f>H52*I52</f>
        <v>3.7616869</v>
      </c>
      <c r="K52" s="14">
        <v>36</v>
      </c>
      <c r="L52" s="14">
        <f>(H52*240)/K52</f>
        <v>23.913333333333334</v>
      </c>
      <c r="M52" s="7">
        <f>(14/240)/H52</f>
        <v>0.01626242914227302</v>
      </c>
    </row>
    <row r="53" spans="1:13" ht="12.75">
      <c r="A53" s="3">
        <v>1406</v>
      </c>
      <c r="B53" s="12"/>
      <c r="C53" s="12"/>
      <c r="F53" s="9"/>
      <c r="G53" s="9"/>
      <c r="H53" s="14"/>
      <c r="I53" s="2"/>
      <c r="J53" s="14"/>
      <c r="K53" s="14">
        <v>36</v>
      </c>
      <c r="L53" s="14"/>
      <c r="M53" s="7"/>
    </row>
    <row r="54" spans="1:13" ht="12.75">
      <c r="A54" s="3">
        <v>1407</v>
      </c>
      <c r="B54" s="12"/>
      <c r="C54" s="12"/>
      <c r="F54" s="9"/>
      <c r="G54" s="9"/>
      <c r="H54" s="14"/>
      <c r="I54" s="2"/>
      <c r="J54" s="14"/>
      <c r="K54" s="14">
        <v>36</v>
      </c>
      <c r="L54" s="14"/>
      <c r="M54" s="7"/>
    </row>
    <row r="55" spans="1:13" ht="12.75">
      <c r="A55" s="3">
        <v>1408</v>
      </c>
      <c r="B55" s="12"/>
      <c r="C55" s="12"/>
      <c r="F55" s="9"/>
      <c r="G55" s="9"/>
      <c r="H55" s="14"/>
      <c r="I55" s="2"/>
      <c r="J55" s="14"/>
      <c r="K55" s="14">
        <v>36</v>
      </c>
      <c r="L55" s="14"/>
      <c r="M55" s="7"/>
    </row>
    <row r="56" spans="1:13" ht="12.75">
      <c r="A56" s="3">
        <v>1409</v>
      </c>
      <c r="B56" s="12"/>
      <c r="C56" s="12"/>
      <c r="F56" s="9"/>
      <c r="G56" s="9"/>
      <c r="H56" s="14"/>
      <c r="I56" s="2"/>
      <c r="J56" s="14"/>
      <c r="K56" s="14">
        <v>36</v>
      </c>
      <c r="L56" s="14"/>
      <c r="M56" s="7"/>
    </row>
    <row r="57" spans="1:13" ht="12.75">
      <c r="A57" s="3">
        <v>1410</v>
      </c>
      <c r="B57" s="12"/>
      <c r="C57" s="12"/>
      <c r="F57" s="9"/>
      <c r="G57" s="9"/>
      <c r="H57" s="14"/>
      <c r="I57" s="2"/>
      <c r="J57" s="14"/>
      <c r="K57" s="14">
        <v>36</v>
      </c>
      <c r="L57" s="14"/>
      <c r="M57" s="7"/>
    </row>
    <row r="58" spans="1:13" ht="12.75">
      <c r="A58" s="3">
        <v>1411</v>
      </c>
      <c r="B58" s="12"/>
      <c r="C58" s="12"/>
      <c r="F58" s="9"/>
      <c r="G58" s="9"/>
      <c r="H58" s="14"/>
      <c r="I58" s="2"/>
      <c r="J58" s="14"/>
      <c r="K58" s="14">
        <v>40</v>
      </c>
      <c r="L58" s="14"/>
      <c r="M58" s="7"/>
    </row>
    <row r="59" spans="1:13" ht="12.75">
      <c r="A59" s="3">
        <v>1412</v>
      </c>
      <c r="B59" s="12"/>
      <c r="C59" s="12"/>
      <c r="F59" s="9"/>
      <c r="G59" s="9"/>
      <c r="H59" s="14"/>
      <c r="I59" s="2"/>
      <c r="J59" s="14"/>
      <c r="K59" s="14">
        <v>40</v>
      </c>
      <c r="L59" s="14"/>
      <c r="M59" s="7"/>
    </row>
    <row r="60" spans="1:13" ht="12.75">
      <c r="A60" s="3">
        <v>1413</v>
      </c>
      <c r="B60" s="12"/>
      <c r="C60" s="12"/>
      <c r="F60" s="9"/>
      <c r="G60" s="9"/>
      <c r="H60" s="14"/>
      <c r="I60" s="2"/>
      <c r="J60" s="14"/>
      <c r="K60" s="14">
        <v>40</v>
      </c>
      <c r="L60" s="14"/>
      <c r="M60" s="7"/>
    </row>
    <row r="61" spans="1:13" ht="12.75">
      <c r="A61" s="3">
        <v>1414</v>
      </c>
      <c r="B61" s="12"/>
      <c r="C61" s="12"/>
      <c r="F61" s="9"/>
      <c r="G61" s="9"/>
      <c r="H61" s="14"/>
      <c r="I61" s="2"/>
      <c r="J61" s="14"/>
      <c r="K61" s="14">
        <v>40</v>
      </c>
      <c r="L61" s="14"/>
      <c r="M61" s="7"/>
    </row>
    <row r="62" spans="1:13" ht="12.75">
      <c r="A62" s="3">
        <v>1415</v>
      </c>
      <c r="B62" s="12"/>
      <c r="C62" s="12"/>
      <c r="F62" s="9"/>
      <c r="G62" s="9"/>
      <c r="H62" s="14"/>
      <c r="I62" s="2"/>
      <c r="J62" s="14"/>
      <c r="K62" s="14">
        <v>40</v>
      </c>
      <c r="L62" s="14"/>
      <c r="M62" s="7"/>
    </row>
    <row r="63" spans="1:13" ht="12.75">
      <c r="A63" s="3">
        <v>1416</v>
      </c>
      <c r="B63" s="12"/>
      <c r="C63" s="12"/>
      <c r="F63" s="9"/>
      <c r="G63" s="9"/>
      <c r="H63" s="14"/>
      <c r="I63" s="2"/>
      <c r="J63" s="14"/>
      <c r="K63" s="14">
        <v>40</v>
      </c>
      <c r="L63" s="14"/>
      <c r="M63" s="7"/>
    </row>
    <row r="64" spans="1:13" ht="12.75">
      <c r="A64" s="3">
        <v>1417</v>
      </c>
      <c r="B64" s="12"/>
      <c r="C64" s="12"/>
      <c r="F64" s="9"/>
      <c r="G64" s="9"/>
      <c r="H64" s="14"/>
      <c r="I64" s="2"/>
      <c r="J64" s="14"/>
      <c r="K64" s="14">
        <v>40</v>
      </c>
      <c r="L64" s="14"/>
      <c r="M64" s="7"/>
    </row>
    <row r="65" spans="1:13" ht="12.75">
      <c r="A65" s="3">
        <v>1418</v>
      </c>
      <c r="B65" s="12"/>
      <c r="C65" s="12"/>
      <c r="F65" s="9"/>
      <c r="G65" s="9"/>
      <c r="H65" s="14"/>
      <c r="I65" s="2"/>
      <c r="J65" s="14"/>
      <c r="K65" s="14">
        <v>40</v>
      </c>
      <c r="L65" s="14"/>
      <c r="M65" s="7"/>
    </row>
    <row r="66" spans="1:13" ht="12.75">
      <c r="A66" s="3">
        <v>1419</v>
      </c>
      <c r="B66" s="12"/>
      <c r="C66" s="12"/>
      <c r="F66" s="9"/>
      <c r="G66" s="9"/>
      <c r="H66" s="14"/>
      <c r="I66" s="2"/>
      <c r="J66" s="14"/>
      <c r="K66" s="14">
        <v>40</v>
      </c>
      <c r="L66" s="14"/>
      <c r="M66" s="7"/>
    </row>
    <row r="67" spans="1:13" ht="12.75">
      <c r="A67" s="3">
        <v>1420</v>
      </c>
      <c r="B67" s="12"/>
      <c r="C67" s="12"/>
      <c r="F67" s="9"/>
      <c r="G67" s="9"/>
      <c r="H67" s="14"/>
      <c r="I67" s="2"/>
      <c r="J67" s="14"/>
      <c r="K67" s="14">
        <v>40</v>
      </c>
      <c r="L67" s="14"/>
      <c r="M67" s="7"/>
    </row>
    <row r="68" spans="1:13" ht="12.75">
      <c r="A68" s="3">
        <v>1421</v>
      </c>
      <c r="B68" s="12"/>
      <c r="C68" s="12"/>
      <c r="F68" s="9"/>
      <c r="G68" s="9"/>
      <c r="H68" s="14"/>
      <c r="I68" s="2"/>
      <c r="J68" s="14"/>
      <c r="K68" s="14">
        <v>40</v>
      </c>
      <c r="L68" s="14"/>
      <c r="M68" s="7"/>
    </row>
    <row r="69" spans="1:13" ht="12.75">
      <c r="A69" s="3">
        <v>1422</v>
      </c>
      <c r="B69" s="12"/>
      <c r="C69" s="12"/>
      <c r="F69" s="9"/>
      <c r="G69" s="9"/>
      <c r="H69" s="14"/>
      <c r="I69" s="2"/>
      <c r="J69" s="14"/>
      <c r="K69" s="14">
        <v>40</v>
      </c>
      <c r="L69" s="14"/>
      <c r="M69" s="7"/>
    </row>
    <row r="70" spans="1:13" ht="12.75">
      <c r="A70" s="3">
        <v>1423</v>
      </c>
      <c r="B70" s="12"/>
      <c r="C70" s="12"/>
      <c r="F70" s="9"/>
      <c r="G70" s="9"/>
      <c r="H70" s="14"/>
      <c r="I70" s="2"/>
      <c r="J70" s="14"/>
      <c r="K70" s="14">
        <v>40</v>
      </c>
      <c r="L70" s="14"/>
      <c r="M70" s="7"/>
    </row>
    <row r="71" spans="1:13" ht="12.75">
      <c r="A71" s="3">
        <v>1424</v>
      </c>
      <c r="B71" s="12"/>
      <c r="C71" s="12"/>
      <c r="F71" s="9"/>
      <c r="G71" s="9"/>
      <c r="H71" s="14"/>
      <c r="I71" s="2"/>
      <c r="J71" s="14"/>
      <c r="K71" s="14">
        <v>40</v>
      </c>
      <c r="L71" s="14"/>
      <c r="M71" s="7"/>
    </row>
    <row r="72" spans="1:13" ht="12.75">
      <c r="A72" s="3">
        <v>1425</v>
      </c>
      <c r="B72" s="12" t="s">
        <v>119</v>
      </c>
      <c r="C72" s="12" t="s">
        <v>120</v>
      </c>
      <c r="D72" t="s">
        <v>323</v>
      </c>
      <c r="E72">
        <v>37</v>
      </c>
      <c r="F72" s="9">
        <v>1296.892</v>
      </c>
      <c r="G72" s="9">
        <f>H72*F72</f>
        <v>3115.1345840000004</v>
      </c>
      <c r="H72" s="14">
        <v>2.402</v>
      </c>
      <c r="I72" s="2">
        <v>1.0427</v>
      </c>
      <c r="J72" s="14">
        <f>H72*I72</f>
        <v>2.5045654</v>
      </c>
      <c r="K72" s="14">
        <v>40</v>
      </c>
      <c r="L72" s="14">
        <f>(H72*240)/K72</f>
        <v>14.412</v>
      </c>
      <c r="M72" s="7">
        <f>(14/240)/H72</f>
        <v>0.024285317790729948</v>
      </c>
    </row>
    <row r="73" spans="1:13" ht="12.75">
      <c r="A73" s="3">
        <v>1426</v>
      </c>
      <c r="B73" s="12"/>
      <c r="C73" s="12"/>
      <c r="F73" s="9"/>
      <c r="G73" s="9"/>
      <c r="H73" s="14"/>
      <c r="I73" s="2"/>
      <c r="J73" s="14"/>
      <c r="K73" s="14">
        <v>40</v>
      </c>
      <c r="L73" s="14"/>
      <c r="M73" s="7"/>
    </row>
    <row r="74" spans="1:13" ht="12.75">
      <c r="A74" s="3">
        <v>1427</v>
      </c>
      <c r="B74" s="12"/>
      <c r="C74" s="12"/>
      <c r="F74" s="9"/>
      <c r="G74" s="9"/>
      <c r="H74" s="14"/>
      <c r="I74" s="2"/>
      <c r="J74" s="14"/>
      <c r="K74" s="14">
        <v>40</v>
      </c>
      <c r="L74" s="14"/>
      <c r="M74" s="7"/>
    </row>
    <row r="75" spans="1:13" ht="12.75">
      <c r="A75" s="3">
        <v>1428</v>
      </c>
      <c r="B75" s="12"/>
      <c r="C75" s="12"/>
      <c r="F75" s="9"/>
      <c r="G75" s="9"/>
      <c r="H75" s="14"/>
      <c r="I75" s="2"/>
      <c r="J75" s="14"/>
      <c r="K75" s="14">
        <v>40</v>
      </c>
      <c r="L75" s="14"/>
      <c r="M75" s="7"/>
    </row>
    <row r="76" spans="1:13" ht="12.75">
      <c r="A76" s="3">
        <v>1429</v>
      </c>
      <c r="B76" s="12"/>
      <c r="C76" s="12"/>
      <c r="F76" s="9"/>
      <c r="G76" s="9"/>
      <c r="H76" s="14"/>
      <c r="I76" s="2"/>
      <c r="J76" s="14"/>
      <c r="K76" s="14">
        <v>40</v>
      </c>
      <c r="L76" s="14"/>
      <c r="M76" s="7"/>
    </row>
    <row r="77" spans="1:13" ht="12.75">
      <c r="A77" s="3">
        <v>1430</v>
      </c>
      <c r="B77" s="12"/>
      <c r="C77" s="12"/>
      <c r="F77" s="9"/>
      <c r="G77" s="9"/>
      <c r="H77" s="14"/>
      <c r="I77" s="2"/>
      <c r="J77" s="14"/>
      <c r="K77" s="14">
        <v>40</v>
      </c>
      <c r="L77" s="14"/>
      <c r="M77" s="7"/>
    </row>
    <row r="78" spans="1:13" ht="12.75">
      <c r="A78" s="3">
        <v>1431</v>
      </c>
      <c r="B78" s="12"/>
      <c r="C78" s="12"/>
      <c r="F78" s="9"/>
      <c r="G78" s="9"/>
      <c r="H78" s="14"/>
      <c r="I78" s="2"/>
      <c r="J78" s="14"/>
      <c r="K78" s="14">
        <v>41</v>
      </c>
      <c r="L78" s="14"/>
      <c r="M78" s="7"/>
    </row>
    <row r="79" spans="1:13" ht="12.75">
      <c r="A79" s="3">
        <v>1432</v>
      </c>
      <c r="B79" s="12"/>
      <c r="C79" s="12"/>
      <c r="F79" s="9"/>
      <c r="G79" s="9"/>
      <c r="H79" s="14"/>
      <c r="I79" s="2"/>
      <c r="J79" s="14"/>
      <c r="K79" s="14">
        <v>41</v>
      </c>
      <c r="L79" s="14"/>
      <c r="M79" s="7"/>
    </row>
    <row r="80" spans="1:13" ht="12.75">
      <c r="A80" s="3">
        <v>1433</v>
      </c>
      <c r="B80" s="12" t="s">
        <v>129</v>
      </c>
      <c r="C80" s="12" t="s">
        <v>130</v>
      </c>
      <c r="D80" t="s">
        <v>312</v>
      </c>
      <c r="E80">
        <v>127</v>
      </c>
      <c r="F80" s="9">
        <v>1552.958</v>
      </c>
      <c r="G80" s="9">
        <f>H80*F80</f>
        <v>3776.7938560000002</v>
      </c>
      <c r="H80" s="14">
        <v>2.432</v>
      </c>
      <c r="I80" s="2">
        <v>1.1813</v>
      </c>
      <c r="J80" s="14">
        <f>H80*I80</f>
        <v>2.8729216</v>
      </c>
      <c r="K80" s="14">
        <v>41</v>
      </c>
      <c r="L80" s="14">
        <f>(H80*240)/K80</f>
        <v>14.236097560975608</v>
      </c>
      <c r="M80" s="7">
        <f>(14/240)/H80</f>
        <v>0.02398574561403509</v>
      </c>
    </row>
    <row r="81" spans="1:13" ht="12.75">
      <c r="A81" s="3">
        <v>1434</v>
      </c>
      <c r="B81" s="12" t="s">
        <v>130</v>
      </c>
      <c r="C81" s="12" t="s">
        <v>131</v>
      </c>
      <c r="D81" t="s">
        <v>313</v>
      </c>
      <c r="E81">
        <v>122</v>
      </c>
      <c r="F81" s="9">
        <v>1267.375</v>
      </c>
      <c r="G81" s="9">
        <f>H81*F81</f>
        <v>3826.205125</v>
      </c>
      <c r="H81" s="14">
        <v>3.019</v>
      </c>
      <c r="I81" s="2">
        <v>1.104</v>
      </c>
      <c r="J81" s="14">
        <f>H81*I81</f>
        <v>3.3329760000000004</v>
      </c>
      <c r="K81" s="14">
        <v>41</v>
      </c>
      <c r="L81" s="14">
        <f>(H81*240)/K81</f>
        <v>17.67219512195122</v>
      </c>
      <c r="M81" s="7">
        <f>(14/240)/H81</f>
        <v>0.01932207132604615</v>
      </c>
    </row>
    <row r="82" spans="1:13" ht="12.75">
      <c r="A82" s="3">
        <v>1435</v>
      </c>
      <c r="B82" s="12"/>
      <c r="C82" s="12"/>
      <c r="F82" s="9"/>
      <c r="G82" s="9"/>
      <c r="H82" s="14"/>
      <c r="I82" s="2"/>
      <c r="J82" s="14"/>
      <c r="K82" s="14">
        <v>41</v>
      </c>
      <c r="L82" s="14"/>
      <c r="M82" s="7"/>
    </row>
    <row r="83" spans="1:13" ht="12.75">
      <c r="A83" s="3">
        <v>1436</v>
      </c>
      <c r="B83" s="12"/>
      <c r="C83" s="12"/>
      <c r="F83" s="9"/>
      <c r="G83" s="9"/>
      <c r="H83" s="14"/>
      <c r="I83" s="2"/>
      <c r="J83" s="14"/>
      <c r="K83" s="14">
        <v>41</v>
      </c>
      <c r="L83" s="14"/>
      <c r="M83" s="7"/>
    </row>
    <row r="84" spans="1:13" ht="12.75">
      <c r="A84" s="3">
        <v>1437</v>
      </c>
      <c r="B84" s="12"/>
      <c r="C84" s="12"/>
      <c r="F84" s="9"/>
      <c r="G84" s="9"/>
      <c r="H84" s="14"/>
      <c r="I84" s="2"/>
      <c r="J84" s="14"/>
      <c r="K84" s="14">
        <v>42</v>
      </c>
      <c r="L84" s="14"/>
      <c r="M84" s="7"/>
    </row>
    <row r="85" spans="1:13" ht="12.75">
      <c r="A85" s="3">
        <v>1438</v>
      </c>
      <c r="B85" s="12" t="s">
        <v>134</v>
      </c>
      <c r="C85" s="12" t="s">
        <v>135</v>
      </c>
      <c r="D85" t="s">
        <v>339</v>
      </c>
      <c r="E85">
        <v>186</v>
      </c>
      <c r="F85" s="9">
        <v>4300.621</v>
      </c>
      <c r="G85" s="9">
        <f>H85*F85</f>
        <v>12123.450599</v>
      </c>
      <c r="H85" s="14">
        <v>2.819</v>
      </c>
      <c r="I85" s="2">
        <v>1.104</v>
      </c>
      <c r="J85" s="14">
        <f>H85*I85</f>
        <v>3.1121760000000003</v>
      </c>
      <c r="K85" s="14">
        <v>42</v>
      </c>
      <c r="L85" s="14">
        <f>(H85*240)/K85</f>
        <v>16.108571428571427</v>
      </c>
      <c r="M85" s="7">
        <f>(14/240)/H85</f>
        <v>0.02069291711008632</v>
      </c>
    </row>
    <row r="86" spans="1:13" ht="12.75">
      <c r="A86" s="3">
        <v>1439</v>
      </c>
      <c r="B86" s="12" t="s">
        <v>135</v>
      </c>
      <c r="C86" s="12" t="s">
        <v>136</v>
      </c>
      <c r="D86" t="s">
        <v>314</v>
      </c>
      <c r="E86">
        <v>142</v>
      </c>
      <c r="F86" s="9">
        <v>2781.206</v>
      </c>
      <c r="G86" s="9">
        <f>H86*F86</f>
        <v>7370.1959</v>
      </c>
      <c r="H86" s="14">
        <v>2.65</v>
      </c>
      <c r="I86" s="2">
        <v>1.104</v>
      </c>
      <c r="J86" s="14">
        <f>H86*I86</f>
        <v>2.9256</v>
      </c>
      <c r="K86" s="14">
        <v>42</v>
      </c>
      <c r="L86" s="14">
        <f>(H86*240)/K86</f>
        <v>15.142857142857142</v>
      </c>
      <c r="M86" s="7">
        <f>(14/240)/H86</f>
        <v>0.022012578616352203</v>
      </c>
    </row>
    <row r="87" spans="1:13" ht="12.75">
      <c r="A87" s="3">
        <v>1440</v>
      </c>
      <c r="B87" s="12"/>
      <c r="C87" s="12"/>
      <c r="F87" s="9"/>
      <c r="G87" s="9"/>
      <c r="H87" s="14"/>
      <c r="I87" s="2"/>
      <c r="J87" s="14"/>
      <c r="K87" s="14">
        <v>43</v>
      </c>
      <c r="L87" s="14"/>
      <c r="M87" s="7"/>
    </row>
    <row r="88" spans="1:13" ht="12.75">
      <c r="A88" s="3">
        <v>1441</v>
      </c>
      <c r="B88" s="12"/>
      <c r="C88" s="12"/>
      <c r="F88" s="9"/>
      <c r="G88" s="9"/>
      <c r="H88" s="14"/>
      <c r="I88" s="2"/>
      <c r="J88" s="14"/>
      <c r="K88" s="14">
        <v>44</v>
      </c>
      <c r="L88" s="14"/>
      <c r="M88" s="7"/>
    </row>
    <row r="89" spans="1:13" ht="12.75">
      <c r="A89" s="3">
        <v>1442</v>
      </c>
      <c r="B89" s="12" t="s">
        <v>138</v>
      </c>
      <c r="C89" s="12" t="s">
        <v>140</v>
      </c>
      <c r="D89" t="s">
        <v>430</v>
      </c>
      <c r="F89" s="9">
        <v>70</v>
      </c>
      <c r="G89" s="9">
        <v>137</v>
      </c>
      <c r="H89" s="14">
        <f>G89/F89</f>
        <v>1.957142857142857</v>
      </c>
      <c r="I89" s="2">
        <v>1.104</v>
      </c>
      <c r="J89" s="14">
        <f>H89*I89</f>
        <v>2.1606857142857145</v>
      </c>
      <c r="K89" s="14">
        <v>45</v>
      </c>
      <c r="L89" s="14">
        <f>(H89*240)/K89</f>
        <v>10.438095238095238</v>
      </c>
      <c r="M89" s="7">
        <f>(14/240)/H89</f>
        <v>0.02980535279805353</v>
      </c>
    </row>
    <row r="90" spans="1:13" ht="12.75">
      <c r="A90" s="3">
        <v>1443</v>
      </c>
      <c r="B90" s="12" t="s">
        <v>140</v>
      </c>
      <c r="C90" s="12" t="s">
        <v>141</v>
      </c>
      <c r="D90" t="s">
        <v>316</v>
      </c>
      <c r="F90" s="9">
        <v>1387.124</v>
      </c>
      <c r="G90" s="9">
        <v>3620.8323960000002</v>
      </c>
      <c r="H90" s="14">
        <v>2.6103163062566868</v>
      </c>
      <c r="I90" s="2">
        <v>1.104</v>
      </c>
      <c r="J90" s="14">
        <v>2.8817892021073823</v>
      </c>
      <c r="K90" s="14">
        <v>45</v>
      </c>
      <c r="L90" s="14">
        <f>(H90*240)/K90</f>
        <v>13.92168696670233</v>
      </c>
      <c r="M90" s="7">
        <v>0.022347227879438873</v>
      </c>
    </row>
    <row r="91" spans="1:13" ht="12.75">
      <c r="A91" s="3">
        <v>1444</v>
      </c>
      <c r="B91" s="12" t="s">
        <v>141</v>
      </c>
      <c r="C91" s="12" t="s">
        <v>142</v>
      </c>
      <c r="D91" t="s">
        <v>311</v>
      </c>
      <c r="E91">
        <v>89</v>
      </c>
      <c r="F91" s="9">
        <v>1132.624</v>
      </c>
      <c r="G91" s="9">
        <f>H91*F91</f>
        <v>2718.2976</v>
      </c>
      <c r="H91" s="14">
        <v>2.4</v>
      </c>
      <c r="I91" s="2">
        <v>1.104</v>
      </c>
      <c r="J91" s="14">
        <f>H91*I91</f>
        <v>2.6496</v>
      </c>
      <c r="K91" s="14">
        <v>45</v>
      </c>
      <c r="L91" s="14">
        <f>(H91*240)/K91</f>
        <v>12.8</v>
      </c>
      <c r="M91" s="7">
        <f>(14/240)/H91</f>
        <v>0.024305555555555556</v>
      </c>
    </row>
    <row r="92" spans="1:13" ht="12.75">
      <c r="A92" s="3">
        <v>1445</v>
      </c>
      <c r="B92" s="12"/>
      <c r="C92" s="12"/>
      <c r="F92" s="9"/>
      <c r="G92" s="9"/>
      <c r="H92" s="14"/>
      <c r="I92" s="2"/>
      <c r="J92" s="14"/>
      <c r="K92" s="14">
        <v>45</v>
      </c>
      <c r="L92" s="14"/>
      <c r="M92" s="7"/>
    </row>
    <row r="93" spans="1:13" ht="12.75">
      <c r="A93" s="3">
        <v>1446</v>
      </c>
      <c r="B93" s="12"/>
      <c r="C93" s="12"/>
      <c r="F93" s="9"/>
      <c r="G93" s="9"/>
      <c r="H93" s="14"/>
      <c r="I93" s="2"/>
      <c r="J93" s="14"/>
      <c r="K93" s="14">
        <v>45</v>
      </c>
      <c r="L93" s="14"/>
      <c r="M93" s="7"/>
    </row>
    <row r="94" spans="1:13" ht="12.75">
      <c r="A94" s="3">
        <v>1447</v>
      </c>
      <c r="B94" s="12"/>
      <c r="C94" s="12"/>
      <c r="F94" s="9"/>
      <c r="G94" s="9"/>
      <c r="H94" s="14"/>
      <c r="I94" s="2"/>
      <c r="J94" s="14"/>
      <c r="K94" s="14">
        <v>45</v>
      </c>
      <c r="L94" s="14"/>
      <c r="M94" s="7"/>
    </row>
    <row r="95" spans="1:13" ht="12.75">
      <c r="A95" s="3">
        <v>1448</v>
      </c>
      <c r="B95" s="12" t="s">
        <v>144</v>
      </c>
      <c r="C95" s="12" t="s">
        <v>147</v>
      </c>
      <c r="D95" t="s">
        <v>317</v>
      </c>
      <c r="E95">
        <v>112</v>
      </c>
      <c r="F95" s="9">
        <v>2134.125</v>
      </c>
      <c r="G95" s="9">
        <f>H95*F95</f>
        <v>5738.662125</v>
      </c>
      <c r="H95" s="14">
        <v>2.689</v>
      </c>
      <c r="I95" s="2">
        <v>1.104</v>
      </c>
      <c r="J95" s="14">
        <f>H95*I95</f>
        <v>2.968656</v>
      </c>
      <c r="K95" s="14">
        <v>45</v>
      </c>
      <c r="L95" s="14">
        <f>(H95*240)/K95</f>
        <v>14.341333333333333</v>
      </c>
      <c r="M95" s="7">
        <f>(14/240)/H95</f>
        <v>0.021693318457914963</v>
      </c>
    </row>
    <row r="96" spans="1:13" ht="12.75">
      <c r="A96" s="3">
        <v>1449</v>
      </c>
      <c r="B96" s="12" t="s">
        <v>147</v>
      </c>
      <c r="C96" s="12" t="s">
        <v>151</v>
      </c>
      <c r="D96" t="s">
        <v>318</v>
      </c>
      <c r="E96">
        <v>60</v>
      </c>
      <c r="F96" s="9">
        <v>1022.333</v>
      </c>
      <c r="G96" s="9">
        <f>H96*F96</f>
        <v>2880.934394</v>
      </c>
      <c r="H96" s="14">
        <v>2.818</v>
      </c>
      <c r="I96" s="2">
        <v>1.104</v>
      </c>
      <c r="J96" s="14">
        <f>H96*I96</f>
        <v>3.1110720000000005</v>
      </c>
      <c r="K96" s="14">
        <v>45</v>
      </c>
      <c r="L96" s="14">
        <f>(H96*240)/K96</f>
        <v>15.029333333333334</v>
      </c>
      <c r="M96" s="7">
        <f>(14/240)/H96</f>
        <v>0.020700260231842914</v>
      </c>
    </row>
    <row r="97" spans="1:13" ht="12.75">
      <c r="A97" s="3">
        <v>1450</v>
      </c>
      <c r="B97" s="12" t="s">
        <v>151</v>
      </c>
      <c r="C97" s="12" t="s">
        <v>152</v>
      </c>
      <c r="D97" t="s">
        <v>319</v>
      </c>
      <c r="E97">
        <v>51</v>
      </c>
      <c r="F97" s="9">
        <v>1344.75</v>
      </c>
      <c r="G97" s="9">
        <f>H97*F97</f>
        <v>3552.8295</v>
      </c>
      <c r="H97" s="14">
        <v>2.642</v>
      </c>
      <c r="I97" s="2">
        <v>1.104</v>
      </c>
      <c r="J97" s="14">
        <f>H97*I97</f>
        <v>2.9167680000000002</v>
      </c>
      <c r="K97" s="14">
        <v>45</v>
      </c>
      <c r="L97" s="14">
        <f>(H97*240)/K97</f>
        <v>14.090666666666666</v>
      </c>
      <c r="M97" s="7">
        <f>(14/240)/H97</f>
        <v>0.022079232904365382</v>
      </c>
    </row>
    <row r="98" spans="1:13" ht="12.75">
      <c r="A98" s="3">
        <v>1451</v>
      </c>
      <c r="B98" s="12"/>
      <c r="C98" s="12"/>
      <c r="F98" s="9"/>
      <c r="G98" s="9"/>
      <c r="H98" s="14"/>
      <c r="I98" s="2"/>
      <c r="J98" s="14"/>
      <c r="K98" s="14">
        <v>45</v>
      </c>
      <c r="L98" s="14"/>
      <c r="M98" s="7"/>
    </row>
    <row r="99" spans="1:13" ht="12.75">
      <c r="A99" s="3">
        <v>1452</v>
      </c>
      <c r="B99" s="12"/>
      <c r="C99" s="12"/>
      <c r="F99" s="9"/>
      <c r="G99" s="9"/>
      <c r="H99" s="14"/>
      <c r="I99" s="2"/>
      <c r="J99" s="14"/>
      <c r="K99" s="14">
        <v>45</v>
      </c>
      <c r="L99" s="14"/>
      <c r="M99" s="7"/>
    </row>
    <row r="100" spans="1:13" ht="12.75">
      <c r="A100" s="3">
        <v>1453</v>
      </c>
      <c r="B100" s="12"/>
      <c r="C100" s="12"/>
      <c r="F100" s="9"/>
      <c r="G100" s="9"/>
      <c r="H100" s="14"/>
      <c r="I100" s="2"/>
      <c r="J100" s="14"/>
      <c r="K100" s="14">
        <v>45</v>
      </c>
      <c r="L100" s="14"/>
      <c r="M100" s="7"/>
    </row>
    <row r="101" spans="1:13" ht="12.75">
      <c r="A101" s="3">
        <v>1454</v>
      </c>
      <c r="B101" s="12"/>
      <c r="C101" s="12"/>
      <c r="F101" s="9"/>
      <c r="G101" s="9"/>
      <c r="H101" s="14"/>
      <c r="I101" s="2"/>
      <c r="J101" s="14"/>
      <c r="K101" s="14">
        <v>45</v>
      </c>
      <c r="L101" s="14"/>
      <c r="M101" s="7"/>
    </row>
    <row r="102" spans="1:13" ht="12.75">
      <c r="A102" s="3">
        <v>1455</v>
      </c>
      <c r="B102" s="12" t="s">
        <v>159</v>
      </c>
      <c r="C102" s="12" t="s">
        <v>160</v>
      </c>
      <c r="D102" t="s">
        <v>320</v>
      </c>
      <c r="E102">
        <v>48</v>
      </c>
      <c r="F102" s="9">
        <v>817.75</v>
      </c>
      <c r="G102" s="9">
        <f>H102*F102</f>
        <v>1821.9470000000001</v>
      </c>
      <c r="H102" s="14">
        <v>2.228</v>
      </c>
      <c r="I102" s="2">
        <v>1.104</v>
      </c>
      <c r="J102" s="14">
        <f>H102*I102</f>
        <v>2.4597120000000006</v>
      </c>
      <c r="K102" s="14">
        <v>45</v>
      </c>
      <c r="L102" s="14">
        <f>(H102*240)/K102</f>
        <v>11.882666666666667</v>
      </c>
      <c r="M102" s="7">
        <f>(14/240)/H102</f>
        <v>0.026181926989826448</v>
      </c>
    </row>
    <row r="103" spans="1:13" ht="12.75">
      <c r="A103" s="3">
        <v>1456</v>
      </c>
      <c r="B103" s="12" t="s">
        <v>161</v>
      </c>
      <c r="C103" s="12" t="s">
        <v>163</v>
      </c>
      <c r="D103" t="s">
        <v>321</v>
      </c>
      <c r="E103">
        <v>56</v>
      </c>
      <c r="F103" s="9">
        <v>1115.5</v>
      </c>
      <c r="G103" s="9">
        <f>H103*F103</f>
        <v>2310.2005000000004</v>
      </c>
      <c r="H103" s="14">
        <v>2.071</v>
      </c>
      <c r="I103" s="2">
        <v>1.104</v>
      </c>
      <c r="J103" s="14">
        <f>H103*I103</f>
        <v>2.2863840000000004</v>
      </c>
      <c r="K103" s="14">
        <v>45</v>
      </c>
      <c r="L103" s="14">
        <f>(H103*240)/K103</f>
        <v>11.045333333333334</v>
      </c>
      <c r="M103" s="7">
        <f>(14/240)/H103</f>
        <v>0.028166747143087072</v>
      </c>
    </row>
    <row r="104" spans="1:13" ht="12.75">
      <c r="A104" s="3">
        <v>1457</v>
      </c>
      <c r="B104" s="12"/>
      <c r="C104" s="12"/>
      <c r="F104" s="9"/>
      <c r="G104" s="9"/>
      <c r="H104" s="14"/>
      <c r="I104" s="2"/>
      <c r="J104" s="14"/>
      <c r="K104" s="14">
        <v>45</v>
      </c>
      <c r="L104" s="14"/>
      <c r="M104" s="7"/>
    </row>
    <row r="105" spans="1:13" ht="12.75">
      <c r="A105" s="3">
        <v>1458</v>
      </c>
      <c r="B105" s="12"/>
      <c r="C105" s="12"/>
      <c r="F105" s="9"/>
      <c r="G105" s="9"/>
      <c r="H105" s="14"/>
      <c r="I105" s="2"/>
      <c r="J105" s="14"/>
      <c r="K105" s="14">
        <v>45</v>
      </c>
      <c r="L105" s="14"/>
      <c r="M105" s="7"/>
    </row>
    <row r="106" spans="1:13" ht="12.75">
      <c r="A106" s="3">
        <v>1459</v>
      </c>
      <c r="B106" s="12"/>
      <c r="C106" s="12"/>
      <c r="F106" s="9"/>
      <c r="G106" s="9"/>
      <c r="H106" s="14"/>
      <c r="I106" s="2"/>
      <c r="J106" s="14"/>
      <c r="K106" s="14">
        <v>45</v>
      </c>
      <c r="L106" s="14"/>
      <c r="M106" s="7"/>
    </row>
    <row r="107" spans="1:13" ht="12.75">
      <c r="A107" s="3">
        <v>1460</v>
      </c>
      <c r="B107" s="12" t="s">
        <v>170</v>
      </c>
      <c r="C107" s="12" t="s">
        <v>171</v>
      </c>
      <c r="D107" t="s">
        <v>322</v>
      </c>
      <c r="F107" s="9">
        <v>7203.915999999999</v>
      </c>
      <c r="G107" s="9">
        <v>17167.164835</v>
      </c>
      <c r="H107" s="14">
        <v>2.383032344491524</v>
      </c>
      <c r="I107" s="2">
        <v>1.104</v>
      </c>
      <c r="J107" s="14">
        <v>2.6308677083186427</v>
      </c>
      <c r="K107" s="14">
        <v>45</v>
      </c>
      <c r="L107" s="14">
        <f>(H107*240)/K107</f>
        <v>12.709505837288127</v>
      </c>
      <c r="M107" s="7">
        <v>0.024478615856042916</v>
      </c>
    </row>
    <row r="108" spans="1:13" ht="12.75">
      <c r="A108" s="3">
        <v>1461</v>
      </c>
      <c r="B108" s="12" t="s">
        <v>174</v>
      </c>
      <c r="C108" s="12" t="s">
        <v>175</v>
      </c>
      <c r="D108" t="s">
        <v>433</v>
      </c>
      <c r="F108" s="9">
        <v>1619.833</v>
      </c>
      <c r="G108" s="9">
        <v>3218.8300000000004</v>
      </c>
      <c r="H108" s="14">
        <v>1.9871369455987131</v>
      </c>
      <c r="I108" s="2">
        <v>1.104</v>
      </c>
      <c r="J108" s="14">
        <v>2.1937991879409795</v>
      </c>
      <c r="K108" s="14">
        <v>45</v>
      </c>
      <c r="L108" s="14">
        <f>(H108*240)/K108</f>
        <v>10.598063709859803</v>
      </c>
      <c r="M108" s="7">
        <v>0.02935546715214327</v>
      </c>
    </row>
    <row r="109" spans="1:13" ht="12.75">
      <c r="A109" s="3">
        <v>1462</v>
      </c>
      <c r="B109" s="12"/>
      <c r="C109" s="12"/>
      <c r="F109" s="9"/>
      <c r="G109" s="9"/>
      <c r="H109" s="14"/>
      <c r="I109" s="2"/>
      <c r="J109" s="14"/>
      <c r="K109" s="14">
        <v>45</v>
      </c>
      <c r="L109" s="14"/>
      <c r="M109" s="7"/>
    </row>
    <row r="110" spans="1:13" ht="12.75">
      <c r="A110" s="3">
        <v>1463</v>
      </c>
      <c r="B110" s="12"/>
      <c r="C110" s="12"/>
      <c r="F110" s="9"/>
      <c r="G110" s="9"/>
      <c r="H110" s="14"/>
      <c r="I110" s="2"/>
      <c r="J110" s="14"/>
      <c r="K110" s="14">
        <v>45</v>
      </c>
      <c r="L110" s="14"/>
      <c r="M110" s="7"/>
    </row>
    <row r="111" spans="1:13" ht="12.75">
      <c r="A111" s="3">
        <v>1464</v>
      </c>
      <c r="B111" s="12" t="s">
        <v>183</v>
      </c>
      <c r="C111" s="12" t="s">
        <v>188</v>
      </c>
      <c r="D111" t="s">
        <v>434</v>
      </c>
      <c r="F111" s="9">
        <v>5557.6669999999995</v>
      </c>
      <c r="G111" s="9">
        <v>13098.062504000001</v>
      </c>
      <c r="H111" s="14">
        <v>2.356755542208629</v>
      </c>
      <c r="I111" s="2">
        <v>1.104</v>
      </c>
      <c r="J111" s="14">
        <v>2.6018581185983263</v>
      </c>
      <c r="K111" s="14">
        <v>45</v>
      </c>
      <c r="L111" s="14">
        <f>(H111*240)/K111</f>
        <v>12.569362891779353</v>
      </c>
      <c r="M111" s="7">
        <v>0.024751541807626922</v>
      </c>
    </row>
    <row r="112" spans="1:13" ht="12.75">
      <c r="A112" s="3">
        <v>1465</v>
      </c>
      <c r="B112" s="12"/>
      <c r="C112" s="12"/>
      <c r="F112" s="9"/>
      <c r="G112" s="9"/>
      <c r="H112" s="14"/>
      <c r="I112" s="2"/>
      <c r="J112" s="14"/>
      <c r="K112" s="14">
        <v>50</v>
      </c>
      <c r="L112" s="14"/>
      <c r="M112" s="7"/>
    </row>
    <row r="113" spans="1:13" ht="12.75">
      <c r="A113" s="3">
        <v>1466</v>
      </c>
      <c r="B113" s="12" t="s">
        <v>189</v>
      </c>
      <c r="C113" s="12" t="s">
        <v>192</v>
      </c>
      <c r="D113" t="s">
        <v>354</v>
      </c>
      <c r="F113" s="9">
        <v>1077.708</v>
      </c>
      <c r="G113" s="9">
        <v>2779.833</v>
      </c>
      <c r="H113" s="14">
        <f>G113/F113</f>
        <v>2.579393490630115</v>
      </c>
      <c r="I113" s="2">
        <v>1.0119</v>
      </c>
      <c r="J113" s="14">
        <f>H113*I113</f>
        <v>2.6100882731686132</v>
      </c>
      <c r="K113" s="14">
        <v>50</v>
      </c>
      <c r="L113" s="14">
        <f>(H113*240)/K113</f>
        <v>12.38108875502455</v>
      </c>
      <c r="M113" s="7">
        <f>(14/240)/H113</f>
        <v>0.022615135513536246</v>
      </c>
    </row>
    <row r="114" spans="1:13" ht="12.75">
      <c r="A114" s="3">
        <v>1467</v>
      </c>
      <c r="B114" s="12" t="s">
        <v>194</v>
      </c>
      <c r="C114" s="12" t="s">
        <v>203</v>
      </c>
      <c r="D114" t="s">
        <v>354</v>
      </c>
      <c r="F114" s="9">
        <v>17361.416</v>
      </c>
      <c r="G114" s="9">
        <v>32311.879</v>
      </c>
      <c r="H114" s="14">
        <f>G114/F114</f>
        <v>1.8611315459522426</v>
      </c>
      <c r="I114" s="2">
        <v>1.0119</v>
      </c>
      <c r="J114" s="14">
        <f>H114*I114</f>
        <v>1.8832790113490743</v>
      </c>
      <c r="K114" s="14">
        <v>50</v>
      </c>
      <c r="L114" s="14">
        <f>(H114*240)/K114</f>
        <v>8.933431420570765</v>
      </c>
      <c r="M114" s="7">
        <f>(14/240)/H114</f>
        <v>0.031342939439290014</v>
      </c>
    </row>
    <row r="115" spans="1:13" ht="12.75">
      <c r="A115" s="3">
        <v>1468</v>
      </c>
      <c r="B115" s="12" t="s">
        <v>203</v>
      </c>
      <c r="C115" s="12" t="s">
        <v>205</v>
      </c>
      <c r="D115" t="s">
        <v>354</v>
      </c>
      <c r="F115" s="9">
        <v>4487.875</v>
      </c>
      <c r="G115" s="9">
        <v>8806.5</v>
      </c>
      <c r="H115" s="14">
        <f>G115/F115</f>
        <v>1.9622872740439519</v>
      </c>
      <c r="I115" s="2">
        <v>1.0364</v>
      </c>
      <c r="J115" s="14">
        <f>H115*I115</f>
        <v>2.0337145308191515</v>
      </c>
      <c r="K115" s="14">
        <v>50</v>
      </c>
      <c r="L115" s="14">
        <f>(H115*240)/K115</f>
        <v>9.41897891541097</v>
      </c>
      <c r="M115" s="7">
        <f>(14/240)/H115</f>
        <v>0.029727213800412572</v>
      </c>
    </row>
    <row r="116" spans="1:13" ht="12.75">
      <c r="A116" s="3">
        <v>1469</v>
      </c>
      <c r="B116" s="12" t="s">
        <v>205</v>
      </c>
      <c r="C116" s="12" t="s">
        <v>209</v>
      </c>
      <c r="D116" t="s">
        <v>356</v>
      </c>
      <c r="F116" s="9">
        <v>894.375</v>
      </c>
      <c r="G116" s="9">
        <v>1977.583</v>
      </c>
      <c r="H116" s="14">
        <f>G116/F116</f>
        <v>2.211134032145353</v>
      </c>
      <c r="I116" s="2">
        <v>1.0364</v>
      </c>
      <c r="J116" s="14">
        <f>H116*I116</f>
        <v>2.291619310915444</v>
      </c>
      <c r="K116" s="14">
        <v>50</v>
      </c>
      <c r="L116" s="14">
        <f>(H116*240)/K116</f>
        <v>10.613443354297694</v>
      </c>
      <c r="M116" s="7">
        <f>(14/240)/H116</f>
        <v>0.026381636067866684</v>
      </c>
    </row>
    <row r="117" spans="1:13" ht="12.75">
      <c r="A117" s="3">
        <v>1470</v>
      </c>
      <c r="B117" s="12" t="s">
        <v>209</v>
      </c>
      <c r="C117" s="12" t="s">
        <v>211</v>
      </c>
      <c r="D117" t="s">
        <v>356</v>
      </c>
      <c r="F117" s="9">
        <f>417.333+149</f>
        <v>566.3330000000001</v>
      </c>
      <c r="G117" s="9">
        <f>(928.792+207.334)</f>
        <v>1136.126</v>
      </c>
      <c r="H117" s="14">
        <f>G117/F117</f>
        <v>2.006109479758375</v>
      </c>
      <c r="I117" s="2">
        <v>1.0364</v>
      </c>
      <c r="J117" s="14">
        <f>H117*I117</f>
        <v>2.07913186482158</v>
      </c>
      <c r="K117" s="14">
        <v>50</v>
      </c>
      <c r="L117" s="14">
        <f>(H117*240)/K117</f>
        <v>9.629325502840201</v>
      </c>
      <c r="M117" s="7">
        <f>(14/240)/H117</f>
        <v>0.029077841424865438</v>
      </c>
    </row>
    <row r="118" spans="1:13" ht="12.75">
      <c r="A118" s="3">
        <v>1471</v>
      </c>
      <c r="B118" s="12" t="s">
        <v>211</v>
      </c>
      <c r="C118" s="12" t="s">
        <v>214</v>
      </c>
      <c r="D118" t="s">
        <v>356</v>
      </c>
      <c r="F118" s="9">
        <v>3910.833</v>
      </c>
      <c r="G118" s="9">
        <v>7521.667</v>
      </c>
      <c r="H118" s="14">
        <f>G118/F118</f>
        <v>1.9232902555542515</v>
      </c>
      <c r="I118" s="2">
        <v>1.0364</v>
      </c>
      <c r="J118" s="14">
        <f>H118*I118</f>
        <v>1.9932980208564262</v>
      </c>
      <c r="K118" s="14">
        <v>50</v>
      </c>
      <c r="L118" s="14">
        <f>(H118*240)/K118</f>
        <v>9.231793226660407</v>
      </c>
      <c r="M118" s="7">
        <f>(14/240)/H118</f>
        <v>0.030329968742301407</v>
      </c>
    </row>
    <row r="119" spans="1:13" ht="12.75">
      <c r="A119" s="3">
        <v>1472</v>
      </c>
      <c r="B119" s="12" t="s">
        <v>217</v>
      </c>
      <c r="C119" s="12" t="s">
        <v>220</v>
      </c>
      <c r="D119" t="s">
        <v>356</v>
      </c>
      <c r="F119" s="9">
        <v>769.5</v>
      </c>
      <c r="G119" s="9">
        <v>1972.8</v>
      </c>
      <c r="H119" s="14">
        <f>G119/F119</f>
        <v>2.5637426900584797</v>
      </c>
      <c r="I119" s="2">
        <v>1.0364</v>
      </c>
      <c r="J119" s="14">
        <f>H119*I119</f>
        <v>2.6570629239766084</v>
      </c>
      <c r="K119" s="14">
        <v>50</v>
      </c>
      <c r="L119" s="14">
        <f>(H119*240)/K119</f>
        <v>12.305964912280702</v>
      </c>
      <c r="M119" s="7">
        <f>(14/240)/H119</f>
        <v>0.022753193430656935</v>
      </c>
    </row>
    <row r="120" spans="1:13" ht="12.75">
      <c r="A120" s="3">
        <v>1473</v>
      </c>
      <c r="B120" s="12" t="s">
        <v>223</v>
      </c>
      <c r="C120" s="12" t="s">
        <v>225</v>
      </c>
      <c r="D120" t="s">
        <v>437</v>
      </c>
      <c r="F120" s="9">
        <v>1030.25</v>
      </c>
      <c r="G120" s="9">
        <v>2561.819739</v>
      </c>
      <c r="H120" s="14">
        <v>2.486600086386799</v>
      </c>
      <c r="I120" s="2">
        <v>1.0364</v>
      </c>
      <c r="J120" s="14">
        <v>2.577112329531279</v>
      </c>
      <c r="K120" s="14">
        <v>50</v>
      </c>
      <c r="L120" s="14">
        <f>(H120*240)/K120</f>
        <v>11.935680414656636</v>
      </c>
      <c r="M120" s="7">
        <v>0.02345907315482148</v>
      </c>
    </row>
    <row r="121" spans="1:13" ht="12.75">
      <c r="A121" s="3">
        <v>1474</v>
      </c>
      <c r="B121" s="12"/>
      <c r="C121" s="12"/>
      <c r="F121" s="9"/>
      <c r="G121" s="9"/>
      <c r="H121" s="14"/>
      <c r="I121" s="2"/>
      <c r="J121" s="14"/>
      <c r="K121" s="14">
        <v>50</v>
      </c>
      <c r="L121" s="14"/>
      <c r="M121" s="7"/>
    </row>
    <row r="122" spans="1:13" ht="12.75">
      <c r="A122" s="3">
        <v>1475</v>
      </c>
      <c r="B122" s="12" t="s">
        <v>227</v>
      </c>
      <c r="C122" s="12" t="s">
        <v>230</v>
      </c>
      <c r="D122" t="s">
        <v>356</v>
      </c>
      <c r="F122" s="9">
        <f>507.917/2</f>
        <v>253.9585</v>
      </c>
      <c r="G122" s="9">
        <f>890.388/2</f>
        <v>445.194</v>
      </c>
      <c r="H122" s="14">
        <f>G122/F122</f>
        <v>1.7530187018745191</v>
      </c>
      <c r="I122" s="2">
        <v>1.1775</v>
      </c>
      <c r="J122" s="14">
        <f>H122*I122</f>
        <v>2.0641795214572465</v>
      </c>
      <c r="K122" s="14">
        <v>50</v>
      </c>
      <c r="L122" s="14">
        <f>(H122*240)/K122</f>
        <v>8.414489768997692</v>
      </c>
      <c r="M122" s="7">
        <f>(14/240)/H122</f>
        <v>0.033275933263551015</v>
      </c>
    </row>
    <row r="123" spans="1:13" ht="12.75">
      <c r="A123" s="3">
        <v>1476</v>
      </c>
      <c r="B123" s="12" t="s">
        <v>230</v>
      </c>
      <c r="C123" s="12" t="s">
        <v>232</v>
      </c>
      <c r="D123" t="s">
        <v>356</v>
      </c>
      <c r="F123" s="9">
        <f>507.917/2</f>
        <v>253.9585</v>
      </c>
      <c r="G123" s="9">
        <f>890.388/2</f>
        <v>445.194</v>
      </c>
      <c r="H123" s="14">
        <f>G123/F123</f>
        <v>1.7530187018745191</v>
      </c>
      <c r="I123" s="2">
        <v>1.1775</v>
      </c>
      <c r="J123" s="14">
        <f>H123*I123</f>
        <v>2.0641795214572465</v>
      </c>
      <c r="K123" s="14">
        <v>50</v>
      </c>
      <c r="L123" s="14">
        <f>(H123*240)/K123</f>
        <v>8.414489768997692</v>
      </c>
      <c r="M123" s="7">
        <f>(14/240)/H123</f>
        <v>0.033275933263551015</v>
      </c>
    </row>
    <row r="124" spans="1:13" ht="12.75">
      <c r="A124" s="3">
        <v>1477</v>
      </c>
      <c r="B124" s="12"/>
      <c r="C124" s="12"/>
      <c r="F124" s="9"/>
      <c r="G124" s="9"/>
      <c r="H124" s="14"/>
      <c r="I124" s="2"/>
      <c r="J124" s="14"/>
      <c r="K124" s="14">
        <v>50</v>
      </c>
      <c r="L124" s="14"/>
      <c r="M124" s="7"/>
    </row>
    <row r="125" spans="1:13" ht="12.75">
      <c r="A125" s="3">
        <v>1478</v>
      </c>
      <c r="B125" s="12"/>
      <c r="C125" s="12"/>
      <c r="F125" s="9"/>
      <c r="G125" s="9"/>
      <c r="H125" s="14"/>
      <c r="I125" s="2"/>
      <c r="J125" s="14"/>
      <c r="K125" s="14">
        <v>50</v>
      </c>
      <c r="L125" s="14"/>
      <c r="M125" s="7"/>
    </row>
    <row r="126" spans="1:13" ht="12.75">
      <c r="A126" s="3">
        <v>1479</v>
      </c>
      <c r="B126" s="12"/>
      <c r="C126" s="12"/>
      <c r="F126" s="9"/>
      <c r="G126" s="9"/>
      <c r="H126" s="14"/>
      <c r="I126" s="2"/>
      <c r="J126" s="14"/>
      <c r="K126" s="14">
        <v>52</v>
      </c>
      <c r="L126" s="14"/>
      <c r="M126" s="7"/>
    </row>
    <row r="127" spans="1:13" ht="12.75">
      <c r="A127" s="3">
        <v>1480</v>
      </c>
      <c r="B127" s="12"/>
      <c r="C127" s="12"/>
      <c r="F127" s="9"/>
      <c r="G127" s="9"/>
      <c r="H127" s="14"/>
      <c r="I127" s="2"/>
      <c r="J127" s="14"/>
      <c r="K127" s="14">
        <v>52</v>
      </c>
      <c r="L127" s="14"/>
      <c r="M127" s="7"/>
    </row>
    <row r="128" spans="1:13" ht="12.75">
      <c r="A128" s="3">
        <v>1481</v>
      </c>
      <c r="B128" s="12" t="s">
        <v>239</v>
      </c>
      <c r="C128" s="12" t="s">
        <v>241</v>
      </c>
      <c r="D128" t="s">
        <v>356</v>
      </c>
      <c r="F128" s="9">
        <f>14+351.625</f>
        <v>365.625</v>
      </c>
      <c r="G128" s="9">
        <f>28+811.8</f>
        <v>839.8</v>
      </c>
      <c r="H128" s="14">
        <f>G128/F128</f>
        <v>2.2968888888888888</v>
      </c>
      <c r="I128" s="2">
        <v>1.3247</v>
      </c>
      <c r="J128" s="14">
        <f>H128*I128</f>
        <v>3.042688711111111</v>
      </c>
      <c r="K128" s="14">
        <v>52</v>
      </c>
      <c r="L128" s="14">
        <f>(H128*240)/K128</f>
        <v>10.601025641025641</v>
      </c>
      <c r="M128" s="7">
        <f>(14/240)/H128</f>
        <v>0.02539667182662539</v>
      </c>
    </row>
    <row r="129" spans="1:13" ht="12.75">
      <c r="A129" s="3">
        <v>1482</v>
      </c>
      <c r="B129" s="12"/>
      <c r="C129" s="12"/>
      <c r="F129" s="9"/>
      <c r="G129" s="9"/>
      <c r="H129" s="14"/>
      <c r="I129" s="2"/>
      <c r="J129" s="14"/>
      <c r="K129" s="14">
        <v>52</v>
      </c>
      <c r="L129" s="14"/>
      <c r="M129" s="7"/>
    </row>
    <row r="130" spans="1:13" ht="12.75">
      <c r="A130" s="3">
        <v>1483</v>
      </c>
      <c r="B130" s="12"/>
      <c r="C130" s="12"/>
      <c r="F130" s="9"/>
      <c r="G130" s="9"/>
      <c r="H130" s="14"/>
      <c r="I130" s="2"/>
      <c r="J130" s="14"/>
      <c r="K130" s="14">
        <v>52</v>
      </c>
      <c r="L130" s="14"/>
      <c r="M130" s="7"/>
    </row>
    <row r="131" spans="1:13" ht="12.75">
      <c r="A131" s="3">
        <v>1484</v>
      </c>
      <c r="B131" s="12"/>
      <c r="C131" s="12"/>
      <c r="F131" s="9"/>
      <c r="G131" s="9"/>
      <c r="H131" s="14"/>
      <c r="I131" s="2"/>
      <c r="J131" s="14"/>
      <c r="K131" s="14">
        <v>52</v>
      </c>
      <c r="L131" s="14"/>
      <c r="M131" s="7"/>
    </row>
    <row r="132" spans="1:13" ht="12.75">
      <c r="A132" s="3">
        <v>1485</v>
      </c>
      <c r="B132" s="12"/>
      <c r="C132" s="12"/>
      <c r="F132" s="9"/>
      <c r="G132" s="9"/>
      <c r="H132" s="14"/>
      <c r="I132" s="2"/>
      <c r="J132" s="14"/>
      <c r="K132" s="14">
        <v>52</v>
      </c>
      <c r="L132" s="14"/>
      <c r="M132" s="7"/>
    </row>
    <row r="133" spans="1:13" ht="12.75">
      <c r="A133" s="3">
        <v>1486</v>
      </c>
      <c r="B133" s="12"/>
      <c r="C133" s="12"/>
      <c r="F133" s="9"/>
      <c r="G133" s="9"/>
      <c r="H133" s="14"/>
      <c r="I133" s="2"/>
      <c r="J133" s="14"/>
      <c r="K133" s="14">
        <v>52</v>
      </c>
      <c r="L133" s="14"/>
      <c r="M133" s="7"/>
    </row>
    <row r="134" spans="1:13" ht="12.75">
      <c r="A134" s="3">
        <v>1487</v>
      </c>
      <c r="B134" s="12"/>
      <c r="C134" s="12"/>
      <c r="F134" s="9"/>
      <c r="G134" s="9"/>
      <c r="H134" s="14"/>
      <c r="I134" s="2"/>
      <c r="J134" s="14"/>
      <c r="K134" s="14">
        <v>52</v>
      </c>
      <c r="L134" s="14"/>
      <c r="M134" s="7"/>
    </row>
    <row r="135" spans="1:13" ht="12.75">
      <c r="A135" s="3">
        <v>1488</v>
      </c>
      <c r="B135" s="12" t="s">
        <v>253</v>
      </c>
      <c r="C135" s="12" t="s">
        <v>254</v>
      </c>
      <c r="D135" t="s">
        <v>324</v>
      </c>
      <c r="E135">
        <v>1</v>
      </c>
      <c r="F135" s="9">
        <v>5</v>
      </c>
      <c r="G135" s="9">
        <f>H135*F135</f>
        <v>10</v>
      </c>
      <c r="H135" s="14">
        <v>2</v>
      </c>
      <c r="I135" s="2">
        <f>(2.0283+2.4588)/2</f>
        <v>2.24355</v>
      </c>
      <c r="J135" s="14">
        <f>H135*I135</f>
        <v>4.4871</v>
      </c>
      <c r="K135" s="14">
        <v>52</v>
      </c>
      <c r="L135" s="14">
        <f>(H135*240)/K135</f>
        <v>9.23076923076923</v>
      </c>
      <c r="M135" s="7">
        <f>(14/240)/H135</f>
        <v>0.029166666666666667</v>
      </c>
    </row>
    <row r="136" spans="1:13" ht="12.75">
      <c r="A136" s="3">
        <v>1489</v>
      </c>
      <c r="B136" s="12"/>
      <c r="C136" s="12"/>
      <c r="F136" s="9"/>
      <c r="G136" s="9"/>
      <c r="H136" s="14"/>
      <c r="I136" s="2"/>
      <c r="J136" s="14"/>
      <c r="K136" s="14">
        <v>52</v>
      </c>
      <c r="L136" s="14"/>
      <c r="M136" s="7"/>
    </row>
    <row r="137" spans="1:13" ht="12.75">
      <c r="A137" s="3">
        <v>1490</v>
      </c>
      <c r="B137" s="12" t="s">
        <v>255</v>
      </c>
      <c r="C137" s="12" t="s">
        <v>256</v>
      </c>
      <c r="D137" t="s">
        <v>439</v>
      </c>
      <c r="F137" s="9">
        <v>70.625</v>
      </c>
      <c r="G137" s="9">
        <v>153.000791</v>
      </c>
      <c r="H137" s="14">
        <v>2.166382881415929</v>
      </c>
      <c r="I137" s="2">
        <v>1.85455</v>
      </c>
      <c r="J137" s="14">
        <v>4.017665372729911</v>
      </c>
      <c r="K137" s="14">
        <v>52</v>
      </c>
      <c r="L137" s="14">
        <f>(H137*240)/K137</f>
        <v>9.998690221919674</v>
      </c>
      <c r="M137" s="7">
        <v>0.026926603710608704</v>
      </c>
    </row>
    <row r="138" spans="1:13" ht="12.75">
      <c r="A138" s="3">
        <v>1491</v>
      </c>
      <c r="B138" s="12"/>
      <c r="C138" s="12"/>
      <c r="F138" s="9"/>
      <c r="G138" s="9"/>
      <c r="H138" s="14"/>
      <c r="I138" s="2"/>
      <c r="J138" s="14"/>
      <c r="K138" s="14">
        <v>52</v>
      </c>
      <c r="L138" s="14"/>
      <c r="M138" s="7"/>
    </row>
    <row r="139" spans="1:13" ht="12.75">
      <c r="A139" s="3">
        <v>1492</v>
      </c>
      <c r="B139" s="12" t="s">
        <v>257</v>
      </c>
      <c r="C139" s="12" t="s">
        <v>260</v>
      </c>
      <c r="D139" t="s">
        <v>326</v>
      </c>
      <c r="F139" s="9">
        <v>332.625</v>
      </c>
      <c r="G139" s="9">
        <v>598.431875</v>
      </c>
      <c r="H139" s="14">
        <v>1.799118752348741</v>
      </c>
      <c r="I139" s="2">
        <v>1.1161</v>
      </c>
      <c r="J139" s="14">
        <v>2.0079964394964303</v>
      </c>
      <c r="K139" s="14">
        <v>52</v>
      </c>
      <c r="L139" s="14">
        <f>(H139*240)/K139</f>
        <v>8.303625010840344</v>
      </c>
      <c r="M139" s="7">
        <v>0.03242328126321814</v>
      </c>
    </row>
    <row r="140" spans="1:13" ht="12.75">
      <c r="A140" s="3">
        <v>1493</v>
      </c>
      <c r="B140" s="12"/>
      <c r="C140" s="12"/>
      <c r="F140" s="9"/>
      <c r="G140" s="9"/>
      <c r="H140" s="14"/>
      <c r="I140" s="2"/>
      <c r="J140" s="14"/>
      <c r="K140" s="14">
        <v>52</v>
      </c>
      <c r="L140" s="14"/>
      <c r="M140" s="7"/>
    </row>
    <row r="141" spans="1:13" ht="12.75">
      <c r="A141" s="3">
        <v>1494</v>
      </c>
      <c r="B141" s="12"/>
      <c r="C141" s="12"/>
      <c r="F141" s="9"/>
      <c r="G141" s="9"/>
      <c r="H141" s="14"/>
      <c r="I141" s="2"/>
      <c r="J141" s="14"/>
      <c r="K141" s="14">
        <v>52</v>
      </c>
      <c r="L141" s="14"/>
      <c r="M141" s="7"/>
    </row>
    <row r="142" spans="1:13" ht="12.75">
      <c r="A142" s="3">
        <v>1495</v>
      </c>
      <c r="B142" s="12"/>
      <c r="C142" s="12"/>
      <c r="F142" s="9"/>
      <c r="G142" s="9"/>
      <c r="H142" s="14"/>
      <c r="I142" s="2"/>
      <c r="J142" s="14"/>
      <c r="K142" s="14">
        <v>54</v>
      </c>
      <c r="L142" s="14"/>
      <c r="M142" s="7"/>
    </row>
    <row r="143" spans="1:13" ht="12.75">
      <c r="A143" s="3">
        <v>1496</v>
      </c>
      <c r="B143" s="12"/>
      <c r="C143" s="12"/>
      <c r="F143" s="9"/>
      <c r="G143" s="9"/>
      <c r="H143" s="14"/>
      <c r="I143" s="2"/>
      <c r="J143" s="14"/>
      <c r="K143" s="14">
        <v>54</v>
      </c>
      <c r="L143" s="14"/>
      <c r="M143" s="7"/>
    </row>
    <row r="144" spans="1:13" ht="12.75">
      <c r="A144" s="3">
        <v>1497</v>
      </c>
      <c r="B144" s="12" t="s">
        <v>264</v>
      </c>
      <c r="C144" s="12" t="s">
        <v>266</v>
      </c>
      <c r="D144" t="s">
        <v>438</v>
      </c>
      <c r="F144" s="9">
        <v>404.75</v>
      </c>
      <c r="G144" s="9">
        <v>931.1305</v>
      </c>
      <c r="H144" s="14">
        <v>2.300507720815318</v>
      </c>
      <c r="I144" s="2">
        <v>1.4631</v>
      </c>
      <c r="J144" s="14">
        <v>3.3658728463248924</v>
      </c>
      <c r="K144" s="14">
        <v>54</v>
      </c>
      <c r="L144" s="14">
        <f>(H144*240)/K144</f>
        <v>10.224478759179192</v>
      </c>
      <c r="M144" s="7">
        <v>0.025356721390467466</v>
      </c>
    </row>
    <row r="145" spans="1:13" ht="12.75">
      <c r="A145" s="3">
        <v>1498</v>
      </c>
      <c r="B145" s="12"/>
      <c r="C145" s="12"/>
      <c r="F145" s="9"/>
      <c r="G145" s="9"/>
      <c r="H145" s="14"/>
      <c r="I145" s="2"/>
      <c r="J145" s="14"/>
      <c r="K145" s="14">
        <v>54</v>
      </c>
      <c r="L145" s="14"/>
      <c r="M145" s="7"/>
    </row>
    <row r="146" spans="1:13" ht="12.75">
      <c r="A146" s="3">
        <v>1499</v>
      </c>
      <c r="B146" s="12"/>
      <c r="C146" s="12"/>
      <c r="F146" s="9"/>
      <c r="G146" s="9"/>
      <c r="H146" s="14"/>
      <c r="I146" s="2"/>
      <c r="J146" s="14"/>
      <c r="K146" s="14">
        <v>55</v>
      </c>
      <c r="L146" s="14"/>
      <c r="M146" s="7"/>
    </row>
    <row r="147" spans="1:13" ht="12.75">
      <c r="A147" s="3">
        <v>1500</v>
      </c>
      <c r="B147" s="12" t="s">
        <v>268</v>
      </c>
      <c r="C147" s="12" t="s">
        <v>269</v>
      </c>
      <c r="D147" t="s">
        <v>340</v>
      </c>
      <c r="E147">
        <v>51</v>
      </c>
      <c r="F147" s="9">
        <v>1026.876</v>
      </c>
      <c r="G147" s="9">
        <f>H147*F147</f>
        <v>2301.229116</v>
      </c>
      <c r="H147" s="14">
        <v>2.241</v>
      </c>
      <c r="I147" s="2">
        <v>1.4719</v>
      </c>
      <c r="J147" s="14">
        <f>H147*I147</f>
        <v>3.2985279000000003</v>
      </c>
      <c r="K147" s="14">
        <v>55</v>
      </c>
      <c r="L147" s="14">
        <f>(H147*240)/K147</f>
        <v>9.778909090909092</v>
      </c>
      <c r="M147" s="7">
        <f>(14/240)/H147</f>
        <v>0.026030046110367393</v>
      </c>
    </row>
    <row r="148" spans="1:13" ht="12.75">
      <c r="A148" s="3">
        <v>1501</v>
      </c>
      <c r="B148" s="12" t="s">
        <v>269</v>
      </c>
      <c r="C148" s="12" t="s">
        <v>271</v>
      </c>
      <c r="D148" t="s">
        <v>341</v>
      </c>
      <c r="E148">
        <v>35</v>
      </c>
      <c r="F148" s="9">
        <v>532.334</v>
      </c>
      <c r="G148" s="9">
        <f>H148*F148</f>
        <v>1583.69365</v>
      </c>
      <c r="H148" s="14">
        <v>2.975</v>
      </c>
      <c r="I148" s="2">
        <v>1.4719</v>
      </c>
      <c r="J148" s="14">
        <f>H148*I148</f>
        <v>4.3789025</v>
      </c>
      <c r="K148" s="14">
        <v>55</v>
      </c>
      <c r="L148" s="14">
        <f>(H148*240)/K148</f>
        <v>12.981818181818182</v>
      </c>
      <c r="M148" s="7">
        <f>(14/240)/H148</f>
        <v>0.0196078431372549</v>
      </c>
    </row>
    <row r="149" spans="1:13" ht="12.75">
      <c r="A149" s="3">
        <v>1502</v>
      </c>
      <c r="B149" s="12"/>
      <c r="C149" s="12"/>
      <c r="F149" s="9"/>
      <c r="G149" s="9"/>
      <c r="H149" s="14"/>
      <c r="I149" s="2"/>
      <c r="J149" s="14"/>
      <c r="K149" s="14">
        <v>55</v>
      </c>
      <c r="L149" s="14"/>
      <c r="M149" s="7"/>
    </row>
    <row r="150" spans="1:13" ht="12.75">
      <c r="A150" s="3">
        <v>1503</v>
      </c>
      <c r="B150" s="12"/>
      <c r="C150" s="12"/>
      <c r="F150" s="9"/>
      <c r="G150" s="9"/>
      <c r="H150" s="14"/>
      <c r="I150" s="2"/>
      <c r="J150" s="14"/>
      <c r="K150" s="14">
        <v>55</v>
      </c>
      <c r="L150" s="14"/>
      <c r="M150" s="7"/>
    </row>
    <row r="151" spans="1:13" ht="12.75">
      <c r="A151" s="3">
        <v>1504</v>
      </c>
      <c r="B151" s="12"/>
      <c r="C151" s="12"/>
      <c r="F151" s="9"/>
      <c r="G151" s="9"/>
      <c r="H151" s="14"/>
      <c r="I151" s="2"/>
      <c r="J151" s="14"/>
      <c r="K151" s="14">
        <v>55</v>
      </c>
      <c r="L151" s="14"/>
      <c r="M151" s="7"/>
    </row>
    <row r="152" spans="1:13" ht="12.75">
      <c r="A152" s="3">
        <v>1505</v>
      </c>
      <c r="B152" s="12"/>
      <c r="C152" s="12"/>
      <c r="F152" s="9"/>
      <c r="G152" s="9"/>
      <c r="H152" s="14"/>
      <c r="I152" s="2"/>
      <c r="J152" s="14"/>
      <c r="K152" s="14">
        <v>55</v>
      </c>
      <c r="L152" s="14"/>
      <c r="M152" s="7"/>
    </row>
    <row r="153" spans="1:13" ht="12.75">
      <c r="A153" s="3">
        <v>1506</v>
      </c>
      <c r="B153" s="12"/>
      <c r="C153" s="12"/>
      <c r="F153" s="9"/>
      <c r="G153" s="9"/>
      <c r="H153" s="14"/>
      <c r="I153" s="2"/>
      <c r="J153" s="14"/>
      <c r="K153" s="14">
        <v>55</v>
      </c>
      <c r="L153" s="14"/>
      <c r="M153" s="7"/>
    </row>
    <row r="154" spans="1:13" ht="12.75">
      <c r="A154" s="3">
        <v>1507</v>
      </c>
      <c r="B154" s="12"/>
      <c r="C154" s="12"/>
      <c r="F154" s="9"/>
      <c r="G154" s="9"/>
      <c r="H154" s="14"/>
      <c r="I154" s="2"/>
      <c r="J154" s="14"/>
      <c r="K154" s="14">
        <v>55</v>
      </c>
      <c r="L154" s="14"/>
      <c r="M154" s="7"/>
    </row>
    <row r="155" spans="1:13" ht="12.75">
      <c r="A155" s="3">
        <v>1508</v>
      </c>
      <c r="B155" s="12"/>
      <c r="C155" s="12"/>
      <c r="F155" s="9"/>
      <c r="G155" s="9"/>
      <c r="H155" s="14"/>
      <c r="I155" s="2"/>
      <c r="J155" s="14"/>
      <c r="K155" s="14">
        <v>55</v>
      </c>
      <c r="L155" s="14"/>
      <c r="M155" s="7"/>
    </row>
    <row r="156" spans="1:13" ht="12.75">
      <c r="A156" s="3">
        <v>1509</v>
      </c>
      <c r="B156" s="12"/>
      <c r="C156" s="12"/>
      <c r="F156" s="9"/>
      <c r="G156" s="9"/>
      <c r="H156" s="14"/>
      <c r="I156" s="2"/>
      <c r="J156" s="14"/>
      <c r="K156" s="14">
        <v>55</v>
      </c>
      <c r="L156" s="14"/>
      <c r="M156" s="7"/>
    </row>
    <row r="157" spans="1:13" ht="12.75">
      <c r="A157" s="3">
        <v>1510</v>
      </c>
      <c r="B157" s="12"/>
      <c r="C157" s="12"/>
      <c r="F157" s="9"/>
      <c r="G157" s="9"/>
      <c r="H157" s="14"/>
      <c r="I157" s="2"/>
      <c r="J157" s="14"/>
      <c r="K157" s="14">
        <v>55</v>
      </c>
      <c r="L157" s="14"/>
      <c r="M157" s="7"/>
    </row>
    <row r="158" spans="1:13" ht="12.75">
      <c r="A158" s="3">
        <v>1511</v>
      </c>
      <c r="B158" s="12"/>
      <c r="C158" s="12"/>
      <c r="F158" s="9"/>
      <c r="G158" s="9"/>
      <c r="H158" s="14"/>
      <c r="I158" s="2"/>
      <c r="J158" s="14"/>
      <c r="K158" s="14">
        <v>55</v>
      </c>
      <c r="L158" s="14"/>
      <c r="M158" s="7"/>
    </row>
    <row r="159" spans="1:13" ht="12.75">
      <c r="A159" s="3">
        <v>1512</v>
      </c>
      <c r="B159" s="12"/>
      <c r="C159" s="12"/>
      <c r="F159" s="9"/>
      <c r="G159" s="9"/>
      <c r="H159" s="14"/>
      <c r="I159" s="2"/>
      <c r="J159" s="14"/>
      <c r="K159" s="14">
        <v>55</v>
      </c>
      <c r="L159" s="14"/>
      <c r="M159" s="7"/>
    </row>
    <row r="160" spans="1:13" ht="12.75">
      <c r="A160" s="3">
        <v>1513</v>
      </c>
      <c r="B160" s="12"/>
      <c r="C160" s="12"/>
      <c r="F160" s="9"/>
      <c r="G160" s="9"/>
      <c r="H160" s="14"/>
      <c r="I160" s="2"/>
      <c r="J160" s="14"/>
      <c r="K160" s="14">
        <v>55</v>
      </c>
      <c r="M160" s="7"/>
    </row>
    <row r="161" spans="1:13" ht="12.75">
      <c r="A161" s="3">
        <v>1514</v>
      </c>
      <c r="B161" s="12"/>
      <c r="C161" s="12"/>
      <c r="F161" s="9"/>
      <c r="G161" s="9"/>
      <c r="H161" s="14"/>
      <c r="I161" s="2"/>
      <c r="J161" s="14"/>
      <c r="K161" s="14">
        <v>55</v>
      </c>
      <c r="M161" s="7"/>
    </row>
    <row r="162" spans="1:13" ht="12.75">
      <c r="A162" s="3">
        <v>1515</v>
      </c>
      <c r="B162" s="12"/>
      <c r="C162" s="12"/>
      <c r="F162" s="9"/>
      <c r="G162" s="9"/>
      <c r="H162" s="14"/>
      <c r="I162" s="2"/>
      <c r="J162" s="14"/>
      <c r="K162" s="14">
        <v>55</v>
      </c>
      <c r="M162" s="7"/>
    </row>
    <row r="163" spans="1:13" ht="12.75">
      <c r="A163" s="3">
        <v>1516</v>
      </c>
      <c r="B163" s="12"/>
      <c r="C163" s="12"/>
      <c r="F163" s="9"/>
      <c r="G163" s="9"/>
      <c r="H163" s="14"/>
      <c r="I163" s="2"/>
      <c r="J163" s="14"/>
      <c r="K163" s="14">
        <v>55</v>
      </c>
      <c r="M163" s="7"/>
    </row>
    <row r="164" spans="1:13" ht="12.75">
      <c r="A164" s="3">
        <v>1517</v>
      </c>
      <c r="B164" s="12"/>
      <c r="C164" s="12"/>
      <c r="F164" s="9"/>
      <c r="G164" s="9"/>
      <c r="H164" s="14"/>
      <c r="I164" s="2"/>
      <c r="J164" s="14"/>
      <c r="K164" s="14">
        <v>55</v>
      </c>
      <c r="M164" s="7"/>
    </row>
    <row r="165" spans="1:13" ht="12.75">
      <c r="A165" s="3">
        <v>1518</v>
      </c>
      <c r="B165" s="12"/>
      <c r="C165" s="12"/>
      <c r="F165" s="9"/>
      <c r="G165" s="9"/>
      <c r="H165" s="14"/>
      <c r="I165" s="2"/>
      <c r="J165" s="14"/>
      <c r="K165" s="14">
        <v>55</v>
      </c>
      <c r="M165" s="7"/>
    </row>
    <row r="166" spans="1:13" ht="12.75">
      <c r="A166" s="3">
        <v>1519</v>
      </c>
      <c r="B166" s="12"/>
      <c r="C166" s="12"/>
      <c r="F166" s="9"/>
      <c r="G166" s="9"/>
      <c r="H166" s="14"/>
      <c r="I166" s="2"/>
      <c r="J166" s="14"/>
      <c r="K166" s="14">
        <v>55</v>
      </c>
      <c r="M166" s="7"/>
    </row>
    <row r="167" spans="1:13" ht="12.75">
      <c r="A167" s="3">
        <v>1520</v>
      </c>
      <c r="B167" s="12"/>
      <c r="C167" s="12"/>
      <c r="F167" s="9"/>
      <c r="G167" s="9"/>
      <c r="H167" s="14"/>
      <c r="I167" s="2"/>
      <c r="J167" s="14"/>
      <c r="K167" s="14">
        <v>55</v>
      </c>
      <c r="M167" s="7"/>
    </row>
    <row r="168" spans="1:13" ht="12.75">
      <c r="A168" s="3"/>
      <c r="B168" s="12"/>
      <c r="C168" s="12"/>
      <c r="F168" s="9"/>
      <c r="G168" s="9"/>
      <c r="H168" s="14"/>
      <c r="I168" s="2"/>
      <c r="J168" s="14"/>
      <c r="M168" s="7"/>
    </row>
    <row r="169" spans="1:13" ht="12.75">
      <c r="A169" s="3"/>
      <c r="B169" s="12"/>
      <c r="C169" s="12"/>
      <c r="F169" s="9"/>
      <c r="G169" s="9"/>
      <c r="H169" s="14"/>
      <c r="I169" s="2"/>
      <c r="J169" s="14"/>
      <c r="M169" s="7"/>
    </row>
    <row r="170" spans="1:13" ht="12.75">
      <c r="A170" s="3"/>
      <c r="B170" s="19" t="s">
        <v>508</v>
      </c>
      <c r="J170" s="14"/>
      <c r="M170" s="7"/>
    </row>
    <row r="171" spans="1:13" ht="12.75">
      <c r="A171" s="3"/>
      <c r="J171" s="14"/>
      <c r="M171" s="7"/>
    </row>
    <row r="172" spans="1:13" ht="12.75">
      <c r="A172" s="3"/>
      <c r="B172" t="s">
        <v>295</v>
      </c>
      <c r="J172" s="14"/>
      <c r="M172" s="7"/>
    </row>
    <row r="173" spans="1:13" ht="12.75">
      <c r="A173" s="3"/>
      <c r="B173" s="12"/>
      <c r="C173" s="12"/>
      <c r="F173" s="9"/>
      <c r="G173" s="9"/>
      <c r="H173" s="14"/>
      <c r="I173" s="2"/>
      <c r="J173" s="14"/>
      <c r="M173" s="7"/>
    </row>
    <row r="174" spans="1:13" ht="12.75">
      <c r="A174" s="3"/>
      <c r="B174" t="s">
        <v>515</v>
      </c>
      <c r="C174" s="14"/>
      <c r="D174" s="9"/>
      <c r="G174" s="9"/>
      <c r="H174" s="14"/>
      <c r="I174" s="2"/>
      <c r="J174" s="14"/>
      <c r="M174" s="7"/>
    </row>
    <row r="175" spans="1:13" ht="12.75">
      <c r="A175" s="3"/>
      <c r="C175" s="14"/>
      <c r="D175" s="9"/>
      <c r="G175" s="9"/>
      <c r="H175" s="14"/>
      <c r="I175" s="2"/>
      <c r="J175" s="14"/>
      <c r="M175" s="7"/>
    </row>
    <row r="176" spans="1:13" ht="12.75">
      <c r="A176" s="3"/>
      <c r="B176" t="s">
        <v>473</v>
      </c>
      <c r="C176" s="14"/>
      <c r="D176" s="9"/>
      <c r="G176" s="9"/>
      <c r="H176" s="14"/>
      <c r="I176" s="2"/>
      <c r="J176" s="14"/>
      <c r="M176" s="7"/>
    </row>
    <row r="177" spans="1:13" ht="12.75">
      <c r="A177" s="3"/>
      <c r="D177" s="9"/>
      <c r="G177" s="9"/>
      <c r="H177" s="14"/>
      <c r="I177" s="2"/>
      <c r="J177" s="14"/>
      <c r="M177" s="7"/>
    </row>
    <row r="178" spans="1:13" ht="12.75">
      <c r="A178" s="3"/>
      <c r="B178" t="s">
        <v>478</v>
      </c>
      <c r="D178" s="9"/>
      <c r="G178" s="9"/>
      <c r="H178" s="14"/>
      <c r="I178" s="2"/>
      <c r="J178" s="14"/>
      <c r="M178" s="7"/>
    </row>
    <row r="179" spans="1:13" ht="12.75">
      <c r="A179" s="3"/>
      <c r="B179" s="12"/>
      <c r="C179" s="12"/>
      <c r="F179" s="9"/>
      <c r="G179" s="9"/>
      <c r="H179" s="14"/>
      <c r="I179" s="2"/>
      <c r="J179" s="14"/>
      <c r="M179" s="7"/>
    </row>
    <row r="180" spans="1:13" ht="12.75">
      <c r="A180" s="3"/>
      <c r="B180" s="12"/>
      <c r="C180" s="12"/>
      <c r="F180" s="9"/>
      <c r="G180" s="9"/>
      <c r="H180" s="14"/>
      <c r="I180" s="2"/>
      <c r="J180" s="14"/>
      <c r="M180" s="7"/>
    </row>
    <row r="181" spans="1:13" ht="12.75">
      <c r="A181" s="3"/>
      <c r="B181" s="12"/>
      <c r="C181" s="12"/>
      <c r="F181" s="9"/>
      <c r="G181" s="9"/>
      <c r="H181" s="14"/>
      <c r="I181" s="2"/>
      <c r="J181" s="14"/>
      <c r="M181" s="7"/>
    </row>
    <row r="182" spans="1:13" ht="12.75">
      <c r="A182" s="3"/>
      <c r="B182" s="12"/>
      <c r="C182" s="12"/>
      <c r="F182" s="9"/>
      <c r="G182" s="9"/>
      <c r="H182" s="14"/>
      <c r="I182" s="2"/>
      <c r="J182" s="14"/>
      <c r="M182" s="7"/>
    </row>
    <row r="183" spans="1:10" ht="12.75">
      <c r="A183" s="3"/>
      <c r="B183" s="12"/>
      <c r="C183" s="12"/>
      <c r="F183" s="9"/>
      <c r="H183" s="14"/>
      <c r="I183" s="2"/>
      <c r="J183" s="14"/>
    </row>
    <row r="184" spans="1:10" ht="12.75">
      <c r="A184" s="3"/>
      <c r="B184" s="12"/>
      <c r="C184" s="12"/>
      <c r="F184" s="9"/>
      <c r="H184" s="14"/>
      <c r="I184" s="2"/>
      <c r="J184" s="14"/>
    </row>
    <row r="185" spans="1:10" ht="12.75">
      <c r="A185" s="3"/>
      <c r="B185" s="12"/>
      <c r="C185" s="12"/>
      <c r="F185" s="9"/>
      <c r="H185" s="14"/>
      <c r="I185" s="2"/>
      <c r="J185" s="14"/>
    </row>
    <row r="186" spans="1:10" ht="12.75">
      <c r="A186" s="3"/>
      <c r="B186" s="12"/>
      <c r="C186" s="12"/>
      <c r="F186" s="9"/>
      <c r="H186" s="14"/>
      <c r="I186" s="2"/>
      <c r="J186" s="14"/>
    </row>
    <row r="187" spans="1:10" ht="12.75">
      <c r="A187" s="3"/>
      <c r="B187" s="12"/>
      <c r="C187" s="12"/>
      <c r="F187" s="9"/>
      <c r="H187" s="14"/>
      <c r="I187" s="2"/>
      <c r="J187" s="14"/>
    </row>
    <row r="188" spans="1:10" ht="12.75">
      <c r="A188" s="3"/>
      <c r="B188" s="12"/>
      <c r="C188" s="12"/>
      <c r="F188" s="9"/>
      <c r="H188" s="14"/>
      <c r="I188" s="2"/>
      <c r="J188" s="14"/>
    </row>
    <row r="189" spans="1:10" ht="12.75">
      <c r="A189" s="3"/>
      <c r="B189" s="12"/>
      <c r="C189" s="12"/>
      <c r="F189" s="9"/>
      <c r="H189" s="14"/>
      <c r="I189" s="2"/>
      <c r="J189" s="14"/>
    </row>
    <row r="190" spans="1:10" ht="12.75">
      <c r="A190" s="3"/>
      <c r="B190" s="12"/>
      <c r="C190" s="12"/>
      <c r="F190" s="9"/>
      <c r="H190" s="14"/>
      <c r="I190" s="2"/>
      <c r="J190" s="14"/>
    </row>
    <row r="191" spans="1:10" ht="12.75">
      <c r="A191" s="3"/>
      <c r="B191" s="12"/>
      <c r="C191" s="12"/>
      <c r="F191" s="9"/>
      <c r="H191" s="14"/>
      <c r="I191" s="2"/>
      <c r="J191" s="14"/>
    </row>
    <row r="192" spans="1:10" ht="12.75">
      <c r="A192" s="3"/>
      <c r="B192" s="12"/>
      <c r="C192" s="12"/>
      <c r="F192" s="9"/>
      <c r="H192" s="14"/>
      <c r="I192" s="2"/>
      <c r="J192" s="14"/>
    </row>
    <row r="193" spans="1:10" ht="12.75">
      <c r="A193" s="3"/>
      <c r="B193" s="12"/>
      <c r="C193" s="12"/>
      <c r="F193" s="9"/>
      <c r="H193" s="14"/>
      <c r="I193" s="2"/>
      <c r="J193" s="14"/>
    </row>
    <row r="194" spans="1:10" ht="12.75">
      <c r="A194" s="3"/>
      <c r="B194" s="12"/>
      <c r="C194" s="12"/>
      <c r="F194" s="9"/>
      <c r="H194" s="14"/>
      <c r="I194" s="2"/>
      <c r="J194" s="14"/>
    </row>
    <row r="195" spans="1:10" ht="12.75">
      <c r="A195" s="3"/>
      <c r="B195" s="12"/>
      <c r="C195" s="12"/>
      <c r="F195" s="9"/>
      <c r="H195" s="14"/>
      <c r="I195" s="2"/>
      <c r="J195" s="14"/>
    </row>
    <row r="196" spans="1:10" ht="12.75">
      <c r="A196" s="3"/>
      <c r="B196" s="12"/>
      <c r="C196" s="12"/>
      <c r="F196" s="9"/>
      <c r="H196" s="14"/>
      <c r="I196" s="2"/>
      <c r="J196" s="14"/>
    </row>
    <row r="197" spans="1:10" ht="12.75">
      <c r="A197" s="3"/>
      <c r="B197" s="12"/>
      <c r="C197" s="12"/>
      <c r="F197" s="9"/>
      <c r="H197" s="14"/>
      <c r="I197" s="2"/>
      <c r="J197" s="14"/>
    </row>
    <row r="198" spans="1:10" ht="12.75">
      <c r="A198" s="3"/>
      <c r="B198" s="12"/>
      <c r="C198" s="12"/>
      <c r="F198" s="9"/>
      <c r="H198" s="14"/>
      <c r="I198" s="2"/>
      <c r="J198" s="14"/>
    </row>
    <row r="199" spans="1:10" ht="12.75">
      <c r="A199" s="3"/>
      <c r="B199" s="12"/>
      <c r="C199" s="12"/>
      <c r="F199" s="9"/>
      <c r="H199" s="14"/>
      <c r="I199" s="2"/>
      <c r="J199" s="14"/>
    </row>
    <row r="200" spans="1:10" ht="12.75">
      <c r="A200" s="3"/>
      <c r="B200" s="12"/>
      <c r="C200" s="12"/>
      <c r="F200" s="9"/>
      <c r="H200" s="14"/>
      <c r="I200" s="2"/>
      <c r="J200" s="14"/>
    </row>
    <row r="201" spans="1:10" ht="12.75">
      <c r="A201" s="3"/>
      <c r="B201" s="12"/>
      <c r="C201" s="12"/>
      <c r="F201" s="9"/>
      <c r="H201" s="14"/>
      <c r="I201" s="2"/>
      <c r="J201" s="14"/>
    </row>
    <row r="202" spans="1:10" ht="12.75">
      <c r="A202" s="3"/>
      <c r="B202" s="12"/>
      <c r="C202" s="12"/>
      <c r="F202" s="9"/>
      <c r="H202" s="14"/>
      <c r="I202" s="2"/>
      <c r="J202" s="14"/>
    </row>
    <row r="203" spans="1:10" ht="12.75">
      <c r="A203" s="3"/>
      <c r="B203" s="12"/>
      <c r="C203" s="12"/>
      <c r="F203" s="9"/>
      <c r="H203" s="14"/>
      <c r="I203" s="2"/>
      <c r="J203" s="14"/>
    </row>
    <row r="204" spans="1:10" ht="12.75">
      <c r="A204" s="3"/>
      <c r="B204" s="12"/>
      <c r="C204" s="12"/>
      <c r="F204" s="9"/>
      <c r="H204" s="14"/>
      <c r="I204" s="2"/>
      <c r="J204" s="14"/>
    </row>
    <row r="205" spans="1:10" ht="12.75">
      <c r="A205" s="3"/>
      <c r="B205" s="12"/>
      <c r="C205" s="12"/>
      <c r="F205" s="9"/>
      <c r="H205" s="14"/>
      <c r="I205" s="2"/>
      <c r="J205" s="14"/>
    </row>
    <row r="206" spans="1:10" ht="12.75">
      <c r="A206" s="3"/>
      <c r="B206" s="12"/>
      <c r="C206" s="12"/>
      <c r="F206" s="9"/>
      <c r="H206" s="14"/>
      <c r="I206" s="2"/>
      <c r="J206" s="14"/>
    </row>
    <row r="207" spans="1:10" ht="12.75">
      <c r="A207" s="3"/>
      <c r="B207" s="12"/>
      <c r="C207" s="12"/>
      <c r="F207" s="9"/>
      <c r="H207" s="14"/>
      <c r="I207" s="2"/>
      <c r="J207" s="14"/>
    </row>
    <row r="208" spans="1:10" ht="12.75">
      <c r="A208" s="3"/>
      <c r="B208" s="12"/>
      <c r="C208" s="12"/>
      <c r="F208" s="9"/>
      <c r="H208" s="14"/>
      <c r="I208" s="2"/>
      <c r="J208" s="14"/>
    </row>
    <row r="209" spans="1:10" ht="12.75">
      <c r="A209" s="3"/>
      <c r="B209" s="12"/>
      <c r="C209" s="12"/>
      <c r="F209" s="9"/>
      <c r="H209" s="14"/>
      <c r="I209" s="2"/>
      <c r="J209" s="14"/>
    </row>
    <row r="210" spans="1:10" ht="12.75">
      <c r="A210" s="3"/>
      <c r="B210" s="12"/>
      <c r="C210" s="12"/>
      <c r="F210" s="9"/>
      <c r="H210" s="14"/>
      <c r="I210" s="2"/>
      <c r="J210" s="14"/>
    </row>
    <row r="211" spans="1:10" ht="12.75">
      <c r="A211" s="3"/>
      <c r="B211" s="12"/>
      <c r="C211" s="12"/>
      <c r="F211" s="9"/>
      <c r="H211" s="14"/>
      <c r="I211" s="2"/>
      <c r="J211" s="14"/>
    </row>
    <row r="212" spans="1:10" ht="12.75">
      <c r="A212" s="3"/>
      <c r="B212" s="12"/>
      <c r="C212" s="12"/>
      <c r="F212" s="9"/>
      <c r="H212" s="14"/>
      <c r="I212" s="2"/>
      <c r="J212" s="14"/>
    </row>
    <row r="213" spans="1:10" ht="12.75">
      <c r="A213" s="3"/>
      <c r="B213" s="12"/>
      <c r="C213" s="12"/>
      <c r="F213" s="9"/>
      <c r="H213" s="14"/>
      <c r="I213" s="2"/>
      <c r="J213" s="14"/>
    </row>
    <row r="214" spans="1:10" ht="12.75">
      <c r="A214" s="3"/>
      <c r="B214" s="12"/>
      <c r="C214" s="12"/>
      <c r="F214" s="9"/>
      <c r="H214" s="14"/>
      <c r="I214" s="2"/>
      <c r="J214" s="14"/>
    </row>
    <row r="215" spans="1:10" ht="12.75">
      <c r="A215" s="3"/>
      <c r="B215" s="12"/>
      <c r="C215" s="12"/>
      <c r="F215" s="9"/>
      <c r="H215" s="14"/>
      <c r="I215" s="2"/>
      <c r="J215" s="14"/>
    </row>
    <row r="216" spans="1:10" ht="12.75">
      <c r="A216" s="3"/>
      <c r="B216" s="12"/>
      <c r="C216" s="12"/>
      <c r="F216" s="9"/>
      <c r="H216" s="14"/>
      <c r="I216" s="2"/>
      <c r="J216" s="14"/>
    </row>
    <row r="217" spans="1:10" ht="12.75">
      <c r="A217" s="3"/>
      <c r="B217" s="12"/>
      <c r="C217" s="12"/>
      <c r="F217" s="9"/>
      <c r="H217" s="14"/>
      <c r="I217" s="2"/>
      <c r="J217" s="14"/>
    </row>
    <row r="218" spans="1:10" ht="12.75">
      <c r="A218" s="3"/>
      <c r="B218" s="12"/>
      <c r="C218" s="12"/>
      <c r="F218" s="9"/>
      <c r="H218" s="14"/>
      <c r="I218" s="2"/>
      <c r="J218" s="14"/>
    </row>
    <row r="219" spans="1:8" ht="12.75">
      <c r="A219" s="3"/>
      <c r="B219" s="12"/>
      <c r="C219" s="12"/>
      <c r="F219" s="9"/>
      <c r="H219" s="14"/>
    </row>
    <row r="220" spans="1:8" ht="12.75">
      <c r="A220" s="3"/>
      <c r="B220" s="12"/>
      <c r="C220" s="12"/>
      <c r="F220" s="9"/>
      <c r="H220" s="14"/>
    </row>
    <row r="221" spans="1:8" ht="12.75">
      <c r="A221" s="3"/>
      <c r="B221" s="12"/>
      <c r="C221" s="12"/>
      <c r="F221" s="9"/>
      <c r="H221" s="14"/>
    </row>
    <row r="222" spans="1:8" ht="12.75">
      <c r="A222" s="3"/>
      <c r="B222" s="12"/>
      <c r="C222" s="12"/>
      <c r="F222" s="9"/>
      <c r="H222" s="14"/>
    </row>
    <row r="223" spans="1:8" ht="12.75">
      <c r="A223" s="3"/>
      <c r="B223" s="12"/>
      <c r="C223" s="12"/>
      <c r="F223" s="9"/>
      <c r="H223" s="14"/>
    </row>
    <row r="224" spans="1:8" ht="12.75">
      <c r="A224" s="3"/>
      <c r="B224" s="12"/>
      <c r="C224" s="12"/>
      <c r="F224" s="9"/>
      <c r="H224" s="14"/>
    </row>
    <row r="225" spans="1:8" ht="12.75">
      <c r="A225" s="3"/>
      <c r="B225" s="12"/>
      <c r="C225" s="12"/>
      <c r="F225" s="9"/>
      <c r="H225" s="14"/>
    </row>
    <row r="226" spans="2:8" ht="12.75">
      <c r="B226" s="12"/>
      <c r="C226" s="12"/>
      <c r="F226" s="9"/>
      <c r="H226" s="14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M192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1" max="1" width="8.421875" style="3" customWidth="1"/>
    <col min="2" max="3" width="11.00390625" style="12" customWidth="1"/>
    <col min="4" max="4" width="11.57421875" style="0" customWidth="1"/>
    <col min="5" max="5" width="8.00390625" style="0" customWidth="1"/>
    <col min="6" max="6" width="9.7109375" style="9" customWidth="1"/>
    <col min="7" max="7" width="11.7109375" style="9" customWidth="1"/>
    <col min="8" max="8" width="12.140625" style="9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14" customWidth="1"/>
    <col min="13" max="13" width="13.7109375" style="7" customWidth="1"/>
  </cols>
  <sheetData>
    <row r="1" spans="1:13" ht="12.75">
      <c r="A1" s="3"/>
      <c r="B1" s="12"/>
      <c r="C1" s="13" t="s">
        <v>301</v>
      </c>
      <c r="D1" s="10"/>
      <c r="E1" s="5"/>
      <c r="F1" s="9"/>
      <c r="G1" s="9"/>
      <c r="H1" s="9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" t="s">
        <v>7</v>
      </c>
      <c r="H5" s="1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14"/>
      <c r="M6" s="7"/>
    </row>
    <row r="7" spans="1:13" ht="12.75">
      <c r="A7" s="3">
        <v>1360</v>
      </c>
      <c r="B7" s="12"/>
      <c r="C7" s="12"/>
      <c r="F7" s="9"/>
      <c r="G7" s="9"/>
      <c r="H7" s="9"/>
      <c r="I7" s="2"/>
      <c r="J7" s="14"/>
      <c r="K7" s="14">
        <v>36</v>
      </c>
      <c r="L7" s="14"/>
      <c r="M7" s="7"/>
    </row>
    <row r="8" spans="1:13" ht="12.75">
      <c r="A8" s="3">
        <v>1361</v>
      </c>
      <c r="B8" s="12"/>
      <c r="C8" s="12"/>
      <c r="F8" s="9"/>
      <c r="G8" s="9"/>
      <c r="H8" s="9"/>
      <c r="I8" s="2"/>
      <c r="J8" s="14"/>
      <c r="K8" s="14">
        <v>36</v>
      </c>
      <c r="L8" s="14"/>
      <c r="M8" s="7"/>
    </row>
    <row r="9" spans="1:13" ht="12.75">
      <c r="A9" s="3">
        <v>1362</v>
      </c>
      <c r="B9" s="12"/>
      <c r="C9" s="12"/>
      <c r="F9" s="9"/>
      <c r="G9" s="9"/>
      <c r="H9" s="9"/>
      <c r="I9" s="2"/>
      <c r="J9" s="14"/>
      <c r="K9" s="14">
        <v>36</v>
      </c>
      <c r="L9" s="14"/>
      <c r="M9" s="7"/>
    </row>
    <row r="10" spans="1:13" ht="12.75">
      <c r="A10" s="3">
        <v>1363</v>
      </c>
      <c r="B10" s="12"/>
      <c r="C10" s="12"/>
      <c r="F10" s="9"/>
      <c r="G10" s="9"/>
      <c r="H10" s="9"/>
      <c r="I10" s="2"/>
      <c r="J10" s="14"/>
      <c r="K10" s="14">
        <v>36</v>
      </c>
      <c r="L10" s="14"/>
      <c r="M10" s="7"/>
    </row>
    <row r="11" spans="1:13" ht="12.75">
      <c r="A11" s="3">
        <v>1364</v>
      </c>
      <c r="B11" s="12"/>
      <c r="C11" s="12"/>
      <c r="F11" s="9"/>
      <c r="G11" s="9"/>
      <c r="H11" s="9"/>
      <c r="I11" s="2"/>
      <c r="J11" s="14"/>
      <c r="K11" s="14">
        <v>36</v>
      </c>
      <c r="L11" s="14"/>
      <c r="M11" s="7"/>
    </row>
    <row r="12" spans="1:13" ht="12.75">
      <c r="A12" s="3">
        <v>1365</v>
      </c>
      <c r="B12" s="12"/>
      <c r="C12" s="12"/>
      <c r="F12" s="9"/>
      <c r="G12" s="9"/>
      <c r="H12" s="9"/>
      <c r="I12" s="2"/>
      <c r="J12" s="14"/>
      <c r="K12" s="14">
        <v>36</v>
      </c>
      <c r="L12" s="14"/>
      <c r="M12" s="7"/>
    </row>
    <row r="13" spans="1:13" ht="12.75">
      <c r="A13" s="3">
        <v>1366</v>
      </c>
      <c r="B13" s="12"/>
      <c r="C13" s="12"/>
      <c r="F13" s="9"/>
      <c r="G13" s="9"/>
      <c r="H13" s="9"/>
      <c r="I13" s="2"/>
      <c r="J13" s="14"/>
      <c r="K13" s="14">
        <v>36</v>
      </c>
      <c r="L13" s="14"/>
      <c r="M13" s="7"/>
    </row>
    <row r="14" spans="1:13" ht="12.75">
      <c r="A14" s="3">
        <v>1367</v>
      </c>
      <c r="B14" s="12"/>
      <c r="C14" s="12"/>
      <c r="F14" s="9"/>
      <c r="G14" s="9"/>
      <c r="H14" s="9"/>
      <c r="I14" s="2"/>
      <c r="J14" s="14"/>
      <c r="K14" s="14">
        <v>36</v>
      </c>
      <c r="L14" s="14"/>
      <c r="M14" s="7"/>
    </row>
    <row r="15" spans="1:13" ht="12.75">
      <c r="A15" s="3">
        <v>1368</v>
      </c>
      <c r="B15" s="12"/>
      <c r="C15" s="12"/>
      <c r="F15" s="9"/>
      <c r="G15" s="9"/>
      <c r="H15" s="9"/>
      <c r="I15" s="2"/>
      <c r="J15" s="14"/>
      <c r="K15" s="14">
        <v>36</v>
      </c>
      <c r="L15" s="14"/>
      <c r="M15" s="7"/>
    </row>
    <row r="16" spans="1:13" ht="12.75">
      <c r="A16" s="3">
        <v>1369</v>
      </c>
      <c r="B16" s="12"/>
      <c r="C16" s="12"/>
      <c r="F16" s="9"/>
      <c r="G16" s="9"/>
      <c r="H16" s="9"/>
      <c r="I16" s="2"/>
      <c r="J16" s="14"/>
      <c r="K16" s="14">
        <v>36</v>
      </c>
      <c r="L16" s="14"/>
      <c r="M16" s="7"/>
    </row>
    <row r="17" spans="1:13" ht="12.75">
      <c r="A17" s="3">
        <v>1370</v>
      </c>
      <c r="B17" s="12"/>
      <c r="C17" s="12"/>
      <c r="F17" s="9"/>
      <c r="G17" s="9"/>
      <c r="H17" s="9"/>
      <c r="I17" s="2"/>
      <c r="J17" s="14"/>
      <c r="K17" s="14">
        <v>36</v>
      </c>
      <c r="L17" s="14"/>
      <c r="M17" s="7"/>
    </row>
    <row r="18" spans="1:13" ht="12.75">
      <c r="A18" s="3">
        <v>1371</v>
      </c>
      <c r="B18" s="12"/>
      <c r="C18" s="12"/>
      <c r="F18" s="9"/>
      <c r="G18" s="9"/>
      <c r="H18" s="9"/>
      <c r="I18" s="2"/>
      <c r="J18" s="14"/>
      <c r="K18" s="14">
        <v>36</v>
      </c>
      <c r="L18" s="14"/>
      <c r="M18" s="7"/>
    </row>
    <row r="19" spans="1:13" ht="12.75">
      <c r="A19" s="3">
        <v>1372</v>
      </c>
      <c r="B19" s="12"/>
      <c r="C19" s="12"/>
      <c r="F19" s="9"/>
      <c r="G19" s="9"/>
      <c r="H19" s="9"/>
      <c r="I19" s="2"/>
      <c r="J19" s="14"/>
      <c r="K19" s="14">
        <v>36</v>
      </c>
      <c r="L19" s="14"/>
      <c r="M19" s="7"/>
    </row>
    <row r="20" spans="1:13" ht="12.75">
      <c r="A20" s="3">
        <v>1373</v>
      </c>
      <c r="B20" s="12"/>
      <c r="C20" s="12"/>
      <c r="F20" s="9"/>
      <c r="G20" s="9"/>
      <c r="H20" s="9"/>
      <c r="I20" s="2"/>
      <c r="J20" s="14"/>
      <c r="K20" s="14">
        <v>36</v>
      </c>
      <c r="L20" s="14"/>
      <c r="M20" s="7"/>
    </row>
    <row r="21" spans="1:13" ht="12.75">
      <c r="A21" s="3">
        <v>1374</v>
      </c>
      <c r="B21" s="12"/>
      <c r="C21" s="12"/>
      <c r="F21" s="9"/>
      <c r="G21" s="9"/>
      <c r="H21" s="9"/>
      <c r="I21" s="2"/>
      <c r="J21" s="14"/>
      <c r="K21" s="14">
        <v>36</v>
      </c>
      <c r="L21" s="14"/>
      <c r="M21" s="7"/>
    </row>
    <row r="22" spans="1:13" ht="12.75">
      <c r="A22" s="3">
        <v>1375</v>
      </c>
      <c r="B22" s="12"/>
      <c r="C22" s="12"/>
      <c r="F22" s="9"/>
      <c r="G22" s="9"/>
      <c r="H22" s="9"/>
      <c r="I22" s="2"/>
      <c r="J22" s="14"/>
      <c r="K22" s="14">
        <v>36</v>
      </c>
      <c r="L22" s="14"/>
      <c r="M22" s="7"/>
    </row>
    <row r="23" spans="1:13" ht="12.75">
      <c r="A23" s="3">
        <v>1376</v>
      </c>
      <c r="B23" s="12"/>
      <c r="C23" s="12"/>
      <c r="F23" s="9"/>
      <c r="G23" s="9"/>
      <c r="H23" s="9"/>
      <c r="I23" s="2"/>
      <c r="J23" s="14"/>
      <c r="K23" s="14">
        <v>36</v>
      </c>
      <c r="L23" s="14"/>
      <c r="M23" s="7"/>
    </row>
    <row r="24" spans="1:13" ht="12.75">
      <c r="A24" s="3">
        <v>1377</v>
      </c>
      <c r="B24" s="12"/>
      <c r="C24" s="12"/>
      <c r="F24" s="9"/>
      <c r="G24" s="9"/>
      <c r="H24" s="9"/>
      <c r="I24" s="2"/>
      <c r="J24" s="14"/>
      <c r="K24" s="14">
        <v>36</v>
      </c>
      <c r="L24" s="14"/>
      <c r="M24" s="7"/>
    </row>
    <row r="25" spans="1:13" ht="12.75">
      <c r="A25" s="3">
        <v>1378</v>
      </c>
      <c r="B25" s="12"/>
      <c r="C25" s="12"/>
      <c r="F25" s="9"/>
      <c r="G25" s="9"/>
      <c r="H25" s="9"/>
      <c r="I25" s="2"/>
      <c r="J25" s="14"/>
      <c r="K25" s="14">
        <v>36</v>
      </c>
      <c r="L25" s="14"/>
      <c r="M25" s="7"/>
    </row>
    <row r="26" spans="1:13" ht="12.75">
      <c r="A26" s="3">
        <v>1379</v>
      </c>
      <c r="B26" s="12" t="s">
        <v>33</v>
      </c>
      <c r="C26" s="12" t="s">
        <v>34</v>
      </c>
      <c r="D26" t="s">
        <v>395</v>
      </c>
      <c r="E26">
        <v>68</v>
      </c>
      <c r="F26" s="9">
        <v>1147</v>
      </c>
      <c r="G26" s="9">
        <f>F26*H26</f>
        <v>2654.158</v>
      </c>
      <c r="H26" s="9">
        <v>2.314</v>
      </c>
      <c r="I26" s="2">
        <v>0.9681</v>
      </c>
      <c r="J26" s="14">
        <f>H26*I26</f>
        <v>2.2401834</v>
      </c>
      <c r="K26" s="14">
        <v>36</v>
      </c>
      <c r="L26" s="14">
        <f>(H26*240)/K26</f>
        <v>15.426666666666668</v>
      </c>
      <c r="M26" s="7">
        <f>(14/240)/H26</f>
        <v>0.025208873523480266</v>
      </c>
    </row>
    <row r="27" spans="1:13" ht="12.75">
      <c r="A27" s="3">
        <v>1380</v>
      </c>
      <c r="B27" s="12"/>
      <c r="C27" s="12"/>
      <c r="F27" s="9"/>
      <c r="G27" s="9"/>
      <c r="H27" s="9"/>
      <c r="I27" s="2"/>
      <c r="J27" s="14"/>
      <c r="K27" s="14">
        <v>36</v>
      </c>
      <c r="L27" s="14"/>
      <c r="M27" s="7"/>
    </row>
    <row r="28" spans="1:13" ht="12.75">
      <c r="A28" s="3">
        <v>1381</v>
      </c>
      <c r="B28" s="12"/>
      <c r="C28" s="12"/>
      <c r="F28" s="9"/>
      <c r="G28" s="9"/>
      <c r="H28" s="9"/>
      <c r="I28" s="2"/>
      <c r="J28" s="14"/>
      <c r="K28" s="14">
        <v>36</v>
      </c>
      <c r="L28" s="14"/>
      <c r="M28" s="7"/>
    </row>
    <row r="29" spans="1:13" ht="12.75">
      <c r="A29" s="3">
        <v>1382</v>
      </c>
      <c r="B29" s="12"/>
      <c r="C29" s="12"/>
      <c r="F29" s="9"/>
      <c r="G29" s="9"/>
      <c r="H29" s="9"/>
      <c r="I29" s="2"/>
      <c r="J29" s="14"/>
      <c r="K29" s="14">
        <v>36</v>
      </c>
      <c r="L29" s="14"/>
      <c r="M29" s="7"/>
    </row>
    <row r="30" spans="1:13" ht="12.75">
      <c r="A30" s="3">
        <v>1383</v>
      </c>
      <c r="B30" s="12"/>
      <c r="C30" s="12"/>
      <c r="F30" s="9"/>
      <c r="G30" s="9"/>
      <c r="H30" s="9"/>
      <c r="I30" s="2"/>
      <c r="J30" s="14"/>
      <c r="K30" s="14">
        <v>36</v>
      </c>
      <c r="L30" s="14"/>
      <c r="M30" s="7"/>
    </row>
    <row r="31" spans="1:13" ht="12.75">
      <c r="A31" s="3">
        <v>1384</v>
      </c>
      <c r="B31" s="12"/>
      <c r="C31" s="12"/>
      <c r="F31" s="9"/>
      <c r="G31" s="9"/>
      <c r="H31" s="9"/>
      <c r="I31" s="2"/>
      <c r="J31" s="14"/>
      <c r="K31" s="14">
        <v>36</v>
      </c>
      <c r="L31" s="14"/>
      <c r="M31" s="7"/>
    </row>
    <row r="32" spans="1:13" ht="12.75">
      <c r="A32" s="3">
        <v>1385</v>
      </c>
      <c r="B32" s="12"/>
      <c r="C32" s="12"/>
      <c r="F32" s="9"/>
      <c r="G32" s="9"/>
      <c r="H32" s="9"/>
      <c r="I32" s="2"/>
      <c r="J32" s="14"/>
      <c r="K32" s="14">
        <v>36</v>
      </c>
      <c r="L32" s="14"/>
      <c r="M32" s="7"/>
    </row>
    <row r="33" spans="1:13" ht="12.75">
      <c r="A33" s="3">
        <v>1386</v>
      </c>
      <c r="B33" s="12"/>
      <c r="C33" s="12"/>
      <c r="F33" s="9"/>
      <c r="G33" s="9"/>
      <c r="H33" s="9"/>
      <c r="I33" s="2"/>
      <c r="J33" s="14"/>
      <c r="K33" s="14">
        <v>36</v>
      </c>
      <c r="L33" s="14"/>
      <c r="M33" s="7"/>
    </row>
    <row r="34" spans="1:13" ht="12.75">
      <c r="A34" s="3">
        <v>1387</v>
      </c>
      <c r="B34" s="12"/>
      <c r="C34" s="12"/>
      <c r="F34" s="9"/>
      <c r="G34" s="9"/>
      <c r="H34" s="9"/>
      <c r="I34" s="2"/>
      <c r="J34" s="14"/>
      <c r="K34" s="14">
        <v>36</v>
      </c>
      <c r="L34" s="14"/>
      <c r="M34" s="7"/>
    </row>
    <row r="35" spans="1:13" ht="12.75">
      <c r="A35" s="3">
        <v>1388</v>
      </c>
      <c r="B35" s="12"/>
      <c r="C35" s="12"/>
      <c r="F35" s="9"/>
      <c r="G35" s="9"/>
      <c r="H35" s="9"/>
      <c r="I35" s="2"/>
      <c r="J35" s="14"/>
      <c r="K35" s="14">
        <v>36</v>
      </c>
      <c r="L35" s="14"/>
      <c r="M35" s="7"/>
    </row>
    <row r="36" spans="1:13" ht="12.75">
      <c r="A36" s="3">
        <v>1389</v>
      </c>
      <c r="B36" s="12"/>
      <c r="C36" s="12"/>
      <c r="F36" s="9"/>
      <c r="G36" s="9"/>
      <c r="H36" s="9"/>
      <c r="I36" s="2"/>
      <c r="J36" s="14"/>
      <c r="K36" s="14">
        <v>36</v>
      </c>
      <c r="L36" s="14"/>
      <c r="M36" s="7"/>
    </row>
    <row r="37" spans="1:13" ht="12.75">
      <c r="A37" s="3">
        <v>1390</v>
      </c>
      <c r="B37" s="12"/>
      <c r="C37" s="12"/>
      <c r="F37" s="9"/>
      <c r="G37" s="9"/>
      <c r="H37" s="9"/>
      <c r="I37" s="2"/>
      <c r="J37" s="14"/>
      <c r="K37" s="14">
        <v>36</v>
      </c>
      <c r="L37" s="14"/>
      <c r="M37" s="7"/>
    </row>
    <row r="38" spans="1:13" ht="12.75">
      <c r="A38" s="3">
        <v>1391</v>
      </c>
      <c r="B38" s="12" t="s">
        <v>63</v>
      </c>
      <c r="C38" s="12" t="s">
        <v>66</v>
      </c>
      <c r="D38" t="s">
        <v>394</v>
      </c>
      <c r="E38">
        <v>41</v>
      </c>
      <c r="F38" s="9">
        <v>437</v>
      </c>
      <c r="G38" s="9">
        <f>F38*H38</f>
        <v>769.5569999999999</v>
      </c>
      <c r="H38" s="9">
        <v>1.761</v>
      </c>
      <c r="I38" s="2">
        <v>1.0487</v>
      </c>
      <c r="J38" s="14">
        <f>H38*I38</f>
        <v>1.8467607</v>
      </c>
      <c r="K38" s="14">
        <v>36</v>
      </c>
      <c r="L38" s="14">
        <f>(H38*240)/K38</f>
        <v>11.74</v>
      </c>
      <c r="M38" s="7">
        <f>(14/240)/H38</f>
        <v>0.03312511830399394</v>
      </c>
    </row>
    <row r="39" spans="1:13" ht="12.75">
      <c r="A39" s="3">
        <v>1392</v>
      </c>
      <c r="B39" s="12"/>
      <c r="C39" s="12"/>
      <c r="F39" s="9"/>
      <c r="G39" s="9"/>
      <c r="H39" s="9"/>
      <c r="I39" s="2"/>
      <c r="J39" s="14"/>
      <c r="K39" s="14">
        <v>36</v>
      </c>
      <c r="L39" s="14"/>
      <c r="M39" s="7"/>
    </row>
    <row r="40" spans="1:13" ht="12.75">
      <c r="A40" s="3">
        <v>1393</v>
      </c>
      <c r="B40" s="12"/>
      <c r="C40" s="12"/>
      <c r="F40" s="9"/>
      <c r="G40" s="9"/>
      <c r="H40" s="9"/>
      <c r="I40" s="2"/>
      <c r="J40" s="14"/>
      <c r="K40" s="14">
        <v>36</v>
      </c>
      <c r="L40" s="14"/>
      <c r="M40" s="7"/>
    </row>
    <row r="41" spans="1:13" ht="12.75">
      <c r="A41" s="3">
        <v>1394</v>
      </c>
      <c r="B41" s="12"/>
      <c r="C41" s="12"/>
      <c r="F41" s="9"/>
      <c r="G41" s="9"/>
      <c r="H41" s="9"/>
      <c r="I41" s="2"/>
      <c r="J41" s="14"/>
      <c r="K41" s="14">
        <v>36</v>
      </c>
      <c r="L41" s="14"/>
      <c r="M41" s="7"/>
    </row>
    <row r="42" spans="1:13" ht="12.75">
      <c r="A42" s="3">
        <v>1395</v>
      </c>
      <c r="B42" s="12"/>
      <c r="C42" s="12"/>
      <c r="F42" s="9"/>
      <c r="G42" s="9"/>
      <c r="H42" s="9"/>
      <c r="I42" s="2"/>
      <c r="J42" s="14"/>
      <c r="K42" s="14">
        <v>36</v>
      </c>
      <c r="L42" s="14"/>
      <c r="M42" s="7"/>
    </row>
    <row r="43" spans="1:13" ht="12.75">
      <c r="A43" s="3">
        <v>1396</v>
      </c>
      <c r="B43" s="12"/>
      <c r="C43" s="12"/>
      <c r="F43" s="9"/>
      <c r="G43" s="9"/>
      <c r="H43" s="9"/>
      <c r="I43" s="2"/>
      <c r="J43" s="14"/>
      <c r="K43" s="14">
        <v>36</v>
      </c>
      <c r="L43" s="14"/>
      <c r="M43" s="7"/>
    </row>
    <row r="44" spans="1:13" ht="12.75">
      <c r="A44" s="3">
        <v>1397</v>
      </c>
      <c r="B44" s="12"/>
      <c r="C44" s="12"/>
      <c r="F44" s="9"/>
      <c r="G44" s="9"/>
      <c r="H44" s="9"/>
      <c r="I44" s="2"/>
      <c r="J44" s="14"/>
      <c r="K44" s="14">
        <v>36</v>
      </c>
      <c r="L44" s="14"/>
      <c r="M44" s="7"/>
    </row>
    <row r="45" spans="1:13" ht="12.75">
      <c r="A45" s="3">
        <v>1398</v>
      </c>
      <c r="B45" s="12"/>
      <c r="C45" s="12"/>
      <c r="F45" s="9"/>
      <c r="G45" s="9"/>
      <c r="H45" s="9"/>
      <c r="I45" s="2"/>
      <c r="J45" s="14"/>
      <c r="K45" s="14">
        <v>36</v>
      </c>
      <c r="L45" s="14"/>
      <c r="M45" s="7"/>
    </row>
    <row r="46" spans="1:13" ht="12.75">
      <c r="A46" s="3">
        <v>1399</v>
      </c>
      <c r="B46" s="12"/>
      <c r="C46" s="12"/>
      <c r="F46" s="9"/>
      <c r="G46" s="9"/>
      <c r="H46" s="9"/>
      <c r="I46" s="2"/>
      <c r="J46" s="14"/>
      <c r="K46" s="14">
        <v>36</v>
      </c>
      <c r="L46" s="14"/>
      <c r="M46" s="7"/>
    </row>
    <row r="47" spans="1:13" ht="12.75">
      <c r="A47" s="3">
        <v>1400</v>
      </c>
      <c r="B47" s="12"/>
      <c r="C47" s="12"/>
      <c r="F47" s="9"/>
      <c r="G47" s="9"/>
      <c r="H47" s="9"/>
      <c r="I47" s="2"/>
      <c r="J47" s="14"/>
      <c r="K47" s="14">
        <v>36</v>
      </c>
      <c r="L47" s="14"/>
      <c r="M47" s="7"/>
    </row>
    <row r="48" spans="1:13" ht="12.75">
      <c r="A48" s="3">
        <v>1401</v>
      </c>
      <c r="B48" s="12"/>
      <c r="C48" s="12"/>
      <c r="F48" s="9"/>
      <c r="G48" s="9"/>
      <c r="H48" s="9"/>
      <c r="I48" s="2"/>
      <c r="J48" s="14"/>
      <c r="K48" s="14">
        <v>36</v>
      </c>
      <c r="L48" s="14"/>
      <c r="M48" s="7"/>
    </row>
    <row r="49" spans="1:13" ht="12.75">
      <c r="A49" s="3">
        <v>1402</v>
      </c>
      <c r="I49" s="2"/>
      <c r="J49" s="14"/>
      <c r="K49" s="14">
        <v>36</v>
      </c>
      <c r="L49" s="14"/>
      <c r="M49" s="7"/>
    </row>
    <row r="50" spans="1:13" ht="12.75">
      <c r="A50" s="3">
        <v>1403</v>
      </c>
      <c r="B50" s="12" t="s">
        <v>94</v>
      </c>
      <c r="C50" s="12" t="s">
        <v>95</v>
      </c>
      <c r="D50" t="s">
        <v>397</v>
      </c>
      <c r="E50">
        <v>10</v>
      </c>
      <c r="F50" s="9">
        <v>157</v>
      </c>
      <c r="G50" s="9">
        <f>F50*H50</f>
        <v>231.57500000000002</v>
      </c>
      <c r="H50" s="9">
        <v>1.475</v>
      </c>
      <c r="I50" s="2">
        <v>1.0487</v>
      </c>
      <c r="J50" s="14">
        <f>H50*I50</f>
        <v>1.5468325</v>
      </c>
      <c r="K50" s="14">
        <v>36</v>
      </c>
      <c r="L50" s="14">
        <f>(H50*240)/K50</f>
        <v>9.833333333333334</v>
      </c>
      <c r="M50" s="7">
        <f>(14/240)/H50</f>
        <v>0.03954802259887005</v>
      </c>
    </row>
    <row r="51" spans="1:13" ht="12.75">
      <c r="A51" s="3">
        <v>1404</v>
      </c>
      <c r="B51" s="12" t="s">
        <v>97</v>
      </c>
      <c r="C51" s="12" t="s">
        <v>98</v>
      </c>
      <c r="D51" t="s">
        <v>396</v>
      </c>
      <c r="E51">
        <v>24</v>
      </c>
      <c r="F51" s="9">
        <v>1433.5</v>
      </c>
      <c r="G51" s="9">
        <f>F51*H51</f>
        <v>2219.058</v>
      </c>
      <c r="H51" s="9">
        <v>1.548</v>
      </c>
      <c r="I51" s="2">
        <v>1.0487</v>
      </c>
      <c r="J51" s="14">
        <f>H51*I51</f>
        <v>1.6233876</v>
      </c>
      <c r="K51" s="14">
        <v>36</v>
      </c>
      <c r="L51" s="14">
        <f>(H51*240)/K51</f>
        <v>10.32</v>
      </c>
      <c r="M51" s="7">
        <f>(14/240)/H51</f>
        <v>0.03768303186907838</v>
      </c>
    </row>
    <row r="52" spans="1:13" ht="12.75">
      <c r="A52" s="3">
        <v>1405</v>
      </c>
      <c r="B52" s="12"/>
      <c r="C52" s="12"/>
      <c r="F52" s="9"/>
      <c r="G52" s="9"/>
      <c r="H52" s="9"/>
      <c r="I52" s="2"/>
      <c r="J52" s="14"/>
      <c r="K52" s="14">
        <v>36</v>
      </c>
      <c r="L52" s="14"/>
      <c r="M52" s="7"/>
    </row>
    <row r="53" spans="1:13" ht="12.75">
      <c r="A53" s="3">
        <v>1406</v>
      </c>
      <c r="B53" s="12"/>
      <c r="C53" s="12"/>
      <c r="F53" s="9"/>
      <c r="G53" s="9"/>
      <c r="H53" s="9"/>
      <c r="I53" s="2"/>
      <c r="J53" s="14"/>
      <c r="K53" s="14">
        <v>36</v>
      </c>
      <c r="L53" s="14"/>
      <c r="M53" s="7"/>
    </row>
    <row r="54" spans="1:13" ht="12.75">
      <c r="A54" s="3">
        <v>1407</v>
      </c>
      <c r="B54" s="12"/>
      <c r="C54" s="12"/>
      <c r="F54" s="9"/>
      <c r="G54" s="9"/>
      <c r="H54" s="9"/>
      <c r="I54" s="2"/>
      <c r="J54" s="14"/>
      <c r="K54" s="14">
        <v>36</v>
      </c>
      <c r="L54" s="14"/>
      <c r="M54" s="7"/>
    </row>
    <row r="55" spans="1:13" ht="12.75">
      <c r="A55" s="3">
        <v>1408</v>
      </c>
      <c r="B55" s="12"/>
      <c r="C55" s="12"/>
      <c r="F55" s="9"/>
      <c r="G55" s="9"/>
      <c r="H55" s="9"/>
      <c r="I55" s="2"/>
      <c r="J55" s="14"/>
      <c r="K55" s="14">
        <v>36</v>
      </c>
      <c r="L55" s="14"/>
      <c r="M55" s="7"/>
    </row>
    <row r="56" spans="1:13" ht="12.75">
      <c r="A56" s="3">
        <v>1409</v>
      </c>
      <c r="B56" s="12"/>
      <c r="C56" s="12"/>
      <c r="F56" s="9"/>
      <c r="G56" s="9"/>
      <c r="H56" s="9"/>
      <c r="I56" s="2"/>
      <c r="J56" s="14"/>
      <c r="K56" s="14">
        <v>36</v>
      </c>
      <c r="L56" s="14"/>
      <c r="M56" s="7"/>
    </row>
    <row r="57" spans="1:13" ht="12.75">
      <c r="A57" s="3">
        <v>1410</v>
      </c>
      <c r="B57" s="12"/>
      <c r="C57" s="12"/>
      <c r="F57" s="9"/>
      <c r="G57" s="9"/>
      <c r="H57" s="9"/>
      <c r="I57" s="2"/>
      <c r="J57" s="14"/>
      <c r="K57" s="14">
        <v>36</v>
      </c>
      <c r="L57" s="14"/>
      <c r="M57" s="7"/>
    </row>
    <row r="58" spans="1:13" ht="12.75">
      <c r="A58" s="3">
        <v>1411</v>
      </c>
      <c r="B58" s="12"/>
      <c r="C58" s="12"/>
      <c r="F58" s="9"/>
      <c r="G58" s="9"/>
      <c r="H58" s="9"/>
      <c r="I58" s="2"/>
      <c r="J58" s="14"/>
      <c r="K58" s="14">
        <v>40</v>
      </c>
      <c r="L58" s="14"/>
      <c r="M58" s="7"/>
    </row>
    <row r="59" spans="1:13" ht="12.75">
      <c r="A59" s="3">
        <v>1412</v>
      </c>
      <c r="B59" s="12"/>
      <c r="C59" s="12"/>
      <c r="F59" s="9"/>
      <c r="G59" s="9"/>
      <c r="H59" s="9"/>
      <c r="I59" s="2"/>
      <c r="J59" s="14"/>
      <c r="K59" s="14">
        <v>40</v>
      </c>
      <c r="L59" s="14"/>
      <c r="M59" s="7"/>
    </row>
    <row r="60" spans="1:13" ht="12.75">
      <c r="A60" s="3">
        <v>1413</v>
      </c>
      <c r="B60" s="12"/>
      <c r="C60" s="12"/>
      <c r="F60" s="9"/>
      <c r="G60" s="9"/>
      <c r="H60" s="9"/>
      <c r="I60" s="2"/>
      <c r="J60" s="14"/>
      <c r="K60" s="14">
        <v>40</v>
      </c>
      <c r="L60" s="14"/>
      <c r="M60" s="7"/>
    </row>
    <row r="61" spans="1:13" ht="12.75">
      <c r="A61" s="3">
        <v>1414</v>
      </c>
      <c r="B61" s="12"/>
      <c r="C61" s="12"/>
      <c r="F61" s="9"/>
      <c r="G61" s="9"/>
      <c r="H61" s="9"/>
      <c r="I61" s="2"/>
      <c r="J61" s="14"/>
      <c r="K61" s="14">
        <v>40</v>
      </c>
      <c r="L61" s="14"/>
      <c r="M61" s="7"/>
    </row>
    <row r="62" spans="1:13" ht="12.75">
      <c r="A62" s="3">
        <v>1415</v>
      </c>
      <c r="B62" s="12"/>
      <c r="C62" s="12"/>
      <c r="F62" s="9"/>
      <c r="G62" s="9"/>
      <c r="H62" s="9"/>
      <c r="I62" s="2"/>
      <c r="J62" s="14"/>
      <c r="K62" s="14">
        <v>40</v>
      </c>
      <c r="L62" s="14"/>
      <c r="M62" s="7"/>
    </row>
    <row r="63" spans="1:13" ht="12.75">
      <c r="A63" s="3">
        <v>1416</v>
      </c>
      <c r="B63" s="12"/>
      <c r="C63" s="12"/>
      <c r="F63" s="9"/>
      <c r="G63" s="9"/>
      <c r="H63" s="9"/>
      <c r="I63" s="2"/>
      <c r="J63" s="14"/>
      <c r="K63" s="14">
        <v>40</v>
      </c>
      <c r="L63" s="14"/>
      <c r="M63" s="7"/>
    </row>
    <row r="64" spans="1:13" ht="12.75">
      <c r="A64" s="3">
        <v>1417</v>
      </c>
      <c r="B64" s="12"/>
      <c r="C64" s="12"/>
      <c r="F64" s="9"/>
      <c r="G64" s="9"/>
      <c r="H64" s="9"/>
      <c r="I64" s="2"/>
      <c r="J64" s="14"/>
      <c r="K64" s="14">
        <v>40</v>
      </c>
      <c r="L64" s="14"/>
      <c r="M64" s="7"/>
    </row>
    <row r="65" spans="1:13" ht="12.75">
      <c r="A65" s="3">
        <v>1418</v>
      </c>
      <c r="B65" s="12"/>
      <c r="C65" s="12"/>
      <c r="F65" s="9"/>
      <c r="G65" s="9"/>
      <c r="H65" s="9"/>
      <c r="I65" s="2"/>
      <c r="J65" s="14"/>
      <c r="K65" s="14">
        <v>40</v>
      </c>
      <c r="L65" s="14"/>
      <c r="M65" s="7"/>
    </row>
    <row r="66" spans="1:13" ht="12.75">
      <c r="A66" s="3">
        <v>1419</v>
      </c>
      <c r="B66" s="12"/>
      <c r="C66" s="12"/>
      <c r="F66" s="9"/>
      <c r="G66" s="9"/>
      <c r="H66" s="9"/>
      <c r="I66" s="2"/>
      <c r="J66" s="14"/>
      <c r="K66" s="14">
        <v>40</v>
      </c>
      <c r="L66" s="14"/>
      <c r="M66" s="7"/>
    </row>
    <row r="67" spans="1:13" ht="12.75">
      <c r="A67" s="3">
        <v>1420</v>
      </c>
      <c r="B67" s="12"/>
      <c r="C67" s="12"/>
      <c r="F67" s="9"/>
      <c r="G67" s="9"/>
      <c r="H67" s="9"/>
      <c r="I67" s="2"/>
      <c r="J67" s="14"/>
      <c r="K67" s="14">
        <v>40</v>
      </c>
      <c r="L67" s="14"/>
      <c r="M67" s="7"/>
    </row>
    <row r="68" spans="1:13" ht="12.75">
      <c r="A68" s="3">
        <v>1421</v>
      </c>
      <c r="B68" s="12"/>
      <c r="C68" s="12"/>
      <c r="F68" s="9"/>
      <c r="G68" s="9"/>
      <c r="H68" s="9"/>
      <c r="I68" s="2"/>
      <c r="J68" s="14"/>
      <c r="K68" s="14">
        <v>40</v>
      </c>
      <c r="L68" s="14"/>
      <c r="M68" s="7"/>
    </row>
    <row r="69" spans="1:13" ht="12.75">
      <c r="A69" s="3">
        <v>1422</v>
      </c>
      <c r="B69" s="12"/>
      <c r="C69" s="12"/>
      <c r="F69" s="9"/>
      <c r="G69" s="9"/>
      <c r="H69" s="9"/>
      <c r="I69" s="2"/>
      <c r="J69" s="14"/>
      <c r="K69" s="14">
        <v>40</v>
      </c>
      <c r="L69" s="14"/>
      <c r="M69" s="7"/>
    </row>
    <row r="70" spans="1:13" ht="12.75">
      <c r="A70" s="3">
        <v>1423</v>
      </c>
      <c r="B70" s="12"/>
      <c r="C70" s="12"/>
      <c r="F70" s="9"/>
      <c r="G70" s="9"/>
      <c r="H70" s="9"/>
      <c r="I70" s="2"/>
      <c r="J70" s="14"/>
      <c r="K70" s="14">
        <v>40</v>
      </c>
      <c r="L70" s="14"/>
      <c r="M70" s="7"/>
    </row>
    <row r="71" spans="1:13" ht="12.75">
      <c r="A71" s="3">
        <v>1424</v>
      </c>
      <c r="B71" s="12"/>
      <c r="C71" s="12"/>
      <c r="F71" s="9"/>
      <c r="G71" s="9"/>
      <c r="H71" s="9"/>
      <c r="I71" s="2"/>
      <c r="J71" s="14"/>
      <c r="K71" s="14">
        <v>40</v>
      </c>
      <c r="L71" s="14"/>
      <c r="M71" s="7"/>
    </row>
    <row r="72" spans="1:13" ht="12.75">
      <c r="A72" s="3">
        <v>1425</v>
      </c>
      <c r="B72" s="12"/>
      <c r="C72" s="12"/>
      <c r="F72" s="9"/>
      <c r="G72" s="9"/>
      <c r="H72" s="9"/>
      <c r="I72" s="2"/>
      <c r="J72" s="14"/>
      <c r="K72" s="14">
        <v>40</v>
      </c>
      <c r="L72" s="14"/>
      <c r="M72" s="7"/>
    </row>
    <row r="73" spans="1:13" ht="12.75">
      <c r="A73" s="3">
        <v>1426</v>
      </c>
      <c r="B73" s="12"/>
      <c r="C73" s="12"/>
      <c r="F73" s="9"/>
      <c r="G73" s="9"/>
      <c r="H73" s="9"/>
      <c r="I73" s="2"/>
      <c r="J73" s="14"/>
      <c r="K73" s="14">
        <v>40</v>
      </c>
      <c r="L73" s="14"/>
      <c r="M73" s="7"/>
    </row>
    <row r="74" spans="1:13" ht="12.75">
      <c r="A74" s="3">
        <v>1427</v>
      </c>
      <c r="B74" s="12"/>
      <c r="C74" s="12"/>
      <c r="F74" s="9"/>
      <c r="G74" s="9"/>
      <c r="H74" s="9"/>
      <c r="I74" s="2"/>
      <c r="J74" s="14"/>
      <c r="K74" s="14">
        <v>40</v>
      </c>
      <c r="L74" s="14"/>
      <c r="M74" s="7"/>
    </row>
    <row r="75" spans="1:13" ht="12.75">
      <c r="A75" s="3">
        <v>1428</v>
      </c>
      <c r="B75" s="12"/>
      <c r="C75" s="12"/>
      <c r="F75" s="9"/>
      <c r="G75" s="9"/>
      <c r="H75" s="9"/>
      <c r="I75" s="2"/>
      <c r="J75" s="14"/>
      <c r="K75" s="14">
        <v>40</v>
      </c>
      <c r="L75" s="14"/>
      <c r="M75" s="7"/>
    </row>
    <row r="76" spans="1:13" ht="12.75">
      <c r="A76" s="3">
        <v>1429</v>
      </c>
      <c r="B76" s="12"/>
      <c r="C76" s="12"/>
      <c r="F76" s="9"/>
      <c r="G76" s="9"/>
      <c r="H76" s="9"/>
      <c r="I76" s="2"/>
      <c r="J76" s="14"/>
      <c r="K76" s="14">
        <v>40</v>
      </c>
      <c r="L76" s="14"/>
      <c r="M76" s="7"/>
    </row>
    <row r="77" spans="1:13" ht="12.75">
      <c r="A77" s="3">
        <v>1430</v>
      </c>
      <c r="B77" s="12"/>
      <c r="C77" s="12"/>
      <c r="F77" s="9"/>
      <c r="G77" s="9"/>
      <c r="H77" s="9"/>
      <c r="I77" s="2"/>
      <c r="J77" s="14"/>
      <c r="K77" s="14">
        <v>40</v>
      </c>
      <c r="L77" s="14"/>
      <c r="M77" s="7"/>
    </row>
    <row r="78" spans="1:13" ht="12.75">
      <c r="A78" s="3">
        <v>1431</v>
      </c>
      <c r="B78" s="12"/>
      <c r="C78" s="12"/>
      <c r="F78" s="9"/>
      <c r="G78" s="9"/>
      <c r="H78" s="9"/>
      <c r="I78" s="2"/>
      <c r="J78" s="14"/>
      <c r="K78" s="14">
        <v>41</v>
      </c>
      <c r="L78" s="14"/>
      <c r="M78" s="7"/>
    </row>
    <row r="79" spans="1:13" ht="12.75">
      <c r="A79" s="3">
        <v>1432</v>
      </c>
      <c r="B79" s="12"/>
      <c r="C79" s="12"/>
      <c r="F79" s="9"/>
      <c r="G79" s="9"/>
      <c r="H79" s="9"/>
      <c r="I79" s="2"/>
      <c r="J79" s="14"/>
      <c r="K79" s="14">
        <v>41</v>
      </c>
      <c r="L79" s="14"/>
      <c r="M79" s="7"/>
    </row>
    <row r="80" spans="1:13" ht="12.75">
      <c r="A80" s="3">
        <v>1433</v>
      </c>
      <c r="B80" s="12"/>
      <c r="C80" s="12"/>
      <c r="F80" s="9"/>
      <c r="G80" s="9"/>
      <c r="H80" s="9"/>
      <c r="I80" s="2"/>
      <c r="J80" s="14"/>
      <c r="K80" s="14">
        <v>41</v>
      </c>
      <c r="L80" s="14"/>
      <c r="M80" s="7"/>
    </row>
    <row r="81" spans="1:13" ht="12.75">
      <c r="A81" s="3">
        <v>1434</v>
      </c>
      <c r="B81" s="12"/>
      <c r="C81" s="12"/>
      <c r="F81" s="9"/>
      <c r="G81" s="9"/>
      <c r="H81" s="9"/>
      <c r="I81" s="2"/>
      <c r="J81" s="14"/>
      <c r="K81" s="14">
        <v>41</v>
      </c>
      <c r="L81" s="14"/>
      <c r="M81" s="7"/>
    </row>
    <row r="82" spans="1:13" ht="12.75">
      <c r="A82" s="3">
        <v>1435</v>
      </c>
      <c r="B82" s="12"/>
      <c r="C82" s="12"/>
      <c r="F82" s="9"/>
      <c r="G82" s="9"/>
      <c r="H82" s="9"/>
      <c r="I82" s="2"/>
      <c r="J82" s="14"/>
      <c r="K82" s="14">
        <v>41</v>
      </c>
      <c r="L82" s="14"/>
      <c r="M82" s="7"/>
    </row>
    <row r="83" spans="1:13" ht="12.75">
      <c r="A83" s="3">
        <v>1436</v>
      </c>
      <c r="B83" s="12"/>
      <c r="C83" s="12"/>
      <c r="F83" s="9"/>
      <c r="G83" s="9"/>
      <c r="H83" s="9"/>
      <c r="I83" s="2"/>
      <c r="J83" s="14"/>
      <c r="K83" s="14">
        <v>41</v>
      </c>
      <c r="L83" s="14"/>
      <c r="M83" s="7"/>
    </row>
    <row r="84" spans="1:13" ht="12.75">
      <c r="A84" s="3">
        <v>1437</v>
      </c>
      <c r="B84" s="12"/>
      <c r="C84" s="12"/>
      <c r="F84" s="9"/>
      <c r="G84" s="9"/>
      <c r="H84" s="9"/>
      <c r="I84" s="2"/>
      <c r="J84" s="14"/>
      <c r="K84" s="14">
        <v>42</v>
      </c>
      <c r="L84" s="14"/>
      <c r="M84" s="7"/>
    </row>
    <row r="85" spans="1:13" ht="12.75">
      <c r="A85" s="3">
        <v>1438</v>
      </c>
      <c r="B85" s="12"/>
      <c r="C85" s="12"/>
      <c r="F85" s="9"/>
      <c r="G85" s="9"/>
      <c r="H85" s="9"/>
      <c r="I85" s="2"/>
      <c r="J85" s="14"/>
      <c r="K85" s="14">
        <v>42</v>
      </c>
      <c r="L85" s="14"/>
      <c r="M85" s="7"/>
    </row>
    <row r="86" spans="1:13" ht="12.75">
      <c r="A86" s="3">
        <v>1439</v>
      </c>
      <c r="B86" s="12"/>
      <c r="C86" s="12"/>
      <c r="F86" s="9"/>
      <c r="G86" s="9"/>
      <c r="H86" s="9"/>
      <c r="I86" s="2"/>
      <c r="J86" s="14"/>
      <c r="K86" s="14">
        <v>42</v>
      </c>
      <c r="L86" s="14"/>
      <c r="M86" s="7"/>
    </row>
    <row r="87" spans="1:13" ht="12.75">
      <c r="A87" s="3">
        <v>1440</v>
      </c>
      <c r="B87" s="12"/>
      <c r="C87" s="12"/>
      <c r="F87" s="9"/>
      <c r="G87" s="9"/>
      <c r="H87" s="9"/>
      <c r="I87" s="2"/>
      <c r="J87" s="14"/>
      <c r="K87" s="14">
        <v>43</v>
      </c>
      <c r="L87" s="14"/>
      <c r="M87" s="7"/>
    </row>
    <row r="88" spans="1:13" ht="12.75">
      <c r="A88" s="3">
        <v>1441</v>
      </c>
      <c r="B88" s="12"/>
      <c r="C88" s="12"/>
      <c r="F88" s="9"/>
      <c r="G88" s="9"/>
      <c r="H88" s="9"/>
      <c r="I88" s="2"/>
      <c r="J88" s="14"/>
      <c r="K88" s="14">
        <v>44</v>
      </c>
      <c r="L88" s="14"/>
      <c r="M88" s="7"/>
    </row>
    <row r="89" spans="1:13" ht="12.75">
      <c r="A89" s="3">
        <v>1442</v>
      </c>
      <c r="B89" s="12"/>
      <c r="C89" s="12"/>
      <c r="F89" s="9"/>
      <c r="G89" s="9"/>
      <c r="H89" s="9"/>
      <c r="I89" s="2"/>
      <c r="J89" s="14"/>
      <c r="K89" s="14">
        <v>45</v>
      </c>
      <c r="L89" s="14"/>
      <c r="M89" s="7"/>
    </row>
    <row r="90" spans="1:13" ht="12.75">
      <c r="A90" s="3">
        <v>1443</v>
      </c>
      <c r="B90" s="12"/>
      <c r="C90" s="12"/>
      <c r="F90" s="9"/>
      <c r="G90" s="9"/>
      <c r="H90" s="9"/>
      <c r="I90" s="2"/>
      <c r="J90" s="14"/>
      <c r="K90" s="14">
        <v>45</v>
      </c>
      <c r="L90" s="14"/>
      <c r="M90" s="7"/>
    </row>
    <row r="91" spans="1:13" ht="12.75">
      <c r="A91" s="3">
        <v>1444</v>
      </c>
      <c r="B91" s="12"/>
      <c r="C91" s="12"/>
      <c r="F91" s="9"/>
      <c r="G91" s="9"/>
      <c r="H91" s="9"/>
      <c r="I91" s="2"/>
      <c r="J91" s="14"/>
      <c r="K91" s="14">
        <v>45</v>
      </c>
      <c r="L91" s="14"/>
      <c r="M91" s="7"/>
    </row>
    <row r="92" spans="1:13" ht="12.75">
      <c r="A92" s="3">
        <v>1445</v>
      </c>
      <c r="B92" s="12"/>
      <c r="C92" s="12"/>
      <c r="F92" s="9"/>
      <c r="G92" s="9"/>
      <c r="H92" s="9"/>
      <c r="I92" s="2"/>
      <c r="J92" s="14"/>
      <c r="K92" s="14">
        <v>45</v>
      </c>
      <c r="L92" s="14"/>
      <c r="M92" s="7"/>
    </row>
    <row r="93" spans="1:13" ht="12.75">
      <c r="A93" s="3">
        <v>1446</v>
      </c>
      <c r="B93" s="12"/>
      <c r="C93" s="12"/>
      <c r="F93" s="9"/>
      <c r="G93" s="9"/>
      <c r="H93" s="9"/>
      <c r="I93" s="2"/>
      <c r="J93" s="14"/>
      <c r="K93" s="14">
        <v>45</v>
      </c>
      <c r="L93" s="14"/>
      <c r="M93" s="7"/>
    </row>
    <row r="94" spans="1:13" ht="12.75">
      <c r="A94" s="3">
        <v>1447</v>
      </c>
      <c r="B94" s="12"/>
      <c r="C94" s="12"/>
      <c r="F94" s="9"/>
      <c r="G94" s="9"/>
      <c r="H94" s="9"/>
      <c r="I94" s="2"/>
      <c r="J94" s="14"/>
      <c r="K94" s="14">
        <v>45</v>
      </c>
      <c r="L94" s="14"/>
      <c r="M94" s="7"/>
    </row>
    <row r="95" spans="1:13" ht="12.75">
      <c r="A95" s="3">
        <v>1448</v>
      </c>
      <c r="B95" s="12"/>
      <c r="C95" s="12"/>
      <c r="F95" s="9"/>
      <c r="G95" s="9"/>
      <c r="H95" s="9"/>
      <c r="I95" s="2"/>
      <c r="J95" s="14"/>
      <c r="K95" s="14">
        <v>45</v>
      </c>
      <c r="L95" s="14"/>
      <c r="M95" s="7"/>
    </row>
    <row r="96" spans="1:13" ht="12.75">
      <c r="A96" s="3">
        <v>1449</v>
      </c>
      <c r="B96" s="12"/>
      <c r="C96" s="12"/>
      <c r="F96" s="9"/>
      <c r="G96" s="9"/>
      <c r="H96" s="9"/>
      <c r="I96" s="2"/>
      <c r="J96" s="14"/>
      <c r="K96" s="14">
        <v>45</v>
      </c>
      <c r="L96" s="14"/>
      <c r="M96" s="7"/>
    </row>
    <row r="97" spans="1:13" ht="12.75">
      <c r="A97" s="3">
        <v>1450</v>
      </c>
      <c r="B97" s="12"/>
      <c r="C97" s="12"/>
      <c r="F97" s="9"/>
      <c r="G97" s="9"/>
      <c r="H97" s="9"/>
      <c r="I97" s="2"/>
      <c r="J97" s="14"/>
      <c r="K97" s="14">
        <v>45</v>
      </c>
      <c r="L97" s="14"/>
      <c r="M97" s="7"/>
    </row>
    <row r="98" spans="1:13" ht="12.75">
      <c r="A98" s="3">
        <v>1451</v>
      </c>
      <c r="B98" s="12"/>
      <c r="C98" s="12"/>
      <c r="F98" s="9"/>
      <c r="G98" s="9"/>
      <c r="H98" s="9"/>
      <c r="I98" s="2"/>
      <c r="J98" s="14"/>
      <c r="K98" s="14">
        <v>45</v>
      </c>
      <c r="L98" s="14"/>
      <c r="M98" s="7"/>
    </row>
    <row r="99" spans="1:13" ht="12.75">
      <c r="A99" s="3">
        <v>1452</v>
      </c>
      <c r="B99" s="12"/>
      <c r="C99" s="12"/>
      <c r="F99" s="9"/>
      <c r="G99" s="9"/>
      <c r="H99" s="9"/>
      <c r="I99" s="2"/>
      <c r="J99" s="14"/>
      <c r="K99" s="14">
        <v>45</v>
      </c>
      <c r="L99" s="14"/>
      <c r="M99" s="7"/>
    </row>
    <row r="100" spans="1:13" ht="12.75">
      <c r="A100" s="3">
        <v>1453</v>
      </c>
      <c r="B100" s="12"/>
      <c r="C100" s="12"/>
      <c r="F100" s="9"/>
      <c r="G100" s="9"/>
      <c r="H100" s="9"/>
      <c r="I100" s="2"/>
      <c r="J100" s="14"/>
      <c r="K100" s="14">
        <v>45</v>
      </c>
      <c r="L100" s="14"/>
      <c r="M100" s="7"/>
    </row>
    <row r="101" spans="1:13" ht="12.75">
      <c r="A101" s="3">
        <v>1454</v>
      </c>
      <c r="B101" s="12"/>
      <c r="C101" s="12"/>
      <c r="F101" s="9"/>
      <c r="G101" s="9"/>
      <c r="H101" s="9"/>
      <c r="I101" s="2"/>
      <c r="J101" s="14"/>
      <c r="K101" s="14">
        <v>45</v>
      </c>
      <c r="L101" s="14"/>
      <c r="M101" s="7"/>
    </row>
    <row r="102" spans="1:13" ht="12.75">
      <c r="A102" s="3">
        <v>1455</v>
      </c>
      <c r="B102" s="12"/>
      <c r="C102" s="12"/>
      <c r="F102" s="9"/>
      <c r="G102" s="9"/>
      <c r="H102" s="9"/>
      <c r="I102" s="2"/>
      <c r="J102" s="14"/>
      <c r="K102" s="14">
        <v>45</v>
      </c>
      <c r="L102" s="14"/>
      <c r="M102" s="7"/>
    </row>
    <row r="103" spans="1:13" ht="12.75">
      <c r="A103" s="3">
        <v>1456</v>
      </c>
      <c r="B103" s="12"/>
      <c r="C103" s="12"/>
      <c r="F103" s="9"/>
      <c r="G103" s="9"/>
      <c r="H103" s="9"/>
      <c r="I103" s="2"/>
      <c r="J103" s="14"/>
      <c r="K103" s="14">
        <v>45</v>
      </c>
      <c r="L103" s="14"/>
      <c r="M103" s="7"/>
    </row>
    <row r="104" spans="1:13" ht="12.75">
      <c r="A104" s="3">
        <v>1457</v>
      </c>
      <c r="B104" s="12" t="s">
        <v>165</v>
      </c>
      <c r="C104" s="12" t="s">
        <v>167</v>
      </c>
      <c r="D104" t="s">
        <v>431</v>
      </c>
      <c r="F104" s="9">
        <f>172+1564.792</f>
        <v>1736.792</v>
      </c>
      <c r="G104" s="9">
        <f>344+3129.5</f>
        <v>3473.5</v>
      </c>
      <c r="H104" s="9">
        <f>G104/F104</f>
        <v>1.9999516349683786</v>
      </c>
      <c r="I104" s="2">
        <v>1.104</v>
      </c>
      <c r="J104" s="14">
        <f>H104*I104</f>
        <v>2.20794660500509</v>
      </c>
      <c r="K104" s="14">
        <v>45</v>
      </c>
      <c r="L104" s="14">
        <f>(H104*240)/K104</f>
        <v>10.666408719831352</v>
      </c>
      <c r="M104" s="7">
        <f>(14/240)/H104</f>
        <v>0.029167372007101386</v>
      </c>
    </row>
    <row r="105" spans="1:13" ht="12.75">
      <c r="A105" s="3">
        <v>1458</v>
      </c>
      <c r="B105" s="12" t="s">
        <v>167</v>
      </c>
      <c r="C105" s="12" t="s">
        <v>168</v>
      </c>
      <c r="D105" t="s">
        <v>431</v>
      </c>
      <c r="F105" s="9">
        <v>1426.25</v>
      </c>
      <c r="G105" s="9">
        <v>3095.5</v>
      </c>
      <c r="H105" s="9">
        <f>G105/F105</f>
        <v>2.1703768624014024</v>
      </c>
      <c r="I105" s="2">
        <v>1.104</v>
      </c>
      <c r="J105" s="14">
        <f>H105*I105</f>
        <v>2.3960960560911486</v>
      </c>
      <c r="K105" s="14">
        <v>45</v>
      </c>
      <c r="L105" s="14">
        <f>(H105*240)/K105</f>
        <v>11.575343266140813</v>
      </c>
      <c r="M105" s="7">
        <f>(14/240)/H105</f>
        <v>0.02687705271092446</v>
      </c>
    </row>
    <row r="106" spans="1:13" ht="12.75">
      <c r="A106" s="3">
        <v>1459</v>
      </c>
      <c r="B106" s="12"/>
      <c r="C106" s="12"/>
      <c r="F106" s="9"/>
      <c r="G106" s="9"/>
      <c r="H106" s="9"/>
      <c r="I106" s="2"/>
      <c r="J106" s="14"/>
      <c r="K106" s="14">
        <v>45</v>
      </c>
      <c r="L106" s="14"/>
      <c r="M106" s="7"/>
    </row>
    <row r="107" spans="1:13" ht="12.75">
      <c r="A107" s="3">
        <v>1460</v>
      </c>
      <c r="B107" s="12"/>
      <c r="C107" s="12"/>
      <c r="F107" s="9"/>
      <c r="G107" s="9"/>
      <c r="H107" s="9"/>
      <c r="I107" s="2"/>
      <c r="J107" s="14"/>
      <c r="K107" s="14">
        <v>45</v>
      </c>
      <c r="L107" s="14"/>
      <c r="M107" s="7"/>
    </row>
    <row r="108" spans="1:13" ht="12.75">
      <c r="A108" s="3">
        <v>1461</v>
      </c>
      <c r="B108" s="12"/>
      <c r="C108" s="12"/>
      <c r="F108" s="9"/>
      <c r="G108" s="9"/>
      <c r="H108" s="9"/>
      <c r="I108" s="2"/>
      <c r="J108" s="14"/>
      <c r="K108" s="14">
        <v>45</v>
      </c>
      <c r="L108" s="14"/>
      <c r="M108" s="7"/>
    </row>
    <row r="109" spans="1:13" ht="12.75">
      <c r="A109" s="3">
        <v>1462</v>
      </c>
      <c r="B109" s="12"/>
      <c r="C109" s="12"/>
      <c r="F109" s="9"/>
      <c r="G109" s="9"/>
      <c r="H109" s="9"/>
      <c r="I109" s="2"/>
      <c r="J109" s="14"/>
      <c r="K109" s="14">
        <v>45</v>
      </c>
      <c r="L109" s="14"/>
      <c r="M109" s="7"/>
    </row>
    <row r="110" spans="1:13" ht="12.75">
      <c r="A110" s="3">
        <v>1463</v>
      </c>
      <c r="B110" s="12"/>
      <c r="C110" s="12"/>
      <c r="F110" s="9"/>
      <c r="G110" s="9"/>
      <c r="H110" s="9"/>
      <c r="I110" s="2"/>
      <c r="J110" s="14"/>
      <c r="K110" s="14">
        <v>45</v>
      </c>
      <c r="L110" s="14"/>
      <c r="M110" s="7"/>
    </row>
    <row r="111" spans="1:13" ht="12.75">
      <c r="A111" s="3">
        <v>1464</v>
      </c>
      <c r="B111" s="12"/>
      <c r="C111" s="12"/>
      <c r="F111" s="9"/>
      <c r="G111" s="9"/>
      <c r="H111" s="9"/>
      <c r="I111" s="2"/>
      <c r="J111" s="14"/>
      <c r="K111" s="14">
        <v>45</v>
      </c>
      <c r="L111" s="14"/>
      <c r="M111" s="7"/>
    </row>
    <row r="112" spans="1:13" ht="12.75">
      <c r="A112" s="3">
        <v>1465</v>
      </c>
      <c r="B112" s="12"/>
      <c r="C112" s="12"/>
      <c r="F112" s="9"/>
      <c r="G112" s="9"/>
      <c r="H112" s="9"/>
      <c r="I112" s="2"/>
      <c r="J112" s="14"/>
      <c r="K112" s="14">
        <v>50</v>
      </c>
      <c r="L112" s="14"/>
      <c r="M112" s="7"/>
    </row>
    <row r="113" spans="1:13" ht="12.75">
      <c r="A113" s="3">
        <v>1466</v>
      </c>
      <c r="B113" s="12" t="s">
        <v>191</v>
      </c>
      <c r="C113" s="12" t="s">
        <v>195</v>
      </c>
      <c r="D113" t="s">
        <v>402</v>
      </c>
      <c r="E113">
        <v>10</v>
      </c>
      <c r="F113" s="9">
        <v>113.583</v>
      </c>
      <c r="G113" s="9">
        <f>F113*H113</f>
        <v>268.73737800000004</v>
      </c>
      <c r="H113" s="9">
        <v>2.366</v>
      </c>
      <c r="I113" s="2">
        <v>0.8831</v>
      </c>
      <c r="J113" s="14">
        <f>H113*I113</f>
        <v>2.0894146</v>
      </c>
      <c r="K113" s="14">
        <v>50</v>
      </c>
      <c r="L113" s="14">
        <f>(H113*240)/K113</f>
        <v>11.3568</v>
      </c>
      <c r="M113" s="7">
        <f>(14/240)/H113</f>
        <v>0.02465483234714004</v>
      </c>
    </row>
    <row r="114" spans="1:13" ht="12.75">
      <c r="A114" s="3">
        <v>1467</v>
      </c>
      <c r="B114" s="12"/>
      <c r="C114" s="12"/>
      <c r="F114" s="9"/>
      <c r="G114" s="9"/>
      <c r="H114" s="9"/>
      <c r="I114" s="2"/>
      <c r="J114" s="14"/>
      <c r="K114" s="14">
        <v>50</v>
      </c>
      <c r="L114" s="14"/>
      <c r="M114" s="7"/>
    </row>
    <row r="115" spans="1:13" ht="12.75">
      <c r="A115" s="3">
        <v>1468</v>
      </c>
      <c r="B115" s="12"/>
      <c r="C115" s="12"/>
      <c r="F115" s="9"/>
      <c r="G115" s="9"/>
      <c r="H115" s="9"/>
      <c r="I115" s="2"/>
      <c r="J115" s="14"/>
      <c r="K115" s="14">
        <v>50</v>
      </c>
      <c r="L115" s="14"/>
      <c r="M115" s="7"/>
    </row>
    <row r="116" spans="1:13" ht="12.75">
      <c r="A116" s="3">
        <v>1469</v>
      </c>
      <c r="B116" s="12"/>
      <c r="C116" s="12"/>
      <c r="F116" s="9"/>
      <c r="G116" s="9"/>
      <c r="H116" s="9"/>
      <c r="I116" s="2"/>
      <c r="J116" s="14"/>
      <c r="K116" s="14">
        <v>50</v>
      </c>
      <c r="L116" s="14"/>
      <c r="M116" s="7"/>
    </row>
    <row r="117" spans="1:13" ht="12.75">
      <c r="A117" s="3">
        <v>1470</v>
      </c>
      <c r="B117" s="12"/>
      <c r="C117" s="12"/>
      <c r="F117" s="9"/>
      <c r="G117" s="9"/>
      <c r="H117" s="9"/>
      <c r="I117" s="2"/>
      <c r="J117" s="14"/>
      <c r="K117" s="14">
        <v>50</v>
      </c>
      <c r="L117" s="14"/>
      <c r="M117" s="7"/>
    </row>
    <row r="118" spans="1:13" ht="12.75">
      <c r="A118" s="3">
        <v>1471</v>
      </c>
      <c r="B118" s="12"/>
      <c r="C118" s="12"/>
      <c r="F118" s="9"/>
      <c r="G118" s="9"/>
      <c r="H118" s="9"/>
      <c r="I118" s="2"/>
      <c r="J118" s="14"/>
      <c r="K118" s="14">
        <v>50</v>
      </c>
      <c r="L118" s="14"/>
      <c r="M118" s="7"/>
    </row>
    <row r="119" spans="1:13" ht="12.75">
      <c r="A119" s="3">
        <v>1472</v>
      </c>
      <c r="B119" s="12"/>
      <c r="C119" s="12"/>
      <c r="F119" s="9"/>
      <c r="G119" s="9"/>
      <c r="H119" s="9"/>
      <c r="I119" s="2"/>
      <c r="J119" s="14"/>
      <c r="K119" s="14">
        <v>50</v>
      </c>
      <c r="L119" s="14"/>
      <c r="M119" s="7"/>
    </row>
    <row r="120" spans="1:13" ht="12.75">
      <c r="A120" s="3">
        <v>1473</v>
      </c>
      <c r="B120" s="12" t="s">
        <v>222</v>
      </c>
      <c r="C120" s="12" t="s">
        <v>226</v>
      </c>
      <c r="D120" t="s">
        <v>398</v>
      </c>
      <c r="E120">
        <v>2</v>
      </c>
      <c r="F120" s="9">
        <v>20</v>
      </c>
      <c r="G120" s="9">
        <f>F120*H120</f>
        <v>40</v>
      </c>
      <c r="H120" s="9">
        <v>2</v>
      </c>
      <c r="I120" s="2">
        <v>1.0364</v>
      </c>
      <c r="J120" s="14">
        <f>H120*I120</f>
        <v>2.0728</v>
      </c>
      <c r="K120" s="14">
        <v>50</v>
      </c>
      <c r="L120" s="14">
        <f>(H120*240)/K120</f>
        <v>9.6</v>
      </c>
      <c r="M120" s="7">
        <f>(14/240)/H120</f>
        <v>0.029166666666666667</v>
      </c>
    </row>
    <row r="121" spans="1:13" ht="12.75">
      <c r="A121" s="3">
        <v>1474</v>
      </c>
      <c r="B121" s="12"/>
      <c r="C121" s="12"/>
      <c r="F121" s="9"/>
      <c r="G121" s="9"/>
      <c r="H121" s="9"/>
      <c r="I121" s="2"/>
      <c r="J121" s="14"/>
      <c r="K121" s="14">
        <v>50</v>
      </c>
      <c r="L121" s="14"/>
      <c r="M121" s="7"/>
    </row>
    <row r="122" spans="1:13" ht="12.75">
      <c r="A122" s="3">
        <v>1475</v>
      </c>
      <c r="B122" s="12" t="s">
        <v>228</v>
      </c>
      <c r="C122" s="12" t="s">
        <v>229</v>
      </c>
      <c r="D122" t="s">
        <v>399</v>
      </c>
      <c r="E122">
        <v>5</v>
      </c>
      <c r="F122" s="9">
        <v>33</v>
      </c>
      <c r="G122" s="9">
        <f>F122*H122</f>
        <v>69.49799999999999</v>
      </c>
      <c r="H122" s="9">
        <v>2.106</v>
      </c>
      <c r="I122" s="2">
        <v>1.1775</v>
      </c>
      <c r="J122" s="14">
        <f>H122*I122</f>
        <v>2.479815</v>
      </c>
      <c r="K122" s="14">
        <v>50</v>
      </c>
      <c r="L122" s="14">
        <f>(H122*240)/K122</f>
        <v>10.108799999999999</v>
      </c>
      <c r="M122" s="7">
        <f>(14/240)/H122</f>
        <v>0.027698638809749924</v>
      </c>
    </row>
    <row r="123" spans="1:13" ht="12.75">
      <c r="A123" s="3">
        <v>1476</v>
      </c>
      <c r="B123" s="12"/>
      <c r="C123" s="12"/>
      <c r="F123" s="9"/>
      <c r="G123" s="9"/>
      <c r="H123" s="9"/>
      <c r="I123" s="2"/>
      <c r="J123" s="14"/>
      <c r="K123" s="14">
        <v>50</v>
      </c>
      <c r="L123" s="14"/>
      <c r="M123" s="7"/>
    </row>
    <row r="124" spans="1:13" ht="12.75">
      <c r="A124" s="3">
        <v>1477</v>
      </c>
      <c r="B124" s="12"/>
      <c r="C124" s="12"/>
      <c r="F124" s="9"/>
      <c r="G124" s="9"/>
      <c r="H124" s="9"/>
      <c r="I124" s="2"/>
      <c r="J124" s="14"/>
      <c r="K124" s="14">
        <v>50</v>
      </c>
      <c r="L124" s="14"/>
      <c r="M124" s="7"/>
    </row>
    <row r="125" spans="1:13" ht="12.75">
      <c r="A125" s="3">
        <v>1478</v>
      </c>
      <c r="B125" s="12"/>
      <c r="C125" s="12"/>
      <c r="F125" s="9"/>
      <c r="G125" s="9"/>
      <c r="H125" s="9"/>
      <c r="I125" s="2"/>
      <c r="J125" s="14"/>
      <c r="K125" s="14">
        <v>50</v>
      </c>
      <c r="L125" s="14"/>
      <c r="M125" s="7"/>
    </row>
    <row r="126" spans="1:13" ht="12.75">
      <c r="A126" s="3">
        <v>1479</v>
      </c>
      <c r="B126" s="12" t="s">
        <v>236</v>
      </c>
      <c r="C126" s="12" t="s">
        <v>237</v>
      </c>
      <c r="D126" t="s">
        <v>401</v>
      </c>
      <c r="E126">
        <v>6</v>
      </c>
      <c r="F126" s="9">
        <v>30.5</v>
      </c>
      <c r="G126" s="9">
        <f>F126*H126</f>
        <v>66.24600000000001</v>
      </c>
      <c r="H126" s="9">
        <v>2.172</v>
      </c>
      <c r="I126" s="2">
        <v>1.3247</v>
      </c>
      <c r="J126" s="14">
        <f>H126*I126</f>
        <v>2.8772484</v>
      </c>
      <c r="K126" s="14">
        <v>52</v>
      </c>
      <c r="L126" s="14">
        <f>(H126*240)/K126</f>
        <v>10.024615384615386</v>
      </c>
      <c r="M126" s="7">
        <f>(14/240)/H126</f>
        <v>0.02685696746470227</v>
      </c>
    </row>
    <row r="127" spans="1:13" ht="12.75">
      <c r="A127" s="3">
        <v>1480</v>
      </c>
      <c r="B127" s="12" t="s">
        <v>238</v>
      </c>
      <c r="C127" s="12" t="s">
        <v>239</v>
      </c>
      <c r="D127" t="s">
        <v>400</v>
      </c>
      <c r="E127">
        <v>4</v>
      </c>
      <c r="F127" s="9">
        <v>20</v>
      </c>
      <c r="G127" s="9">
        <f>F127*H127</f>
        <v>50</v>
      </c>
      <c r="H127" s="9">
        <v>2.5</v>
      </c>
      <c r="I127" s="2">
        <v>1.3247</v>
      </c>
      <c r="J127" s="14">
        <f>H127*I127</f>
        <v>3.31175</v>
      </c>
      <c r="K127" s="14">
        <v>52</v>
      </c>
      <c r="L127" s="14">
        <f>(H127*240)/K127</f>
        <v>11.538461538461538</v>
      </c>
      <c r="M127" s="7">
        <f>(14/240)/H127</f>
        <v>0.023333333333333334</v>
      </c>
    </row>
    <row r="128" spans="1:13" ht="12.75">
      <c r="A128" s="3">
        <v>1481</v>
      </c>
      <c r="B128" s="12" t="s">
        <v>240</v>
      </c>
      <c r="C128" s="12" t="s">
        <v>241</v>
      </c>
      <c r="D128" t="s">
        <v>356</v>
      </c>
      <c r="F128" s="9">
        <v>9</v>
      </c>
      <c r="G128" s="9">
        <v>27</v>
      </c>
      <c r="H128" s="9">
        <f>G128/F128</f>
        <v>3</v>
      </c>
      <c r="I128" s="2">
        <v>1.3247</v>
      </c>
      <c r="J128" s="14">
        <f>H128*I128</f>
        <v>3.9741</v>
      </c>
      <c r="K128" s="14">
        <v>52</v>
      </c>
      <c r="L128" s="14">
        <f>(H128*240)/K128</f>
        <v>13.846153846153847</v>
      </c>
      <c r="M128" s="7">
        <f>(14/240)/H128</f>
        <v>0.019444444444444445</v>
      </c>
    </row>
    <row r="129" spans="1:13" ht="12.75">
      <c r="A129" s="3">
        <v>1482</v>
      </c>
      <c r="B129" s="12"/>
      <c r="C129" s="12"/>
      <c r="F129" s="9"/>
      <c r="G129" s="9"/>
      <c r="H129" s="9"/>
      <c r="I129" s="2"/>
      <c r="J129" s="14"/>
      <c r="K129" s="14">
        <v>52</v>
      </c>
      <c r="L129" s="14"/>
      <c r="M129" s="7"/>
    </row>
    <row r="130" spans="1:13" ht="12.75">
      <c r="A130" s="3">
        <v>1483</v>
      </c>
      <c r="B130" s="12" t="s">
        <v>244</v>
      </c>
      <c r="C130" s="12" t="s">
        <v>245</v>
      </c>
      <c r="D130" t="s">
        <v>356</v>
      </c>
      <c r="F130" s="9">
        <v>48</v>
      </c>
      <c r="G130" s="9">
        <v>96</v>
      </c>
      <c r="H130" s="9">
        <f>G130/F130</f>
        <v>2</v>
      </c>
      <c r="I130" s="2">
        <v>1.4719</v>
      </c>
      <c r="J130" s="14">
        <f>H130*I130</f>
        <v>2.9438</v>
      </c>
      <c r="K130" s="14">
        <v>52</v>
      </c>
      <c r="L130" s="14">
        <f>(H130*240)/K130</f>
        <v>9.23076923076923</v>
      </c>
      <c r="M130" s="7">
        <f>(14/240)/H130</f>
        <v>0.029166666666666667</v>
      </c>
    </row>
    <row r="131" spans="1:11" ht="12.75">
      <c r="A131" s="3">
        <v>1484</v>
      </c>
      <c r="B131" s="12"/>
      <c r="C131" s="12"/>
      <c r="F131" s="9"/>
      <c r="G131" s="9"/>
      <c r="H131" s="9"/>
      <c r="I131" s="2"/>
      <c r="K131" s="14">
        <v>52</v>
      </c>
    </row>
    <row r="132" spans="1:11" ht="12.75">
      <c r="A132" s="3">
        <v>1485</v>
      </c>
      <c r="B132" s="12"/>
      <c r="C132" s="12"/>
      <c r="F132" s="9"/>
      <c r="G132" s="9"/>
      <c r="H132" s="9"/>
      <c r="I132" s="2"/>
      <c r="K132" s="14">
        <v>52</v>
      </c>
    </row>
    <row r="133" spans="1:11" ht="12.75">
      <c r="A133" s="3">
        <v>1486</v>
      </c>
      <c r="B133" s="12"/>
      <c r="C133" s="12"/>
      <c r="F133" s="9"/>
      <c r="G133" s="9"/>
      <c r="H133" s="9"/>
      <c r="I133" s="2"/>
      <c r="K133" s="14">
        <v>52</v>
      </c>
    </row>
    <row r="134" spans="1:11" ht="12.75">
      <c r="A134" s="3">
        <v>1487</v>
      </c>
      <c r="B134" s="12"/>
      <c r="C134" s="12"/>
      <c r="F134" s="9"/>
      <c r="G134" s="9"/>
      <c r="H134" s="9"/>
      <c r="I134" s="2"/>
      <c r="K134" s="14">
        <v>52</v>
      </c>
    </row>
    <row r="135" spans="1:11" ht="12.75">
      <c r="A135" s="3">
        <v>1488</v>
      </c>
      <c r="B135" s="12"/>
      <c r="C135" s="12"/>
      <c r="F135" s="9"/>
      <c r="G135" s="9"/>
      <c r="H135" s="9"/>
      <c r="I135" s="2"/>
      <c r="K135" s="14">
        <v>52</v>
      </c>
    </row>
    <row r="136" spans="1:11" ht="12.75">
      <c r="A136" s="3">
        <v>1489</v>
      </c>
      <c r="B136" s="12"/>
      <c r="C136" s="12"/>
      <c r="F136" s="9"/>
      <c r="G136" s="9"/>
      <c r="H136" s="9"/>
      <c r="I136" s="2"/>
      <c r="K136" s="14">
        <v>52</v>
      </c>
    </row>
    <row r="137" spans="1:11" ht="12.75">
      <c r="A137" s="3">
        <v>1490</v>
      </c>
      <c r="B137" s="12"/>
      <c r="C137" s="12"/>
      <c r="F137" s="9"/>
      <c r="G137" s="9"/>
      <c r="H137" s="9"/>
      <c r="I137" s="2"/>
      <c r="K137" s="14">
        <v>52</v>
      </c>
    </row>
    <row r="138" spans="1:11" ht="12.75">
      <c r="A138" s="3">
        <v>1491</v>
      </c>
      <c r="B138" s="12"/>
      <c r="C138" s="12"/>
      <c r="F138" s="9"/>
      <c r="G138" s="9"/>
      <c r="H138" s="9"/>
      <c r="I138" s="2"/>
      <c r="K138" s="14">
        <v>52</v>
      </c>
    </row>
    <row r="139" spans="1:11" ht="12.75">
      <c r="A139" s="3">
        <v>1492</v>
      </c>
      <c r="B139" s="12"/>
      <c r="C139" s="12"/>
      <c r="F139" s="9"/>
      <c r="G139" s="9"/>
      <c r="H139" s="9"/>
      <c r="I139" s="2"/>
      <c r="K139" s="14">
        <v>52</v>
      </c>
    </row>
    <row r="140" spans="1:11" ht="12.75">
      <c r="A140" s="3">
        <v>1493</v>
      </c>
      <c r="B140" s="12"/>
      <c r="C140" s="12"/>
      <c r="F140" s="9"/>
      <c r="G140" s="9"/>
      <c r="H140" s="9"/>
      <c r="I140" s="2"/>
      <c r="K140" s="14">
        <v>52</v>
      </c>
    </row>
    <row r="141" spans="1:11" ht="12.75">
      <c r="A141" s="3">
        <v>1494</v>
      </c>
      <c r="B141" s="12"/>
      <c r="C141" s="12"/>
      <c r="F141" s="9"/>
      <c r="G141" s="9"/>
      <c r="H141" s="9"/>
      <c r="I141" s="2"/>
      <c r="K141" s="14">
        <v>52</v>
      </c>
    </row>
    <row r="142" spans="1:11" ht="12.75">
      <c r="A142" s="3">
        <v>1495</v>
      </c>
      <c r="B142" s="12"/>
      <c r="C142" s="12"/>
      <c r="F142" s="9"/>
      <c r="G142" s="9"/>
      <c r="H142" s="9"/>
      <c r="I142" s="2"/>
      <c r="K142" s="14">
        <v>54</v>
      </c>
    </row>
    <row r="143" spans="1:11" ht="12.75">
      <c r="A143" s="3">
        <v>1496</v>
      </c>
      <c r="B143" s="12"/>
      <c r="C143" s="12"/>
      <c r="F143" s="9"/>
      <c r="G143" s="9"/>
      <c r="H143" s="9"/>
      <c r="I143" s="2"/>
      <c r="K143" s="14">
        <v>54</v>
      </c>
    </row>
    <row r="144" spans="1:11" ht="12.75">
      <c r="A144" s="3">
        <v>1497</v>
      </c>
      <c r="B144" s="12"/>
      <c r="C144" s="12"/>
      <c r="F144" s="9"/>
      <c r="G144" s="9"/>
      <c r="H144" s="9"/>
      <c r="I144" s="2"/>
      <c r="K144" s="14">
        <v>54</v>
      </c>
    </row>
    <row r="145" spans="1:11" ht="12.75">
      <c r="A145" s="3">
        <v>1498</v>
      </c>
      <c r="B145" s="12"/>
      <c r="C145" s="12"/>
      <c r="F145" s="9"/>
      <c r="G145" s="9"/>
      <c r="H145" s="9"/>
      <c r="I145" s="2"/>
      <c r="K145" s="14">
        <v>54</v>
      </c>
    </row>
    <row r="146" spans="1:11" ht="12.75">
      <c r="A146" s="3">
        <v>1499</v>
      </c>
      <c r="B146" s="12"/>
      <c r="C146" s="12"/>
      <c r="F146" s="9"/>
      <c r="G146" s="9"/>
      <c r="H146" s="9"/>
      <c r="I146" s="2"/>
      <c r="K146" s="14">
        <v>55</v>
      </c>
    </row>
    <row r="147" spans="1:11" ht="12.75">
      <c r="A147" s="3">
        <v>1500</v>
      </c>
      <c r="B147" s="12"/>
      <c r="C147" s="12"/>
      <c r="F147" s="9"/>
      <c r="G147" s="9"/>
      <c r="H147" s="9"/>
      <c r="I147" s="2"/>
      <c r="K147" s="14">
        <v>55</v>
      </c>
    </row>
    <row r="148" spans="1:11" ht="12.75">
      <c r="A148" s="3">
        <v>1501</v>
      </c>
      <c r="B148" s="12"/>
      <c r="C148" s="12"/>
      <c r="F148" s="9"/>
      <c r="G148" s="9"/>
      <c r="H148" s="9"/>
      <c r="I148" s="2"/>
      <c r="K148" s="14">
        <v>55</v>
      </c>
    </row>
    <row r="149" spans="1:11" ht="12.75">
      <c r="A149" s="3">
        <v>1502</v>
      </c>
      <c r="B149" s="12"/>
      <c r="C149" s="12"/>
      <c r="F149" s="9"/>
      <c r="G149" s="9"/>
      <c r="H149" s="9"/>
      <c r="I149" s="2"/>
      <c r="K149" s="14">
        <v>55</v>
      </c>
    </row>
    <row r="150" spans="1:11" ht="12.75">
      <c r="A150" s="3">
        <v>1503</v>
      </c>
      <c r="B150" s="12"/>
      <c r="C150" s="12"/>
      <c r="F150" s="9"/>
      <c r="G150" s="9"/>
      <c r="H150" s="9"/>
      <c r="I150" s="2"/>
      <c r="K150" s="14">
        <v>55</v>
      </c>
    </row>
    <row r="151" spans="1:11" ht="12.75">
      <c r="A151" s="3">
        <v>1504</v>
      </c>
      <c r="B151" s="12"/>
      <c r="C151" s="12"/>
      <c r="F151" s="9"/>
      <c r="G151" s="9"/>
      <c r="H151" s="9"/>
      <c r="I151" s="2"/>
      <c r="K151" s="14">
        <v>55</v>
      </c>
    </row>
    <row r="152" spans="1:11" ht="12.75">
      <c r="A152" s="3">
        <v>1505</v>
      </c>
      <c r="B152" s="12"/>
      <c r="C152" s="12"/>
      <c r="F152" s="9"/>
      <c r="G152" s="9"/>
      <c r="H152" s="9"/>
      <c r="I152" s="2"/>
      <c r="K152" s="14">
        <v>55</v>
      </c>
    </row>
    <row r="153" spans="1:11" ht="12.75">
      <c r="A153" s="3">
        <v>1506</v>
      </c>
      <c r="B153" s="12"/>
      <c r="C153" s="12"/>
      <c r="F153" s="9"/>
      <c r="G153" s="9"/>
      <c r="H153" s="9"/>
      <c r="I153" s="2"/>
      <c r="K153" s="14">
        <v>55</v>
      </c>
    </row>
    <row r="154" spans="1:11" ht="12.75">
      <c r="A154" s="3">
        <v>1507</v>
      </c>
      <c r="B154" s="12"/>
      <c r="C154" s="12"/>
      <c r="F154" s="9"/>
      <c r="G154" s="9"/>
      <c r="H154" s="9"/>
      <c r="I154" s="2"/>
      <c r="K154" s="14">
        <v>55</v>
      </c>
    </row>
    <row r="155" spans="1:11" ht="12.75">
      <c r="A155" s="3">
        <v>1508</v>
      </c>
      <c r="B155" s="12"/>
      <c r="C155" s="12"/>
      <c r="F155" s="9"/>
      <c r="G155" s="9"/>
      <c r="H155" s="9"/>
      <c r="I155" s="2"/>
      <c r="K155" s="14">
        <v>55</v>
      </c>
    </row>
    <row r="156" spans="1:11" ht="12.75">
      <c r="A156" s="3">
        <v>1509</v>
      </c>
      <c r="B156" s="12"/>
      <c r="C156" s="12"/>
      <c r="F156" s="9"/>
      <c r="G156" s="9"/>
      <c r="H156" s="9"/>
      <c r="I156" s="2"/>
      <c r="K156" s="14">
        <v>55</v>
      </c>
    </row>
    <row r="157" spans="1:11" ht="12.75">
      <c r="A157" s="3">
        <v>1510</v>
      </c>
      <c r="B157" s="12"/>
      <c r="C157" s="12"/>
      <c r="F157" s="9"/>
      <c r="G157" s="9"/>
      <c r="H157" s="9"/>
      <c r="I157" s="2"/>
      <c r="K157" s="14">
        <v>55</v>
      </c>
    </row>
    <row r="158" spans="1:11" ht="12.75">
      <c r="A158" s="3">
        <v>1511</v>
      </c>
      <c r="B158" s="12"/>
      <c r="C158" s="12"/>
      <c r="F158" s="9"/>
      <c r="G158" s="9"/>
      <c r="H158" s="9"/>
      <c r="I158" s="2"/>
      <c r="K158" s="14">
        <v>55</v>
      </c>
    </row>
    <row r="159" spans="1:11" ht="12.75">
      <c r="A159" s="3">
        <v>1512</v>
      </c>
      <c r="B159" s="12"/>
      <c r="C159" s="12"/>
      <c r="F159" s="9"/>
      <c r="G159" s="9"/>
      <c r="H159" s="9"/>
      <c r="I159" s="2"/>
      <c r="K159" s="14">
        <v>55</v>
      </c>
    </row>
    <row r="160" spans="1:11" ht="12.75">
      <c r="A160" s="3">
        <v>1513</v>
      </c>
      <c r="B160" s="12"/>
      <c r="C160" s="12"/>
      <c r="F160" s="9"/>
      <c r="G160" s="9"/>
      <c r="H160" s="9"/>
      <c r="I160" s="2"/>
      <c r="K160" s="14">
        <v>55</v>
      </c>
    </row>
    <row r="161" spans="1:11" ht="12.75">
      <c r="A161" s="3">
        <v>1514</v>
      </c>
      <c r="B161" s="12"/>
      <c r="C161" s="12"/>
      <c r="F161" s="9"/>
      <c r="G161" s="9"/>
      <c r="H161" s="9"/>
      <c r="I161" s="2"/>
      <c r="K161" s="14">
        <v>55</v>
      </c>
    </row>
    <row r="162" spans="1:11" ht="12.75">
      <c r="A162" s="3">
        <v>1515</v>
      </c>
      <c r="B162" s="12"/>
      <c r="C162" s="12"/>
      <c r="F162" s="9"/>
      <c r="G162" s="9"/>
      <c r="H162" s="9"/>
      <c r="I162" s="2"/>
      <c r="K162" s="14">
        <v>55</v>
      </c>
    </row>
    <row r="163" spans="1:11" ht="12.75">
      <c r="A163" s="3">
        <v>1516</v>
      </c>
      <c r="B163" s="12"/>
      <c r="C163" s="12"/>
      <c r="F163" s="9"/>
      <c r="G163" s="9"/>
      <c r="H163" s="9"/>
      <c r="I163" s="2"/>
      <c r="K163" s="14">
        <v>55</v>
      </c>
    </row>
    <row r="164" spans="1:11" ht="12.75">
      <c r="A164" s="3">
        <v>1517</v>
      </c>
      <c r="B164" s="12"/>
      <c r="C164" s="12"/>
      <c r="F164" s="9"/>
      <c r="G164" s="9"/>
      <c r="H164" s="9"/>
      <c r="I164" s="2"/>
      <c r="K164" s="14">
        <v>55</v>
      </c>
    </row>
    <row r="165" spans="1:11" ht="12.75">
      <c r="A165" s="3">
        <v>1518</v>
      </c>
      <c r="B165" s="12"/>
      <c r="C165" s="12"/>
      <c r="F165" s="9"/>
      <c r="G165" s="9"/>
      <c r="H165" s="9"/>
      <c r="I165" s="2"/>
      <c r="K165" s="14">
        <v>55</v>
      </c>
    </row>
    <row r="166" spans="1:11" ht="12.75">
      <c r="A166" s="3">
        <v>1519</v>
      </c>
      <c r="B166" s="12"/>
      <c r="C166" s="12"/>
      <c r="F166" s="9"/>
      <c r="G166" s="9"/>
      <c r="H166" s="9"/>
      <c r="I166" s="2"/>
      <c r="K166" s="14">
        <v>55</v>
      </c>
    </row>
    <row r="167" spans="1:11" ht="12.75">
      <c r="A167" s="3">
        <v>1520</v>
      </c>
      <c r="B167" s="12"/>
      <c r="C167" s="12"/>
      <c r="F167" s="9"/>
      <c r="G167" s="9"/>
      <c r="H167" s="9"/>
      <c r="I167" s="2"/>
      <c r="K167" s="14">
        <v>55</v>
      </c>
    </row>
    <row r="168" spans="2:9" ht="12.75">
      <c r="B168" s="12"/>
      <c r="C168" s="12"/>
      <c r="F168" s="9"/>
      <c r="G168" s="9"/>
      <c r="H168" s="9" t="s">
        <v>535</v>
      </c>
      <c r="I168" s="2"/>
    </row>
    <row r="169" spans="2:9" ht="12.75">
      <c r="B169" s="12"/>
      <c r="C169" s="12"/>
      <c r="F169" s="9"/>
      <c r="G169" s="9"/>
      <c r="H169" s="9"/>
      <c r="I169" s="2"/>
    </row>
    <row r="170" spans="2:10" ht="12.75">
      <c r="B170" s="19" t="s">
        <v>508</v>
      </c>
      <c r="J170" s="14"/>
    </row>
    <row r="171" ht="12.75">
      <c r="J171" s="14"/>
    </row>
    <row r="172" spans="2:10" ht="12.75">
      <c r="B172" t="s">
        <v>295</v>
      </c>
      <c r="J172" s="14"/>
    </row>
    <row r="173" spans="2:10" ht="12.75">
      <c r="B173" s="12"/>
      <c r="C173" s="12"/>
      <c r="F173" s="9"/>
      <c r="G173" s="9"/>
      <c r="H173" s="14"/>
      <c r="I173" s="2"/>
      <c r="J173" s="14"/>
    </row>
    <row r="174" spans="2:10" ht="12.75">
      <c r="B174" t="s">
        <v>515</v>
      </c>
      <c r="C174" s="14"/>
      <c r="D174" s="9"/>
      <c r="G174" s="9"/>
      <c r="H174" s="14"/>
      <c r="I174" s="2"/>
      <c r="J174" s="14"/>
    </row>
    <row r="175" spans="3:10" ht="12.75">
      <c r="C175" s="14"/>
      <c r="D175" s="9"/>
      <c r="G175" s="9"/>
      <c r="H175" s="14"/>
      <c r="I175" s="2"/>
      <c r="J175" s="14"/>
    </row>
    <row r="176" spans="2:10" ht="12.75">
      <c r="B176" t="s">
        <v>473</v>
      </c>
      <c r="C176" s="14"/>
      <c r="D176" s="9"/>
      <c r="G176" s="9"/>
      <c r="H176" s="14"/>
      <c r="I176" s="2"/>
      <c r="J176" s="14"/>
    </row>
    <row r="177" spans="4:10" ht="12.75">
      <c r="D177" s="9"/>
      <c r="G177" s="9"/>
      <c r="H177" s="14"/>
      <c r="I177" s="2"/>
      <c r="J177" s="14"/>
    </row>
    <row r="178" spans="2:10" ht="12.75">
      <c r="B178" t="s">
        <v>478</v>
      </c>
      <c r="D178" s="9"/>
      <c r="G178" s="9"/>
      <c r="H178" s="14"/>
      <c r="I178" s="2"/>
      <c r="J178" s="14"/>
    </row>
    <row r="179" spans="2:9" ht="12.75">
      <c r="B179" s="12"/>
      <c r="C179" s="12"/>
      <c r="F179" s="9"/>
      <c r="G179" s="9"/>
      <c r="H179" s="9"/>
      <c r="I179" s="2"/>
    </row>
    <row r="180" spans="2:9" ht="12.75">
      <c r="B180" s="12"/>
      <c r="C180" s="12"/>
      <c r="F180" s="9"/>
      <c r="G180" s="9"/>
      <c r="H180" s="9"/>
      <c r="I180" s="2"/>
    </row>
    <row r="181" spans="2:9" ht="12.75">
      <c r="B181" s="12"/>
      <c r="C181" s="12"/>
      <c r="F181" s="9"/>
      <c r="G181" s="9"/>
      <c r="H181" s="9"/>
      <c r="I181" s="2"/>
    </row>
    <row r="182" spans="2:9" ht="12.75">
      <c r="B182" s="12"/>
      <c r="C182" s="12"/>
      <c r="F182" s="9"/>
      <c r="G182" s="9"/>
      <c r="H182" s="9"/>
      <c r="I182" s="2"/>
    </row>
    <row r="183" spans="2:9" ht="12.75">
      <c r="B183" s="12"/>
      <c r="C183" s="12"/>
      <c r="F183" s="9"/>
      <c r="G183" s="9"/>
      <c r="H183" s="9"/>
      <c r="I183" s="2"/>
    </row>
    <row r="184" spans="2:9" ht="12.75">
      <c r="B184" s="12"/>
      <c r="C184" s="12"/>
      <c r="F184" s="9"/>
      <c r="G184" s="9"/>
      <c r="H184" s="9"/>
      <c r="I184" s="2"/>
    </row>
    <row r="185" spans="2:9" ht="12.75">
      <c r="B185" s="12"/>
      <c r="C185" s="12"/>
      <c r="F185" s="9"/>
      <c r="G185" s="9"/>
      <c r="H185" s="9"/>
      <c r="I185" s="2"/>
    </row>
    <row r="186" spans="2:9" ht="12.75">
      <c r="B186" s="12"/>
      <c r="C186" s="12"/>
      <c r="F186" s="9"/>
      <c r="G186" s="9"/>
      <c r="H186" s="9"/>
      <c r="I186" s="2"/>
    </row>
    <row r="187" spans="2:9" ht="12.75">
      <c r="B187" s="12"/>
      <c r="C187" s="12"/>
      <c r="F187" s="9"/>
      <c r="G187" s="9"/>
      <c r="H187" s="9"/>
      <c r="I187" s="2"/>
    </row>
    <row r="188" spans="2:9" ht="12.75">
      <c r="B188" s="12"/>
      <c r="C188" s="12"/>
      <c r="F188" s="9"/>
      <c r="G188" s="9"/>
      <c r="H188" s="9"/>
      <c r="I188" s="2"/>
    </row>
    <row r="189" spans="2:9" ht="12.75">
      <c r="B189" s="12"/>
      <c r="C189" s="12"/>
      <c r="F189" s="9"/>
      <c r="G189" s="9"/>
      <c r="H189" s="9"/>
      <c r="I189" s="2"/>
    </row>
    <row r="190" spans="2:9" ht="12.75">
      <c r="B190" s="12"/>
      <c r="C190" s="12"/>
      <c r="F190" s="9"/>
      <c r="G190" s="9"/>
      <c r="H190" s="9"/>
      <c r="I190" s="2"/>
    </row>
    <row r="191" spans="2:9" ht="12.75">
      <c r="B191" s="12"/>
      <c r="C191" s="12"/>
      <c r="F191" s="9"/>
      <c r="G191" s="9"/>
      <c r="H191" s="9"/>
      <c r="I191" s="2"/>
    </row>
    <row r="192" spans="2:9" ht="12.75">
      <c r="B192" s="12"/>
      <c r="C192" s="12"/>
      <c r="F192" s="9"/>
      <c r="G192" s="9"/>
      <c r="H192" s="9"/>
      <c r="I192" s="2"/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21"/>
  </sheetPr>
  <dimension ref="A1:N180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9.28125" style="0" customWidth="1"/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14" customWidth="1"/>
    <col min="13" max="13" width="13.7109375" style="0" customWidth="1"/>
  </cols>
  <sheetData>
    <row r="1" spans="1:13" ht="12.75">
      <c r="A1" s="3"/>
      <c r="B1" s="12"/>
      <c r="C1" s="13" t="s">
        <v>299</v>
      </c>
      <c r="D1" s="10"/>
      <c r="E1" s="5"/>
      <c r="F1" s="9"/>
      <c r="G1" s="9"/>
      <c r="H1" s="9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14"/>
      <c r="M6" s="7"/>
    </row>
    <row r="7" spans="1:12" ht="12.75">
      <c r="A7" s="3">
        <v>1360</v>
      </c>
      <c r="B7" s="12"/>
      <c r="C7" s="12"/>
      <c r="F7" s="9"/>
      <c r="G7" s="9"/>
      <c r="H7" s="9"/>
      <c r="I7" s="2"/>
      <c r="J7" s="14"/>
      <c r="K7" s="14">
        <v>36</v>
      </c>
      <c r="L7" s="14"/>
    </row>
    <row r="8" spans="1:12" ht="12.75">
      <c r="A8" s="3">
        <v>1361</v>
      </c>
      <c r="B8" s="12"/>
      <c r="C8" s="12"/>
      <c r="F8" s="9"/>
      <c r="G8" s="9"/>
      <c r="H8" s="9"/>
      <c r="I8" s="2"/>
      <c r="J8" s="14"/>
      <c r="K8" s="14">
        <v>36</v>
      </c>
      <c r="L8" s="14"/>
    </row>
    <row r="9" spans="1:12" ht="12.75">
      <c r="A9" s="3">
        <v>1362</v>
      </c>
      <c r="B9" s="12"/>
      <c r="C9" s="12"/>
      <c r="F9" s="9"/>
      <c r="G9" s="9"/>
      <c r="H9" s="9"/>
      <c r="I9" s="2"/>
      <c r="J9" s="14"/>
      <c r="K9" s="14">
        <v>36</v>
      </c>
      <c r="L9" s="14"/>
    </row>
    <row r="10" spans="1:12" ht="12.75">
      <c r="A10" s="3">
        <v>1363</v>
      </c>
      <c r="B10" s="12"/>
      <c r="C10" s="12"/>
      <c r="F10" s="9"/>
      <c r="G10" s="9"/>
      <c r="H10" s="9"/>
      <c r="I10" s="2"/>
      <c r="J10" s="14"/>
      <c r="K10" s="14">
        <v>36</v>
      </c>
      <c r="L10" s="14"/>
    </row>
    <row r="11" spans="1:12" ht="12.75">
      <c r="A11" s="3">
        <v>1364</v>
      </c>
      <c r="B11" s="12"/>
      <c r="C11" s="12"/>
      <c r="F11" s="9"/>
      <c r="G11" s="9"/>
      <c r="H11" s="9"/>
      <c r="I11" s="2"/>
      <c r="J11" s="14"/>
      <c r="K11" s="14">
        <v>36</v>
      </c>
      <c r="L11" s="14"/>
    </row>
    <row r="12" spans="1:12" ht="12.75">
      <c r="A12" s="3">
        <v>1365</v>
      </c>
      <c r="B12" s="12"/>
      <c r="C12" s="12"/>
      <c r="F12" s="9"/>
      <c r="G12" s="9"/>
      <c r="H12" s="9"/>
      <c r="I12" s="2"/>
      <c r="J12" s="14"/>
      <c r="K12" s="14">
        <v>36</v>
      </c>
      <c r="L12" s="14"/>
    </row>
    <row r="13" spans="1:12" ht="12.75">
      <c r="A13" s="3">
        <v>1366</v>
      </c>
      <c r="B13" s="12"/>
      <c r="C13" s="12"/>
      <c r="F13" s="9"/>
      <c r="G13" s="9"/>
      <c r="H13" s="9"/>
      <c r="I13" s="2"/>
      <c r="J13" s="14"/>
      <c r="K13" s="14">
        <v>36</v>
      </c>
      <c r="L13" s="14"/>
    </row>
    <row r="14" spans="1:12" ht="12.75">
      <c r="A14" s="3">
        <v>1367</v>
      </c>
      <c r="B14" s="12"/>
      <c r="C14" s="12"/>
      <c r="F14" s="9"/>
      <c r="G14" s="9"/>
      <c r="H14" s="9"/>
      <c r="I14" s="2"/>
      <c r="J14" s="14"/>
      <c r="K14" s="14">
        <v>36</v>
      </c>
      <c r="L14" s="14"/>
    </row>
    <row r="15" spans="1:12" ht="12.75">
      <c r="A15" s="3">
        <v>1368</v>
      </c>
      <c r="B15" s="12"/>
      <c r="C15" s="12"/>
      <c r="F15" s="9"/>
      <c r="G15" s="9"/>
      <c r="H15" s="9"/>
      <c r="I15" s="2"/>
      <c r="J15" s="14"/>
      <c r="K15" s="14">
        <v>36</v>
      </c>
      <c r="L15" s="14"/>
    </row>
    <row r="16" spans="1:12" ht="12.75">
      <c r="A16" s="3">
        <v>1369</v>
      </c>
      <c r="B16" s="12"/>
      <c r="C16" s="12"/>
      <c r="F16" s="9"/>
      <c r="G16" s="9"/>
      <c r="H16" s="9"/>
      <c r="I16" s="2"/>
      <c r="J16" s="14"/>
      <c r="K16" s="14">
        <v>36</v>
      </c>
      <c r="L16" s="14"/>
    </row>
    <row r="17" spans="1:12" ht="12.75">
      <c r="A17" s="3">
        <v>1370</v>
      </c>
      <c r="B17" s="12"/>
      <c r="C17" s="12"/>
      <c r="F17" s="9"/>
      <c r="G17" s="9"/>
      <c r="H17" s="9"/>
      <c r="I17" s="2"/>
      <c r="J17" s="14"/>
      <c r="K17" s="14">
        <v>36</v>
      </c>
      <c r="L17" s="14"/>
    </row>
    <row r="18" spans="1:12" ht="12.75">
      <c r="A18" s="3">
        <v>1371</v>
      </c>
      <c r="B18" s="12"/>
      <c r="C18" s="12"/>
      <c r="F18" s="9"/>
      <c r="G18" s="9"/>
      <c r="H18" s="9"/>
      <c r="I18" s="2"/>
      <c r="J18" s="14"/>
      <c r="K18" s="14">
        <v>36</v>
      </c>
      <c r="L18" s="14"/>
    </row>
    <row r="19" spans="1:12" ht="12.75">
      <c r="A19" s="3">
        <v>1372</v>
      </c>
      <c r="B19" s="12"/>
      <c r="C19" s="12"/>
      <c r="F19" s="9"/>
      <c r="G19" s="9"/>
      <c r="H19" s="9"/>
      <c r="I19" s="2"/>
      <c r="J19" s="14"/>
      <c r="K19" s="14">
        <v>36</v>
      </c>
      <c r="L19" s="14"/>
    </row>
    <row r="20" spans="1:12" ht="12.75">
      <c r="A20" s="3">
        <v>1373</v>
      </c>
      <c r="B20" s="12"/>
      <c r="C20" s="12"/>
      <c r="F20" s="9"/>
      <c r="G20" s="9"/>
      <c r="H20" s="9"/>
      <c r="I20" s="2"/>
      <c r="J20" s="14"/>
      <c r="K20" s="14">
        <v>36</v>
      </c>
      <c r="L20" s="14"/>
    </row>
    <row r="21" spans="1:12" ht="12.75">
      <c r="A21" s="3">
        <v>1374</v>
      </c>
      <c r="B21" s="12"/>
      <c r="C21" s="12"/>
      <c r="F21" s="9"/>
      <c r="G21" s="9"/>
      <c r="H21" s="9"/>
      <c r="I21" s="2"/>
      <c r="J21" s="14"/>
      <c r="K21" s="14">
        <v>36</v>
      </c>
      <c r="L21" s="14"/>
    </row>
    <row r="22" spans="1:12" ht="12.75">
      <c r="A22" s="3">
        <v>1375</v>
      </c>
      <c r="B22" s="12"/>
      <c r="C22" s="12"/>
      <c r="F22" s="9"/>
      <c r="G22" s="9"/>
      <c r="H22" s="9"/>
      <c r="I22" s="2"/>
      <c r="J22" s="14"/>
      <c r="K22" s="14">
        <v>36</v>
      </c>
      <c r="L22" s="14"/>
    </row>
    <row r="23" spans="1:12" ht="12.75">
      <c r="A23" s="3">
        <v>1376</v>
      </c>
      <c r="B23" s="12"/>
      <c r="C23" s="12"/>
      <c r="F23" s="9"/>
      <c r="G23" s="9"/>
      <c r="H23" s="9"/>
      <c r="I23" s="2"/>
      <c r="J23" s="14"/>
      <c r="K23" s="14">
        <v>36</v>
      </c>
      <c r="L23" s="14"/>
    </row>
    <row r="24" spans="1:12" ht="12.75">
      <c r="A24" s="3">
        <v>1377</v>
      </c>
      <c r="B24" s="12"/>
      <c r="C24" s="12"/>
      <c r="F24" s="9"/>
      <c r="G24" s="9"/>
      <c r="H24" s="9"/>
      <c r="I24" s="2"/>
      <c r="J24" s="14"/>
      <c r="K24" s="14">
        <v>36</v>
      </c>
      <c r="L24" s="14"/>
    </row>
    <row r="25" spans="1:12" ht="12.75">
      <c r="A25" s="3">
        <v>1378</v>
      </c>
      <c r="B25" s="12"/>
      <c r="C25" s="12"/>
      <c r="F25" s="9"/>
      <c r="G25" s="9"/>
      <c r="H25" s="9"/>
      <c r="I25" s="2"/>
      <c r="J25" s="14"/>
      <c r="K25" s="14">
        <v>36</v>
      </c>
      <c r="L25" s="14"/>
    </row>
    <row r="26" spans="1:12" ht="12.75">
      <c r="A26" s="3">
        <v>1379</v>
      </c>
      <c r="B26" s="12"/>
      <c r="C26" s="12"/>
      <c r="F26" s="9"/>
      <c r="G26" s="9"/>
      <c r="H26" s="9"/>
      <c r="I26" s="2"/>
      <c r="J26" s="14"/>
      <c r="K26" s="14">
        <v>36</v>
      </c>
      <c r="L26" s="14"/>
    </row>
    <row r="27" spans="1:12" ht="12.75">
      <c r="A27" s="3">
        <v>1380</v>
      </c>
      <c r="B27" s="12"/>
      <c r="C27" s="12"/>
      <c r="F27" s="9"/>
      <c r="G27" s="9"/>
      <c r="H27" s="9"/>
      <c r="I27" s="2"/>
      <c r="J27" s="14"/>
      <c r="K27" s="14">
        <v>36</v>
      </c>
      <c r="L27" s="14"/>
    </row>
    <row r="28" spans="1:12" ht="12.75">
      <c r="A28" s="3">
        <v>1381</v>
      </c>
      <c r="B28" s="12"/>
      <c r="C28" s="12"/>
      <c r="F28" s="9"/>
      <c r="G28" s="9"/>
      <c r="H28" s="9"/>
      <c r="I28" s="2"/>
      <c r="J28" s="14"/>
      <c r="K28" s="14">
        <v>36</v>
      </c>
      <c r="L28" s="14"/>
    </row>
    <row r="29" spans="1:12" ht="12.75">
      <c r="A29" s="3">
        <v>1382</v>
      </c>
      <c r="B29" s="12"/>
      <c r="C29" s="12"/>
      <c r="F29" s="9"/>
      <c r="G29" s="9"/>
      <c r="H29" s="9"/>
      <c r="I29" s="2"/>
      <c r="J29" s="14"/>
      <c r="K29" s="14">
        <v>36</v>
      </c>
      <c r="L29" s="14"/>
    </row>
    <row r="30" spans="1:12" ht="12.75">
      <c r="A30" s="3">
        <v>1383</v>
      </c>
      <c r="B30" s="12"/>
      <c r="C30" s="12"/>
      <c r="F30" s="9"/>
      <c r="G30" s="9"/>
      <c r="H30" s="9"/>
      <c r="I30" s="2"/>
      <c r="J30" s="14"/>
      <c r="K30" s="14">
        <v>36</v>
      </c>
      <c r="L30" s="14"/>
    </row>
    <row r="31" spans="1:12" ht="12.75">
      <c r="A31" s="3">
        <v>1384</v>
      </c>
      <c r="B31" s="12"/>
      <c r="C31" s="12"/>
      <c r="F31" s="9"/>
      <c r="G31" s="9"/>
      <c r="H31" s="9"/>
      <c r="I31" s="2"/>
      <c r="J31" s="14"/>
      <c r="K31" s="14">
        <v>36</v>
      </c>
      <c r="L31" s="14"/>
    </row>
    <row r="32" spans="1:12" ht="12.75">
      <c r="A32" s="3">
        <v>1385</v>
      </c>
      <c r="B32" s="12"/>
      <c r="C32" s="12"/>
      <c r="F32" s="9"/>
      <c r="G32" s="9"/>
      <c r="H32" s="9"/>
      <c r="I32" s="2"/>
      <c r="J32" s="14"/>
      <c r="K32" s="14">
        <v>36</v>
      </c>
      <c r="L32" s="14"/>
    </row>
    <row r="33" spans="1:12" ht="12.75">
      <c r="A33" s="3">
        <v>1386</v>
      </c>
      <c r="B33" s="12"/>
      <c r="C33" s="12"/>
      <c r="F33" s="9"/>
      <c r="G33" s="9"/>
      <c r="H33" s="9"/>
      <c r="I33" s="2"/>
      <c r="J33" s="14"/>
      <c r="K33" s="14">
        <v>36</v>
      </c>
      <c r="L33" s="14"/>
    </row>
    <row r="34" spans="1:12" ht="12.75">
      <c r="A34" s="3">
        <v>1387</v>
      </c>
      <c r="B34" s="12"/>
      <c r="C34" s="12"/>
      <c r="F34" s="9"/>
      <c r="G34" s="9"/>
      <c r="H34" s="9"/>
      <c r="I34" s="2"/>
      <c r="J34" s="14"/>
      <c r="K34" s="14">
        <v>36</v>
      </c>
      <c r="L34" s="14"/>
    </row>
    <row r="35" spans="1:12" ht="12.75">
      <c r="A35" s="3">
        <v>1388</v>
      </c>
      <c r="B35" s="12"/>
      <c r="C35" s="12"/>
      <c r="F35" s="9"/>
      <c r="G35" s="9"/>
      <c r="H35" s="9"/>
      <c r="I35" s="2"/>
      <c r="J35" s="14"/>
      <c r="K35" s="14">
        <v>36</v>
      </c>
      <c r="L35" s="14"/>
    </row>
    <row r="36" spans="1:12" ht="12.75">
      <c r="A36" s="3">
        <v>1389</v>
      </c>
      <c r="B36" s="12"/>
      <c r="C36" s="12"/>
      <c r="F36" s="9"/>
      <c r="G36" s="9"/>
      <c r="H36" s="9"/>
      <c r="I36" s="2"/>
      <c r="J36" s="14"/>
      <c r="K36" s="14">
        <v>36</v>
      </c>
      <c r="L36" s="14"/>
    </row>
    <row r="37" spans="1:13" ht="12.75">
      <c r="A37" s="3">
        <v>1390</v>
      </c>
      <c r="B37" s="12" t="s">
        <v>61</v>
      </c>
      <c r="C37" s="12" t="s">
        <v>62</v>
      </c>
      <c r="D37" t="s">
        <v>423</v>
      </c>
      <c r="E37">
        <v>25</v>
      </c>
      <c r="F37" s="9">
        <v>245</v>
      </c>
      <c r="G37" s="9">
        <f>F37*H37</f>
        <v>490.48999999999995</v>
      </c>
      <c r="H37" s="9">
        <v>2.002</v>
      </c>
      <c r="I37" s="2">
        <v>1.0487</v>
      </c>
      <c r="J37" s="14">
        <f>H37*I37</f>
        <v>2.0994973999999997</v>
      </c>
      <c r="K37" s="14">
        <v>36</v>
      </c>
      <c r="L37" s="14">
        <f>(H37*240)/K37</f>
        <v>13.346666666666666</v>
      </c>
      <c r="M37" s="7">
        <f>(14/240)/H37</f>
        <v>0.02913752913752914</v>
      </c>
    </row>
    <row r="38" spans="1:12" ht="12.75">
      <c r="A38" s="3">
        <v>1391</v>
      </c>
      <c r="B38" s="12"/>
      <c r="C38" s="12"/>
      <c r="F38" s="9"/>
      <c r="G38" s="9"/>
      <c r="H38" s="9"/>
      <c r="I38" s="2"/>
      <c r="J38" s="14"/>
      <c r="K38" s="14">
        <v>36</v>
      </c>
      <c r="L38" s="14"/>
    </row>
    <row r="39" spans="1:12" ht="12.75">
      <c r="A39" s="3">
        <v>1392</v>
      </c>
      <c r="B39" s="12"/>
      <c r="C39" s="12"/>
      <c r="F39" s="9"/>
      <c r="G39" s="9"/>
      <c r="H39" s="9"/>
      <c r="I39" s="2"/>
      <c r="J39" s="14"/>
      <c r="K39" s="14">
        <v>36</v>
      </c>
      <c r="L39" s="14"/>
    </row>
    <row r="40" spans="1:12" ht="12.75">
      <c r="A40" s="3">
        <v>1393</v>
      </c>
      <c r="B40" s="12"/>
      <c r="C40" s="12"/>
      <c r="F40" s="9"/>
      <c r="G40" s="9"/>
      <c r="H40" s="9"/>
      <c r="I40" s="2"/>
      <c r="J40" s="14"/>
      <c r="K40" s="14">
        <v>36</v>
      </c>
      <c r="L40" s="14"/>
    </row>
    <row r="41" spans="1:12" ht="12.75">
      <c r="A41" s="3">
        <v>1394</v>
      </c>
      <c r="B41" s="12"/>
      <c r="C41" s="12"/>
      <c r="F41" s="9"/>
      <c r="G41" s="9"/>
      <c r="H41" s="9"/>
      <c r="I41" s="2"/>
      <c r="J41" s="14"/>
      <c r="K41" s="14">
        <v>36</v>
      </c>
      <c r="L41" s="14"/>
    </row>
    <row r="42" spans="1:12" ht="12.75">
      <c r="A42" s="3">
        <v>1395</v>
      </c>
      <c r="B42" s="12"/>
      <c r="C42" s="12"/>
      <c r="F42" s="9"/>
      <c r="G42" s="9"/>
      <c r="H42" s="9"/>
      <c r="I42" s="2"/>
      <c r="J42" s="14"/>
      <c r="K42" s="14">
        <v>36</v>
      </c>
      <c r="L42" s="14"/>
    </row>
    <row r="43" spans="1:12" ht="12.75">
      <c r="A43" s="3">
        <v>1396</v>
      </c>
      <c r="B43" s="12"/>
      <c r="C43" s="12"/>
      <c r="F43" s="9"/>
      <c r="G43" s="9"/>
      <c r="H43" s="9"/>
      <c r="I43" s="2"/>
      <c r="J43" s="14"/>
      <c r="K43" s="14">
        <v>36</v>
      </c>
      <c r="L43" s="14"/>
    </row>
    <row r="44" spans="1:12" ht="12.75">
      <c r="A44" s="3">
        <v>1397</v>
      </c>
      <c r="B44" s="12"/>
      <c r="C44" s="12"/>
      <c r="F44" s="9"/>
      <c r="G44" s="9"/>
      <c r="H44" s="9"/>
      <c r="I44" s="2"/>
      <c r="J44" s="14"/>
      <c r="K44" s="14">
        <v>36</v>
      </c>
      <c r="L44" s="14"/>
    </row>
    <row r="45" spans="1:12" ht="12.75">
      <c r="A45" s="3">
        <v>1398</v>
      </c>
      <c r="B45" s="12"/>
      <c r="C45" s="12"/>
      <c r="F45" s="9"/>
      <c r="G45" s="9"/>
      <c r="H45" s="9"/>
      <c r="I45" s="2"/>
      <c r="J45" s="14"/>
      <c r="K45" s="14">
        <v>36</v>
      </c>
      <c r="L45" s="14"/>
    </row>
    <row r="46" spans="1:12" ht="12.75">
      <c r="A46" s="3">
        <v>1399</v>
      </c>
      <c r="B46" s="12"/>
      <c r="C46" s="12"/>
      <c r="F46" s="9"/>
      <c r="G46" s="9"/>
      <c r="H46" s="9"/>
      <c r="I46" s="2"/>
      <c r="J46" s="14"/>
      <c r="K46" s="14">
        <v>36</v>
      </c>
      <c r="L46" s="14"/>
    </row>
    <row r="47" spans="1:12" ht="12.75">
      <c r="A47" s="3">
        <v>1400</v>
      </c>
      <c r="B47" s="12"/>
      <c r="C47" s="12"/>
      <c r="F47" s="9"/>
      <c r="G47" s="9"/>
      <c r="H47" s="9"/>
      <c r="I47" s="2"/>
      <c r="J47" s="14"/>
      <c r="K47" s="14">
        <v>36</v>
      </c>
      <c r="L47" s="14"/>
    </row>
    <row r="48" spans="1:12" ht="12.75">
      <c r="A48" s="3">
        <v>1401</v>
      </c>
      <c r="B48" s="12"/>
      <c r="C48" s="12"/>
      <c r="F48" s="9"/>
      <c r="G48" s="9"/>
      <c r="H48" s="9"/>
      <c r="I48" s="2"/>
      <c r="J48" s="14"/>
      <c r="K48" s="14">
        <v>36</v>
      </c>
      <c r="L48" s="14"/>
    </row>
    <row r="49" spans="1:12" ht="12.75">
      <c r="A49" s="3">
        <v>1402</v>
      </c>
      <c r="B49" s="12"/>
      <c r="C49" s="12"/>
      <c r="F49" s="9"/>
      <c r="G49" s="9"/>
      <c r="H49" s="9"/>
      <c r="I49" s="2"/>
      <c r="J49" s="14"/>
      <c r="K49" s="14">
        <v>36</v>
      </c>
      <c r="L49" s="14"/>
    </row>
    <row r="50" spans="1:12" ht="12.75">
      <c r="A50" s="3">
        <v>1403</v>
      </c>
      <c r="B50" s="12"/>
      <c r="C50" s="12"/>
      <c r="F50" s="9"/>
      <c r="G50" s="9"/>
      <c r="H50" s="9"/>
      <c r="I50" s="2"/>
      <c r="J50" s="14"/>
      <c r="K50" s="14">
        <v>36</v>
      </c>
      <c r="L50" s="14"/>
    </row>
    <row r="51" spans="1:12" ht="12.75">
      <c r="A51" s="3">
        <v>1404</v>
      </c>
      <c r="B51" s="12"/>
      <c r="C51" s="12"/>
      <c r="F51" s="9"/>
      <c r="G51" s="9"/>
      <c r="H51" s="9"/>
      <c r="I51" s="2"/>
      <c r="J51" s="14"/>
      <c r="K51" s="14">
        <v>36</v>
      </c>
      <c r="L51" s="14"/>
    </row>
    <row r="52" spans="1:12" ht="12.75">
      <c r="A52" s="3">
        <v>1405</v>
      </c>
      <c r="B52" s="12"/>
      <c r="C52" s="12"/>
      <c r="F52" s="9"/>
      <c r="G52" s="9"/>
      <c r="H52" s="9"/>
      <c r="I52" s="2"/>
      <c r="J52" s="14"/>
      <c r="K52" s="14">
        <v>36</v>
      </c>
      <c r="L52" s="14"/>
    </row>
    <row r="53" spans="1:12" ht="12.75">
      <c r="A53" s="3">
        <v>1406</v>
      </c>
      <c r="B53" s="12"/>
      <c r="C53" s="12"/>
      <c r="F53" s="9"/>
      <c r="G53" s="9"/>
      <c r="H53" s="9"/>
      <c r="I53" s="2"/>
      <c r="J53" s="14"/>
      <c r="K53" s="14">
        <v>36</v>
      </c>
      <c r="L53" s="14"/>
    </row>
    <row r="54" spans="1:12" ht="12.75">
      <c r="A54" s="3">
        <v>1407</v>
      </c>
      <c r="B54" s="12"/>
      <c r="C54" s="12"/>
      <c r="F54" s="9"/>
      <c r="G54" s="9"/>
      <c r="H54" s="9"/>
      <c r="I54" s="2"/>
      <c r="J54" s="14"/>
      <c r="K54" s="14">
        <v>36</v>
      </c>
      <c r="L54" s="14"/>
    </row>
    <row r="55" spans="1:12" ht="12.75">
      <c r="A55" s="3">
        <v>1408</v>
      </c>
      <c r="B55" s="12"/>
      <c r="C55" s="12"/>
      <c r="F55" s="9"/>
      <c r="G55" s="9"/>
      <c r="H55" s="9"/>
      <c r="I55" s="2"/>
      <c r="J55" s="14"/>
      <c r="K55" s="14">
        <v>36</v>
      </c>
      <c r="L55" s="14"/>
    </row>
    <row r="56" spans="1:13" ht="12.75">
      <c r="A56" s="3">
        <v>1409</v>
      </c>
      <c r="B56" s="12" t="s">
        <v>105</v>
      </c>
      <c r="C56" s="12" t="s">
        <v>106</v>
      </c>
      <c r="D56" t="s">
        <v>424</v>
      </c>
      <c r="E56">
        <v>14</v>
      </c>
      <c r="F56" s="9">
        <v>1097.5</v>
      </c>
      <c r="G56" s="9">
        <f>F56*H56</f>
        <v>2094.0299999999997</v>
      </c>
      <c r="H56" s="9">
        <v>1.908</v>
      </c>
      <c r="I56" s="2">
        <v>0.977</v>
      </c>
      <c r="J56" s="14">
        <f>H56*I56</f>
        <v>1.8641159999999999</v>
      </c>
      <c r="K56" s="14">
        <v>36</v>
      </c>
      <c r="L56" s="14">
        <f>(H56*240)/K56</f>
        <v>12.719999999999999</v>
      </c>
      <c r="M56" s="7">
        <f>(14/240)/H56</f>
        <v>0.030573025856044725</v>
      </c>
    </row>
    <row r="57" spans="1:12" ht="12.75">
      <c r="A57" s="3">
        <v>1410</v>
      </c>
      <c r="B57" s="12"/>
      <c r="C57" s="12"/>
      <c r="F57" s="9"/>
      <c r="G57" s="9"/>
      <c r="H57" s="9"/>
      <c r="I57" s="2"/>
      <c r="J57" s="14"/>
      <c r="K57" s="14">
        <v>36</v>
      </c>
      <c r="L57" s="14"/>
    </row>
    <row r="58" spans="1:12" ht="12.75">
      <c r="A58" s="3">
        <v>1411</v>
      </c>
      <c r="B58" s="12"/>
      <c r="C58" s="12"/>
      <c r="F58" s="9"/>
      <c r="G58" s="9"/>
      <c r="H58" s="9"/>
      <c r="I58" s="2"/>
      <c r="J58" s="14"/>
      <c r="K58" s="14">
        <v>40</v>
      </c>
      <c r="L58" s="14"/>
    </row>
    <row r="59" spans="1:13" ht="12.75">
      <c r="A59" s="3">
        <v>1412</v>
      </c>
      <c r="B59" s="12" t="s">
        <v>110</v>
      </c>
      <c r="C59" s="12" t="s">
        <v>111</v>
      </c>
      <c r="D59" t="s">
        <v>425</v>
      </c>
      <c r="E59">
        <v>7</v>
      </c>
      <c r="F59" s="9">
        <v>36</v>
      </c>
      <c r="G59" s="9">
        <f>F59*H59</f>
        <v>68.39999999999999</v>
      </c>
      <c r="H59" s="9">
        <v>1.9</v>
      </c>
      <c r="I59" s="2">
        <v>0.7514</v>
      </c>
      <c r="J59" s="14">
        <f>H59*I59</f>
        <v>1.42766</v>
      </c>
      <c r="K59" s="14">
        <v>40</v>
      </c>
      <c r="L59" s="14">
        <f>(H59*240)/K59</f>
        <v>11.4</v>
      </c>
      <c r="M59" s="7">
        <f>(14/240)/H59</f>
        <v>0.030701754385964914</v>
      </c>
    </row>
    <row r="60" spans="1:12" ht="12.75">
      <c r="A60" s="3">
        <v>1413</v>
      </c>
      <c r="B60" s="12"/>
      <c r="C60" s="12"/>
      <c r="F60" s="9"/>
      <c r="G60" s="9"/>
      <c r="H60" s="9"/>
      <c r="I60" s="2"/>
      <c r="J60" s="14"/>
      <c r="K60" s="14">
        <v>40</v>
      </c>
      <c r="L60" s="14"/>
    </row>
    <row r="61" spans="1:12" ht="12.75">
      <c r="A61" s="3">
        <v>1414</v>
      </c>
      <c r="B61" s="12"/>
      <c r="C61" s="12"/>
      <c r="F61" s="9"/>
      <c r="G61" s="9"/>
      <c r="H61" s="9"/>
      <c r="I61" s="2"/>
      <c r="J61" s="14"/>
      <c r="K61" s="14">
        <v>40</v>
      </c>
      <c r="L61" s="14"/>
    </row>
    <row r="62" spans="1:12" ht="12.75">
      <c r="A62" s="3">
        <v>1415</v>
      </c>
      <c r="B62" s="12"/>
      <c r="C62" s="12"/>
      <c r="F62" s="9"/>
      <c r="G62" s="9"/>
      <c r="H62" s="9"/>
      <c r="I62" s="2"/>
      <c r="J62" s="14"/>
      <c r="K62" s="14">
        <v>40</v>
      </c>
      <c r="L62" s="14"/>
    </row>
    <row r="63" spans="1:12" ht="12.75">
      <c r="A63" s="3">
        <v>1416</v>
      </c>
      <c r="B63" s="12"/>
      <c r="C63" s="12"/>
      <c r="F63" s="9"/>
      <c r="G63" s="9"/>
      <c r="H63" s="9"/>
      <c r="I63" s="2"/>
      <c r="J63" s="14"/>
      <c r="K63" s="14">
        <v>40</v>
      </c>
      <c r="L63" s="14"/>
    </row>
    <row r="64" spans="1:12" ht="12.75">
      <c r="A64" s="3">
        <v>1417</v>
      </c>
      <c r="B64" s="12"/>
      <c r="C64" s="12"/>
      <c r="F64" s="9"/>
      <c r="G64" s="9"/>
      <c r="H64" s="9"/>
      <c r="I64" s="2"/>
      <c r="J64" s="14"/>
      <c r="K64" s="14">
        <v>40</v>
      </c>
      <c r="L64" s="14"/>
    </row>
    <row r="65" spans="1:12" ht="12.75">
      <c r="A65" s="3">
        <v>1418</v>
      </c>
      <c r="B65" s="12"/>
      <c r="C65" s="12"/>
      <c r="F65" s="9"/>
      <c r="G65" s="9"/>
      <c r="H65" s="9"/>
      <c r="I65" s="2"/>
      <c r="J65" s="14"/>
      <c r="K65" s="14">
        <v>40</v>
      </c>
      <c r="L65" s="14"/>
    </row>
    <row r="66" spans="1:12" ht="12.75">
      <c r="A66" s="3">
        <v>1419</v>
      </c>
      <c r="B66" s="12"/>
      <c r="C66" s="12"/>
      <c r="F66" s="9"/>
      <c r="G66" s="9"/>
      <c r="H66" s="9"/>
      <c r="I66" s="2"/>
      <c r="J66" s="14"/>
      <c r="K66" s="14">
        <v>40</v>
      </c>
      <c r="L66" s="14"/>
    </row>
    <row r="67" spans="1:12" ht="12.75">
      <c r="A67" s="3">
        <v>1420</v>
      </c>
      <c r="B67" s="12"/>
      <c r="C67" s="12"/>
      <c r="F67" s="9"/>
      <c r="G67" s="9"/>
      <c r="H67" s="9"/>
      <c r="I67" s="2"/>
      <c r="J67" s="14"/>
      <c r="K67" s="14">
        <v>40</v>
      </c>
      <c r="L67" s="14"/>
    </row>
    <row r="68" spans="1:12" ht="12.75">
      <c r="A68" s="3">
        <v>1421</v>
      </c>
      <c r="B68" s="12"/>
      <c r="C68" s="12"/>
      <c r="F68" s="9"/>
      <c r="G68" s="9"/>
      <c r="H68" s="9"/>
      <c r="I68" s="2"/>
      <c r="J68" s="14"/>
      <c r="K68" s="14">
        <v>40</v>
      </c>
      <c r="L68" s="14"/>
    </row>
    <row r="69" spans="1:12" ht="12.75">
      <c r="A69" s="3">
        <v>1422</v>
      </c>
      <c r="B69" s="12"/>
      <c r="C69" s="12"/>
      <c r="F69" s="9"/>
      <c r="G69" s="9"/>
      <c r="H69" s="9"/>
      <c r="I69" s="2"/>
      <c r="J69" s="14"/>
      <c r="K69" s="14">
        <v>40</v>
      </c>
      <c r="L69" s="14"/>
    </row>
    <row r="70" spans="1:12" ht="12.75">
      <c r="A70" s="3">
        <v>1423</v>
      </c>
      <c r="B70" s="12"/>
      <c r="C70" s="12"/>
      <c r="F70" s="9"/>
      <c r="G70" s="9"/>
      <c r="H70" s="9"/>
      <c r="I70" s="2"/>
      <c r="J70" s="14"/>
      <c r="K70" s="14">
        <v>40</v>
      </c>
      <c r="L70" s="14"/>
    </row>
    <row r="71" spans="1:12" ht="12.75">
      <c r="A71" s="3">
        <v>1424</v>
      </c>
      <c r="B71" s="12"/>
      <c r="C71" s="12"/>
      <c r="F71" s="9"/>
      <c r="G71" s="9"/>
      <c r="H71" s="9"/>
      <c r="I71" s="2"/>
      <c r="J71" s="14"/>
      <c r="K71" s="14">
        <v>40</v>
      </c>
      <c r="L71" s="14"/>
    </row>
    <row r="72" spans="1:12" ht="12.75">
      <c r="A72" s="3">
        <v>1425</v>
      </c>
      <c r="B72" s="12"/>
      <c r="C72" s="12"/>
      <c r="F72" s="9"/>
      <c r="G72" s="9"/>
      <c r="H72" s="9"/>
      <c r="I72" s="2"/>
      <c r="J72" s="14"/>
      <c r="K72" s="14">
        <v>40</v>
      </c>
      <c r="L72" s="14"/>
    </row>
    <row r="73" spans="1:12" ht="12.75">
      <c r="A73" s="3">
        <v>1426</v>
      </c>
      <c r="B73" s="12"/>
      <c r="C73" s="12"/>
      <c r="F73" s="9"/>
      <c r="G73" s="9"/>
      <c r="H73" s="9"/>
      <c r="I73" s="2"/>
      <c r="J73" s="14"/>
      <c r="K73" s="14">
        <v>40</v>
      </c>
      <c r="L73" s="14"/>
    </row>
    <row r="74" spans="1:12" ht="12.75">
      <c r="A74" s="3">
        <v>1427</v>
      </c>
      <c r="B74" s="12"/>
      <c r="C74" s="12"/>
      <c r="F74" s="9"/>
      <c r="G74" s="9"/>
      <c r="H74" s="9"/>
      <c r="I74" s="2"/>
      <c r="J74" s="14"/>
      <c r="K74" s="14">
        <v>40</v>
      </c>
      <c r="L74" s="14"/>
    </row>
    <row r="75" spans="1:12" ht="12.75">
      <c r="A75" s="3">
        <v>1428</v>
      </c>
      <c r="B75" s="12"/>
      <c r="C75" s="12"/>
      <c r="F75" s="9"/>
      <c r="G75" s="9"/>
      <c r="H75" s="9"/>
      <c r="I75" s="2"/>
      <c r="J75" s="14"/>
      <c r="K75" s="14">
        <v>40</v>
      </c>
      <c r="L75" s="14"/>
    </row>
    <row r="76" spans="1:12" ht="12.75">
      <c r="A76" s="3">
        <v>1429</v>
      </c>
      <c r="B76" s="12"/>
      <c r="C76" s="12"/>
      <c r="F76" s="9"/>
      <c r="G76" s="9"/>
      <c r="H76" s="9"/>
      <c r="I76" s="2"/>
      <c r="J76" s="14"/>
      <c r="K76" s="14">
        <v>40</v>
      </c>
      <c r="L76" s="14"/>
    </row>
    <row r="77" spans="1:12" ht="12.75">
      <c r="A77" s="3">
        <v>1430</v>
      </c>
      <c r="B77" s="12"/>
      <c r="C77" s="12"/>
      <c r="F77" s="9"/>
      <c r="G77" s="9"/>
      <c r="H77" s="9"/>
      <c r="I77" s="2"/>
      <c r="J77" s="14"/>
      <c r="K77" s="14">
        <v>40</v>
      </c>
      <c r="L77" s="14"/>
    </row>
    <row r="78" spans="1:12" ht="12.75">
      <c r="A78" s="3">
        <v>1431</v>
      </c>
      <c r="B78" s="12"/>
      <c r="C78" s="12"/>
      <c r="F78" s="9"/>
      <c r="G78" s="9"/>
      <c r="H78" s="9"/>
      <c r="I78" s="2"/>
      <c r="J78" s="14"/>
      <c r="K78" s="14">
        <v>41</v>
      </c>
      <c r="L78" s="14"/>
    </row>
    <row r="79" spans="1:12" ht="12.75">
      <c r="A79" s="3">
        <v>1432</v>
      </c>
      <c r="B79" s="12"/>
      <c r="C79" s="12"/>
      <c r="F79" s="9"/>
      <c r="G79" s="9"/>
      <c r="H79" s="9"/>
      <c r="I79" s="2"/>
      <c r="J79" s="14"/>
      <c r="K79" s="14">
        <v>41</v>
      </c>
      <c r="L79" s="14"/>
    </row>
    <row r="80" spans="1:12" ht="12.75">
      <c r="A80" s="3">
        <v>1433</v>
      </c>
      <c r="B80" s="12"/>
      <c r="C80" s="12"/>
      <c r="F80" s="9"/>
      <c r="G80" s="9"/>
      <c r="H80" s="9"/>
      <c r="I80" s="2"/>
      <c r="J80" s="14"/>
      <c r="K80" s="14">
        <v>41</v>
      </c>
      <c r="L80" s="14"/>
    </row>
    <row r="81" spans="1:12" ht="12.75">
      <c r="A81" s="3">
        <v>1434</v>
      </c>
      <c r="B81" s="12"/>
      <c r="C81" s="12"/>
      <c r="F81" s="9"/>
      <c r="G81" s="9"/>
      <c r="H81" s="9"/>
      <c r="I81" s="2"/>
      <c r="J81" s="14"/>
      <c r="K81" s="14">
        <v>41</v>
      </c>
      <c r="L81" s="14"/>
    </row>
    <row r="82" spans="1:12" ht="12.75">
      <c r="A82" s="3">
        <v>1435</v>
      </c>
      <c r="B82" s="12"/>
      <c r="C82" s="12"/>
      <c r="F82" s="9"/>
      <c r="G82" s="9"/>
      <c r="H82" s="9"/>
      <c r="I82" s="2"/>
      <c r="J82" s="14"/>
      <c r="K82" s="14">
        <v>41</v>
      </c>
      <c r="L82" s="14"/>
    </row>
    <row r="83" spans="1:12" ht="12.75">
      <c r="A83" s="3">
        <v>1436</v>
      </c>
      <c r="B83" s="12"/>
      <c r="C83" s="12"/>
      <c r="F83" s="9"/>
      <c r="G83" s="9"/>
      <c r="H83" s="9"/>
      <c r="I83" s="2"/>
      <c r="J83" s="14"/>
      <c r="K83" s="14">
        <v>41</v>
      </c>
      <c r="L83" s="14"/>
    </row>
    <row r="84" spans="1:12" ht="12.75">
      <c r="A84" s="3">
        <v>1437</v>
      </c>
      <c r="B84" s="12"/>
      <c r="C84" s="12"/>
      <c r="F84" s="9"/>
      <c r="G84" s="9"/>
      <c r="H84" s="9"/>
      <c r="I84" s="2"/>
      <c r="J84" s="14"/>
      <c r="K84" s="14">
        <v>42</v>
      </c>
      <c r="L84" s="14"/>
    </row>
    <row r="85" spans="1:12" ht="12.75">
      <c r="A85" s="3">
        <v>1438</v>
      </c>
      <c r="B85" s="12"/>
      <c r="C85" s="12"/>
      <c r="F85" s="9"/>
      <c r="G85" s="9"/>
      <c r="H85" s="9"/>
      <c r="I85" s="2"/>
      <c r="J85" s="14"/>
      <c r="K85" s="14">
        <v>42</v>
      </c>
      <c r="L85" s="14"/>
    </row>
    <row r="86" spans="1:12" ht="12.75">
      <c r="A86" s="3">
        <v>1439</v>
      </c>
      <c r="B86" s="12"/>
      <c r="C86" s="12"/>
      <c r="F86" s="9"/>
      <c r="G86" s="9"/>
      <c r="H86" s="9"/>
      <c r="I86" s="2"/>
      <c r="J86" s="14"/>
      <c r="K86" s="14">
        <v>42</v>
      </c>
      <c r="L86" s="14"/>
    </row>
    <row r="87" spans="1:12" ht="12.75">
      <c r="A87" s="3">
        <v>1440</v>
      </c>
      <c r="B87" s="12"/>
      <c r="C87" s="12"/>
      <c r="F87" s="9"/>
      <c r="G87" s="9"/>
      <c r="H87" s="9"/>
      <c r="I87" s="2"/>
      <c r="J87" s="14"/>
      <c r="K87" s="14">
        <v>43</v>
      </c>
      <c r="L87" s="14"/>
    </row>
    <row r="88" spans="1:12" ht="12.75">
      <c r="A88" s="3">
        <v>1441</v>
      </c>
      <c r="B88" s="12"/>
      <c r="C88" s="12"/>
      <c r="F88" s="9"/>
      <c r="G88" s="9"/>
      <c r="H88" s="9"/>
      <c r="I88" s="2"/>
      <c r="J88" s="14"/>
      <c r="K88" s="14">
        <v>44</v>
      </c>
      <c r="L88" s="14"/>
    </row>
    <row r="89" spans="1:12" ht="12.75">
      <c r="A89" s="3">
        <v>1442</v>
      </c>
      <c r="B89" s="12"/>
      <c r="C89" s="12"/>
      <c r="F89" s="9"/>
      <c r="G89" s="9"/>
      <c r="H89" s="9"/>
      <c r="I89" s="2"/>
      <c r="J89" s="14"/>
      <c r="K89" s="14">
        <v>45</v>
      </c>
      <c r="L89" s="14"/>
    </row>
    <row r="90" spans="1:12" ht="12.75">
      <c r="A90" s="3">
        <v>1443</v>
      </c>
      <c r="B90" s="12"/>
      <c r="C90" s="12"/>
      <c r="F90" s="9"/>
      <c r="G90" s="9"/>
      <c r="H90" s="9"/>
      <c r="I90" s="2"/>
      <c r="J90" s="14"/>
      <c r="K90" s="14">
        <v>45</v>
      </c>
      <c r="L90" s="14"/>
    </row>
    <row r="91" spans="1:12" ht="12.75">
      <c r="A91" s="3">
        <v>1444</v>
      </c>
      <c r="B91" s="12"/>
      <c r="C91" s="12"/>
      <c r="F91" s="9"/>
      <c r="G91" s="9"/>
      <c r="H91" s="9"/>
      <c r="I91" s="2"/>
      <c r="J91" s="14"/>
      <c r="K91" s="14">
        <v>45</v>
      </c>
      <c r="L91" s="14"/>
    </row>
    <row r="92" spans="1:12" ht="12.75">
      <c r="A92" s="3">
        <v>1445</v>
      </c>
      <c r="B92" s="12"/>
      <c r="C92" s="12"/>
      <c r="F92" s="9"/>
      <c r="G92" s="9"/>
      <c r="H92" s="9"/>
      <c r="I92" s="2"/>
      <c r="J92" s="14"/>
      <c r="K92" s="14">
        <v>45</v>
      </c>
      <c r="L92" s="14"/>
    </row>
    <row r="93" spans="1:12" ht="12.75">
      <c r="A93" s="3">
        <v>1446</v>
      </c>
      <c r="B93" s="12"/>
      <c r="C93" s="12"/>
      <c r="F93" s="9"/>
      <c r="G93" s="9"/>
      <c r="H93" s="9"/>
      <c r="I93" s="2"/>
      <c r="J93" s="14"/>
      <c r="K93" s="14">
        <v>45</v>
      </c>
      <c r="L93" s="14"/>
    </row>
    <row r="94" spans="1:12" ht="12.75">
      <c r="A94" s="3">
        <v>1447</v>
      </c>
      <c r="B94" s="12"/>
      <c r="C94" s="12"/>
      <c r="F94" s="9"/>
      <c r="G94" s="9"/>
      <c r="H94" s="9"/>
      <c r="I94" s="2"/>
      <c r="J94" s="14"/>
      <c r="K94" s="14">
        <v>45</v>
      </c>
      <c r="L94" s="14"/>
    </row>
    <row r="95" spans="1:12" ht="12.75">
      <c r="A95" s="3">
        <v>1448</v>
      </c>
      <c r="B95" s="12"/>
      <c r="C95" s="12"/>
      <c r="F95" s="9"/>
      <c r="G95" s="9"/>
      <c r="H95" s="9"/>
      <c r="I95" s="2"/>
      <c r="J95" s="14"/>
      <c r="K95" s="14">
        <v>45</v>
      </c>
      <c r="L95" s="14"/>
    </row>
    <row r="96" spans="1:12" ht="12.75">
      <c r="A96" s="3">
        <v>1449</v>
      </c>
      <c r="B96" s="12"/>
      <c r="C96" s="12"/>
      <c r="F96" s="9"/>
      <c r="G96" s="9"/>
      <c r="H96" s="9"/>
      <c r="I96" s="2"/>
      <c r="J96" s="14"/>
      <c r="K96" s="14">
        <v>45</v>
      </c>
      <c r="L96" s="14"/>
    </row>
    <row r="97" spans="1:12" ht="12.75">
      <c r="A97" s="3">
        <v>1450</v>
      </c>
      <c r="B97" s="12"/>
      <c r="C97" s="12"/>
      <c r="F97" s="9"/>
      <c r="G97" s="9"/>
      <c r="H97" s="9"/>
      <c r="I97" s="2"/>
      <c r="J97" s="14"/>
      <c r="K97" s="14">
        <v>45</v>
      </c>
      <c r="L97" s="14"/>
    </row>
    <row r="98" spans="1:12" ht="12.75">
      <c r="A98" s="3">
        <v>1451</v>
      </c>
      <c r="B98" s="12"/>
      <c r="C98" s="12"/>
      <c r="F98" s="9"/>
      <c r="G98" s="9"/>
      <c r="H98" s="9"/>
      <c r="I98" s="2"/>
      <c r="J98" s="14"/>
      <c r="K98" s="14">
        <v>45</v>
      </c>
      <c r="L98" s="14"/>
    </row>
    <row r="99" spans="1:12" ht="12.75">
      <c r="A99" s="3">
        <v>1452</v>
      </c>
      <c r="B99" s="12"/>
      <c r="C99" s="12"/>
      <c r="F99" s="9"/>
      <c r="G99" s="9"/>
      <c r="H99" s="9"/>
      <c r="I99" s="2"/>
      <c r="J99" s="14"/>
      <c r="K99" s="14">
        <v>45</v>
      </c>
      <c r="L99" s="14"/>
    </row>
    <row r="100" spans="1:12" ht="12.75">
      <c r="A100" s="3">
        <v>1453</v>
      </c>
      <c r="B100" s="12"/>
      <c r="C100" s="12"/>
      <c r="F100" s="9"/>
      <c r="G100" s="9"/>
      <c r="H100" s="9"/>
      <c r="I100" s="2"/>
      <c r="J100" s="14"/>
      <c r="K100" s="14">
        <v>45</v>
      </c>
      <c r="L100" s="14"/>
    </row>
    <row r="101" spans="1:12" ht="12.75">
      <c r="A101" s="3">
        <v>1454</v>
      </c>
      <c r="B101" s="12"/>
      <c r="C101" s="12"/>
      <c r="F101" s="9"/>
      <c r="G101" s="9"/>
      <c r="H101" s="9"/>
      <c r="I101" s="2"/>
      <c r="J101" s="14"/>
      <c r="K101" s="14">
        <v>45</v>
      </c>
      <c r="L101" s="14"/>
    </row>
    <row r="102" spans="1:12" ht="12.75">
      <c r="A102" s="3">
        <v>1455</v>
      </c>
      <c r="B102" s="12"/>
      <c r="C102" s="12"/>
      <c r="F102" s="9"/>
      <c r="G102" s="9"/>
      <c r="H102" s="9"/>
      <c r="I102" s="2"/>
      <c r="J102" s="14"/>
      <c r="K102" s="14">
        <v>45</v>
      </c>
      <c r="L102" s="14"/>
    </row>
    <row r="103" spans="1:12" ht="12.75">
      <c r="A103" s="3">
        <v>1456</v>
      </c>
      <c r="B103" s="12"/>
      <c r="C103" s="12"/>
      <c r="F103" s="9"/>
      <c r="G103" s="9"/>
      <c r="H103" s="9"/>
      <c r="I103" s="2"/>
      <c r="J103" s="14"/>
      <c r="K103" s="14">
        <v>45</v>
      </c>
      <c r="L103" s="14"/>
    </row>
    <row r="104" spans="1:12" ht="12.75">
      <c r="A104" s="3">
        <v>1457</v>
      </c>
      <c r="B104" s="12"/>
      <c r="C104" s="12"/>
      <c r="F104" s="9"/>
      <c r="G104" s="9"/>
      <c r="H104" s="9"/>
      <c r="I104" s="2"/>
      <c r="J104" s="14"/>
      <c r="K104" s="14">
        <v>45</v>
      </c>
      <c r="L104" s="14"/>
    </row>
    <row r="105" spans="1:12" ht="12.75">
      <c r="A105" s="3">
        <v>1458</v>
      </c>
      <c r="B105" s="12"/>
      <c r="C105" s="12"/>
      <c r="F105" s="9"/>
      <c r="G105" s="9"/>
      <c r="H105" s="9"/>
      <c r="I105" s="2"/>
      <c r="J105" s="14"/>
      <c r="K105" s="14">
        <v>45</v>
      </c>
      <c r="L105" s="14"/>
    </row>
    <row r="106" spans="1:12" ht="12.75">
      <c r="A106" s="3">
        <v>1459</v>
      </c>
      <c r="B106" s="12"/>
      <c r="C106" s="12"/>
      <c r="F106" s="9"/>
      <c r="G106" s="9"/>
      <c r="H106" s="9"/>
      <c r="I106" s="2"/>
      <c r="J106" s="14"/>
      <c r="K106" s="14">
        <v>45</v>
      </c>
      <c r="L106" s="14"/>
    </row>
    <row r="107" spans="1:12" ht="12.75">
      <c r="A107" s="3">
        <v>1460</v>
      </c>
      <c r="B107" s="12"/>
      <c r="C107" s="12"/>
      <c r="F107" s="9"/>
      <c r="G107" s="9"/>
      <c r="H107" s="9"/>
      <c r="I107" s="2"/>
      <c r="J107" s="14"/>
      <c r="K107" s="14">
        <v>45</v>
      </c>
      <c r="L107" s="14"/>
    </row>
    <row r="108" spans="1:13" ht="12.75">
      <c r="A108" s="3">
        <v>1461</v>
      </c>
      <c r="B108" s="12" t="s">
        <v>173</v>
      </c>
      <c r="C108" s="12" t="s">
        <v>176</v>
      </c>
      <c r="D108" t="s">
        <v>354</v>
      </c>
      <c r="F108" s="9">
        <v>387.75</v>
      </c>
      <c r="G108" s="9">
        <v>275</v>
      </c>
      <c r="H108" s="9">
        <f>G108/F108</f>
        <v>0.7092198581560284</v>
      </c>
      <c r="I108" s="2">
        <v>1.104</v>
      </c>
      <c r="J108" s="14">
        <f>H108*I108</f>
        <v>0.7829787234042555</v>
      </c>
      <c r="K108" s="14">
        <v>45</v>
      </c>
      <c r="L108" s="14">
        <f>(H108*240)/K108</f>
        <v>3.7825059101654848</v>
      </c>
      <c r="M108" s="7">
        <f>(14/240)/H108</f>
        <v>0.08225</v>
      </c>
    </row>
    <row r="109" spans="1:12" ht="12.75">
      <c r="A109" s="3">
        <v>1462</v>
      </c>
      <c r="B109" s="12"/>
      <c r="C109" s="12"/>
      <c r="F109" s="9"/>
      <c r="G109" s="9"/>
      <c r="H109" s="9"/>
      <c r="I109" s="2"/>
      <c r="J109" s="14"/>
      <c r="K109" s="14">
        <v>45</v>
      </c>
      <c r="L109" s="14"/>
    </row>
    <row r="110" spans="1:12" ht="12.75">
      <c r="A110" s="3">
        <v>1463</v>
      </c>
      <c r="B110" s="12"/>
      <c r="C110" s="12"/>
      <c r="F110" s="9"/>
      <c r="G110" s="9"/>
      <c r="H110" s="9"/>
      <c r="I110" s="2"/>
      <c r="J110" s="14"/>
      <c r="K110" s="14">
        <v>45</v>
      </c>
      <c r="L110" s="14"/>
    </row>
    <row r="111" spans="1:12" ht="12.75">
      <c r="A111" s="3">
        <v>1464</v>
      </c>
      <c r="B111" s="12"/>
      <c r="C111" s="12"/>
      <c r="F111" s="9"/>
      <c r="G111" s="9"/>
      <c r="H111" s="9"/>
      <c r="I111" s="2"/>
      <c r="J111" s="14"/>
      <c r="K111" s="14">
        <v>45</v>
      </c>
      <c r="L111" s="14"/>
    </row>
    <row r="112" spans="1:12" ht="12.75">
      <c r="A112" s="3">
        <v>1465</v>
      </c>
      <c r="B112" s="12"/>
      <c r="C112" s="12"/>
      <c r="F112" s="9"/>
      <c r="G112" s="9"/>
      <c r="H112" s="9"/>
      <c r="I112" s="2"/>
      <c r="J112" s="14"/>
      <c r="K112" s="14">
        <v>50</v>
      </c>
      <c r="L112" s="14"/>
    </row>
    <row r="113" spans="1:12" ht="12.75">
      <c r="A113" s="3">
        <v>1466</v>
      </c>
      <c r="B113" s="12"/>
      <c r="C113" s="12"/>
      <c r="F113" s="9"/>
      <c r="G113" s="9"/>
      <c r="H113" s="9"/>
      <c r="I113" s="2"/>
      <c r="J113" s="14"/>
      <c r="K113" s="14">
        <v>50</v>
      </c>
      <c r="L113" s="14"/>
    </row>
    <row r="114" spans="1:13" ht="12.75">
      <c r="A114" s="3">
        <v>1467</v>
      </c>
      <c r="B114" s="12" t="s">
        <v>193</v>
      </c>
      <c r="C114" s="12" t="s">
        <v>201</v>
      </c>
      <c r="D114" t="s">
        <v>305</v>
      </c>
      <c r="E114">
        <v>3</v>
      </c>
      <c r="F114" s="9">
        <v>127.5</v>
      </c>
      <c r="G114" s="9">
        <f>F114*H114</f>
        <v>255</v>
      </c>
      <c r="H114" s="9">
        <v>2</v>
      </c>
      <c r="I114" s="2">
        <v>1.0119</v>
      </c>
      <c r="J114" s="14">
        <f>H114*I114</f>
        <v>2.0238</v>
      </c>
      <c r="K114" s="14">
        <v>50</v>
      </c>
      <c r="L114" s="14">
        <f>(H114*240)/K114</f>
        <v>9.6</v>
      </c>
      <c r="M114" s="7">
        <f>(14/240)/H114</f>
        <v>0.029166666666666667</v>
      </c>
    </row>
    <row r="115" spans="1:12" ht="12.75">
      <c r="A115" s="3">
        <v>1468</v>
      </c>
      <c r="B115" s="12"/>
      <c r="C115" s="12"/>
      <c r="F115" s="9"/>
      <c r="G115" s="9"/>
      <c r="H115" s="9"/>
      <c r="I115" s="2"/>
      <c r="J115" s="14"/>
      <c r="K115" s="14">
        <v>50</v>
      </c>
      <c r="L115" s="14"/>
    </row>
    <row r="116" spans="1:13" ht="12.75">
      <c r="A116" s="3">
        <v>1469</v>
      </c>
      <c r="B116" s="12" t="s">
        <v>207</v>
      </c>
      <c r="C116" s="12" t="s">
        <v>208</v>
      </c>
      <c r="D116" t="s">
        <v>304</v>
      </c>
      <c r="E116">
        <v>1</v>
      </c>
      <c r="F116" s="9">
        <v>5</v>
      </c>
      <c r="G116" s="9">
        <f>F116*H116</f>
        <v>3.3335</v>
      </c>
      <c r="H116" s="9">
        <v>0.6667</v>
      </c>
      <c r="I116" s="2">
        <v>1.0364</v>
      </c>
      <c r="J116" s="14">
        <f>H116*I116</f>
        <v>0.69096788</v>
      </c>
      <c r="K116" s="14">
        <v>50</v>
      </c>
      <c r="L116" s="14">
        <f>(H116*240)/K116</f>
        <v>3.2001599999999994</v>
      </c>
      <c r="M116" s="7">
        <f>(14/240)/H116</f>
        <v>0.08749562521873908</v>
      </c>
    </row>
    <row r="117" spans="1:11" ht="12.75">
      <c r="A117" s="3">
        <v>1470</v>
      </c>
      <c r="B117" s="12"/>
      <c r="C117" s="12"/>
      <c r="F117" s="9"/>
      <c r="H117" s="9"/>
      <c r="I117" s="2"/>
      <c r="K117" s="14">
        <v>50</v>
      </c>
    </row>
    <row r="118" spans="1:11" ht="12.75">
      <c r="A118" s="3">
        <v>1471</v>
      </c>
      <c r="B118" s="12"/>
      <c r="C118" s="12"/>
      <c r="F118" s="9"/>
      <c r="H118" s="9"/>
      <c r="I118" s="2"/>
      <c r="K118" s="14">
        <v>50</v>
      </c>
    </row>
    <row r="119" spans="1:11" ht="12.75">
      <c r="A119" s="3">
        <v>1472</v>
      </c>
      <c r="B119" s="12"/>
      <c r="C119" s="12"/>
      <c r="F119" s="9"/>
      <c r="H119" s="9"/>
      <c r="I119" s="2"/>
      <c r="K119" s="14">
        <v>50</v>
      </c>
    </row>
    <row r="120" spans="1:11" ht="12.75">
      <c r="A120" s="3">
        <v>1473</v>
      </c>
      <c r="B120" s="12"/>
      <c r="C120" s="12"/>
      <c r="F120" s="9"/>
      <c r="H120" s="9"/>
      <c r="I120" s="2"/>
      <c r="K120" s="14">
        <v>50</v>
      </c>
    </row>
    <row r="121" spans="1:11" ht="12.75">
      <c r="A121" s="3">
        <v>1474</v>
      </c>
      <c r="B121" s="12"/>
      <c r="C121" s="12"/>
      <c r="F121" s="9"/>
      <c r="H121" s="9"/>
      <c r="I121" s="2"/>
      <c r="K121" s="14">
        <v>50</v>
      </c>
    </row>
    <row r="122" spans="1:11" ht="12.75">
      <c r="A122" s="3">
        <v>1475</v>
      </c>
      <c r="B122" s="12"/>
      <c r="C122" s="12"/>
      <c r="F122" s="9"/>
      <c r="H122" s="9"/>
      <c r="I122" s="2"/>
      <c r="K122" s="14">
        <v>50</v>
      </c>
    </row>
    <row r="123" spans="1:11" ht="12.75">
      <c r="A123" s="3">
        <v>1476</v>
      </c>
      <c r="B123" s="12"/>
      <c r="C123" s="12"/>
      <c r="F123" s="9"/>
      <c r="H123" s="9"/>
      <c r="I123" s="2"/>
      <c r="K123" s="14">
        <v>50</v>
      </c>
    </row>
    <row r="124" spans="1:11" ht="12.75">
      <c r="A124" s="3">
        <v>1477</v>
      </c>
      <c r="B124" s="12"/>
      <c r="C124" s="12"/>
      <c r="F124" s="9"/>
      <c r="H124" s="9"/>
      <c r="I124" s="2"/>
      <c r="K124" s="14">
        <v>50</v>
      </c>
    </row>
    <row r="125" spans="1:11" ht="12.75">
      <c r="A125" s="3">
        <v>1478</v>
      </c>
      <c r="B125" s="12"/>
      <c r="C125" s="12"/>
      <c r="F125" s="9"/>
      <c r="H125" s="9"/>
      <c r="I125" s="2"/>
      <c r="K125" s="14">
        <v>50</v>
      </c>
    </row>
    <row r="126" spans="1:11" ht="12.75">
      <c r="A126" s="3">
        <v>1479</v>
      </c>
      <c r="B126" s="12"/>
      <c r="C126" s="12"/>
      <c r="F126" s="9"/>
      <c r="H126" s="9"/>
      <c r="I126" s="2"/>
      <c r="K126" s="14">
        <v>52</v>
      </c>
    </row>
    <row r="127" spans="1:11" ht="12.75">
      <c r="A127" s="3">
        <v>1480</v>
      </c>
      <c r="B127" s="12"/>
      <c r="C127" s="12"/>
      <c r="F127" s="9"/>
      <c r="H127" s="9"/>
      <c r="I127" s="2"/>
      <c r="K127" s="14">
        <v>52</v>
      </c>
    </row>
    <row r="128" spans="1:11" ht="12.75">
      <c r="A128" s="3">
        <v>1481</v>
      </c>
      <c r="B128" s="12"/>
      <c r="C128" s="12"/>
      <c r="F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8" ht="12.75">
      <c r="A168" s="3"/>
    </row>
    <row r="169" ht="12.75">
      <c r="A169" s="3"/>
    </row>
    <row r="172" spans="6:14" ht="12.75">
      <c r="F172" s="19" t="s">
        <v>508</v>
      </c>
      <c r="N172" s="14"/>
    </row>
    <row r="173" ht="12.75">
      <c r="N173" s="14"/>
    </row>
    <row r="174" spans="6:14" ht="12.75">
      <c r="F174" t="s">
        <v>295</v>
      </c>
      <c r="N174" s="14"/>
    </row>
    <row r="175" spans="6:14" ht="12.75">
      <c r="F175" s="12"/>
      <c r="G175" s="12"/>
      <c r="J175" s="9"/>
      <c r="K175" s="9"/>
      <c r="L175" s="14"/>
      <c r="M175" s="2"/>
      <c r="N175" s="14"/>
    </row>
    <row r="176" spans="6:14" ht="12.75">
      <c r="F176" t="s">
        <v>515</v>
      </c>
      <c r="G176" s="14"/>
      <c r="H176" s="9"/>
      <c r="K176" s="9"/>
      <c r="L176" s="14"/>
      <c r="M176" s="2"/>
      <c r="N176" s="14"/>
    </row>
    <row r="177" spans="7:14" ht="12.75">
      <c r="G177" s="14"/>
      <c r="H177" s="9"/>
      <c r="K177" s="9"/>
      <c r="L177" s="14"/>
      <c r="M177" s="2"/>
      <c r="N177" s="14"/>
    </row>
    <row r="178" spans="6:14" ht="12.75">
      <c r="F178" t="s">
        <v>473</v>
      </c>
      <c r="G178" s="14"/>
      <c r="H178" s="9"/>
      <c r="K178" s="9"/>
      <c r="L178" s="14"/>
      <c r="M178" s="2"/>
      <c r="N178" s="14"/>
    </row>
    <row r="179" spans="8:14" ht="12.75">
      <c r="H179" s="9"/>
      <c r="K179" s="9"/>
      <c r="L179" s="14"/>
      <c r="M179" s="2"/>
      <c r="N179" s="14"/>
    </row>
    <row r="180" spans="6:14" ht="12.75">
      <c r="F180" t="s">
        <v>478</v>
      </c>
      <c r="H180" s="9"/>
      <c r="K180" s="9"/>
      <c r="L180" s="14"/>
      <c r="M180" s="2"/>
      <c r="N180" s="14"/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22"/>
  </sheetPr>
  <dimension ref="A1:M177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1.57421875" style="0" customWidth="1"/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14" customWidth="1"/>
    <col min="13" max="13" width="13.7109375" style="0" customWidth="1"/>
  </cols>
  <sheetData>
    <row r="1" spans="1:13" ht="12.75">
      <c r="A1" s="3"/>
      <c r="B1" s="12"/>
      <c r="C1" s="13" t="s">
        <v>445</v>
      </c>
      <c r="D1" s="10"/>
      <c r="E1" s="5"/>
      <c r="F1" s="9"/>
      <c r="G1" s="9"/>
      <c r="H1" s="9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14"/>
      <c r="M6" s="7"/>
    </row>
    <row r="7" spans="1:12" ht="12.75">
      <c r="A7" s="3">
        <v>1360</v>
      </c>
      <c r="B7" s="12"/>
      <c r="C7" s="12"/>
      <c r="F7" s="9"/>
      <c r="G7" s="9"/>
      <c r="H7" s="9"/>
      <c r="I7" s="2"/>
      <c r="J7" s="14"/>
      <c r="K7" s="14">
        <v>36</v>
      </c>
      <c r="L7" s="14"/>
    </row>
    <row r="8" spans="1:12" ht="12.75">
      <c r="A8" s="3">
        <v>1361</v>
      </c>
      <c r="B8" s="12"/>
      <c r="C8" s="12"/>
      <c r="F8" s="9"/>
      <c r="G8" s="9"/>
      <c r="H8" s="9"/>
      <c r="I8" s="2"/>
      <c r="J8" s="14"/>
      <c r="K8" s="14">
        <v>36</v>
      </c>
      <c r="L8" s="14"/>
    </row>
    <row r="9" spans="1:12" ht="12.75">
      <c r="A9" s="3">
        <v>1362</v>
      </c>
      <c r="B9" s="12"/>
      <c r="C9" s="12"/>
      <c r="F9" s="9"/>
      <c r="G9" s="9"/>
      <c r="H9" s="9"/>
      <c r="I9" s="2"/>
      <c r="J9" s="14"/>
      <c r="K9" s="14">
        <v>36</v>
      </c>
      <c r="L9" s="14"/>
    </row>
    <row r="10" spans="1:12" ht="12.75">
      <c r="A10" s="3">
        <v>1363</v>
      </c>
      <c r="B10" s="12"/>
      <c r="C10" s="12"/>
      <c r="F10" s="9"/>
      <c r="G10" s="9"/>
      <c r="H10" s="9"/>
      <c r="I10" s="2"/>
      <c r="J10" s="14"/>
      <c r="K10" s="14">
        <v>36</v>
      </c>
      <c r="L10" s="14"/>
    </row>
    <row r="11" spans="1:12" ht="12.75">
      <c r="A11" s="3">
        <v>1364</v>
      </c>
      <c r="B11" s="12"/>
      <c r="C11" s="12"/>
      <c r="F11" s="9"/>
      <c r="G11" s="9"/>
      <c r="H11" s="9"/>
      <c r="I11" s="2"/>
      <c r="J11" s="14"/>
      <c r="K11" s="14">
        <v>36</v>
      </c>
      <c r="L11" s="14"/>
    </row>
    <row r="12" spans="1:12" ht="12.75">
      <c r="A12" s="3">
        <v>1365</v>
      </c>
      <c r="B12" s="12"/>
      <c r="C12" s="12"/>
      <c r="F12" s="9"/>
      <c r="G12" s="9"/>
      <c r="H12" s="9"/>
      <c r="I12" s="2"/>
      <c r="J12" s="14"/>
      <c r="K12" s="14">
        <v>36</v>
      </c>
      <c r="L12" s="14"/>
    </row>
    <row r="13" spans="1:12" ht="12.75">
      <c r="A13" s="3">
        <v>1366</v>
      </c>
      <c r="B13" s="12"/>
      <c r="C13" s="12"/>
      <c r="F13" s="9"/>
      <c r="G13" s="9"/>
      <c r="H13" s="9"/>
      <c r="I13" s="2"/>
      <c r="J13" s="14"/>
      <c r="K13" s="14">
        <v>36</v>
      </c>
      <c r="L13" s="14"/>
    </row>
    <row r="14" spans="1:12" ht="12.75">
      <c r="A14" s="3">
        <v>1367</v>
      </c>
      <c r="B14" s="12"/>
      <c r="C14" s="12"/>
      <c r="F14" s="9"/>
      <c r="G14" s="9"/>
      <c r="H14" s="9"/>
      <c r="I14" s="2"/>
      <c r="J14" s="14"/>
      <c r="K14" s="14">
        <v>36</v>
      </c>
      <c r="L14" s="14"/>
    </row>
    <row r="15" spans="1:12" ht="12.75">
      <c r="A15" s="3">
        <v>1368</v>
      </c>
      <c r="B15" s="12"/>
      <c r="C15" s="12"/>
      <c r="F15" s="9"/>
      <c r="G15" s="9"/>
      <c r="H15" s="9"/>
      <c r="I15" s="2"/>
      <c r="J15" s="14"/>
      <c r="K15" s="14">
        <v>36</v>
      </c>
      <c r="L15" s="14"/>
    </row>
    <row r="16" spans="1:12" ht="12.75">
      <c r="A16" s="3">
        <v>1369</v>
      </c>
      <c r="B16" s="12"/>
      <c r="C16" s="12"/>
      <c r="F16" s="9"/>
      <c r="G16" s="9"/>
      <c r="H16" s="9"/>
      <c r="I16" s="2"/>
      <c r="J16" s="14"/>
      <c r="K16" s="14">
        <v>36</v>
      </c>
      <c r="L16" s="14"/>
    </row>
    <row r="17" spans="1:12" ht="12.75">
      <c r="A17" s="3">
        <v>1370</v>
      </c>
      <c r="B17" s="12"/>
      <c r="C17" s="12"/>
      <c r="F17" s="9"/>
      <c r="G17" s="9"/>
      <c r="H17" s="9"/>
      <c r="I17" s="2"/>
      <c r="J17" s="14"/>
      <c r="K17" s="14">
        <v>36</v>
      </c>
      <c r="L17" s="14"/>
    </row>
    <row r="18" spans="1:12" ht="12.75">
      <c r="A18" s="3">
        <v>1371</v>
      </c>
      <c r="B18" s="12"/>
      <c r="C18" s="12"/>
      <c r="F18" s="9"/>
      <c r="G18" s="9"/>
      <c r="H18" s="9"/>
      <c r="I18" s="2"/>
      <c r="J18" s="14"/>
      <c r="K18" s="14">
        <v>36</v>
      </c>
      <c r="L18" s="14"/>
    </row>
    <row r="19" spans="1:12" ht="12.75">
      <c r="A19" s="3">
        <v>1372</v>
      </c>
      <c r="B19" s="12"/>
      <c r="C19" s="12"/>
      <c r="F19" s="9"/>
      <c r="G19" s="9"/>
      <c r="H19" s="9"/>
      <c r="I19" s="2"/>
      <c r="J19" s="14"/>
      <c r="K19" s="14">
        <v>36</v>
      </c>
      <c r="L19" s="14"/>
    </row>
    <row r="20" spans="1:12" ht="12.75">
      <c r="A20" s="3">
        <v>1373</v>
      </c>
      <c r="B20" s="12"/>
      <c r="C20" s="12"/>
      <c r="F20" s="9"/>
      <c r="G20" s="9"/>
      <c r="H20" s="9"/>
      <c r="I20" s="2"/>
      <c r="J20" s="14"/>
      <c r="K20" s="14">
        <v>36</v>
      </c>
      <c r="L20" s="14"/>
    </row>
    <row r="21" spans="1:12" ht="12.75">
      <c r="A21" s="3">
        <v>1374</v>
      </c>
      <c r="B21" s="12"/>
      <c r="C21" s="12"/>
      <c r="F21" s="9"/>
      <c r="G21" s="9"/>
      <c r="H21" s="9"/>
      <c r="I21" s="2"/>
      <c r="J21" s="14"/>
      <c r="K21" s="14">
        <v>36</v>
      </c>
      <c r="L21" s="14"/>
    </row>
    <row r="22" spans="1:12" ht="12.75">
      <c r="A22" s="3">
        <v>1375</v>
      </c>
      <c r="B22" s="12"/>
      <c r="C22" s="12"/>
      <c r="F22" s="9"/>
      <c r="G22" s="9"/>
      <c r="H22" s="9"/>
      <c r="I22" s="2"/>
      <c r="J22" s="14"/>
      <c r="K22" s="14">
        <v>36</v>
      </c>
      <c r="L22" s="14"/>
    </row>
    <row r="23" spans="1:12" ht="12.75">
      <c r="A23" s="3">
        <v>1376</v>
      </c>
      <c r="B23" s="12"/>
      <c r="C23" s="12"/>
      <c r="F23" s="9"/>
      <c r="G23" s="9"/>
      <c r="H23" s="9"/>
      <c r="I23" s="2"/>
      <c r="J23" s="14"/>
      <c r="K23" s="14">
        <v>36</v>
      </c>
      <c r="L23" s="14"/>
    </row>
    <row r="24" spans="1:12" ht="12.75">
      <c r="A24" s="3">
        <v>1377</v>
      </c>
      <c r="B24" s="12"/>
      <c r="C24" s="12"/>
      <c r="F24" s="9"/>
      <c r="G24" s="9"/>
      <c r="H24" s="9"/>
      <c r="I24" s="2"/>
      <c r="J24" s="14"/>
      <c r="K24" s="14">
        <v>36</v>
      </c>
      <c r="L24" s="14"/>
    </row>
    <row r="25" spans="1:12" ht="12.75">
      <c r="A25" s="3">
        <v>1378</v>
      </c>
      <c r="B25" s="12"/>
      <c r="C25" s="12"/>
      <c r="F25" s="9"/>
      <c r="G25" s="9"/>
      <c r="H25" s="9"/>
      <c r="I25" s="2"/>
      <c r="J25" s="14"/>
      <c r="K25" s="14">
        <v>36</v>
      </c>
      <c r="L25" s="14"/>
    </row>
    <row r="26" spans="1:12" ht="12.75">
      <c r="A26" s="3">
        <v>1379</v>
      </c>
      <c r="B26" s="12"/>
      <c r="C26" s="12"/>
      <c r="F26" s="9"/>
      <c r="G26" s="9"/>
      <c r="H26" s="9"/>
      <c r="I26" s="2"/>
      <c r="J26" s="14"/>
      <c r="K26" s="14">
        <v>36</v>
      </c>
      <c r="L26" s="14"/>
    </row>
    <row r="27" spans="1:12" ht="12.75">
      <c r="A27" s="3">
        <v>1380</v>
      </c>
      <c r="B27" s="12"/>
      <c r="C27" s="12"/>
      <c r="F27" s="9"/>
      <c r="G27" s="9"/>
      <c r="H27" s="9"/>
      <c r="I27" s="2"/>
      <c r="J27" s="14"/>
      <c r="K27" s="14">
        <v>36</v>
      </c>
      <c r="L27" s="14"/>
    </row>
    <row r="28" spans="1:12" ht="12.75">
      <c r="A28" s="3">
        <v>1381</v>
      </c>
      <c r="B28" s="12"/>
      <c r="C28" s="12"/>
      <c r="F28" s="9"/>
      <c r="G28" s="9"/>
      <c r="H28" s="9"/>
      <c r="I28" s="2"/>
      <c r="J28" s="14"/>
      <c r="K28" s="14">
        <v>36</v>
      </c>
      <c r="L28" s="14"/>
    </row>
    <row r="29" spans="1:12" ht="12.75">
      <c r="A29" s="3">
        <v>1382</v>
      </c>
      <c r="B29" s="12"/>
      <c r="C29" s="12"/>
      <c r="F29" s="9"/>
      <c r="G29" s="9"/>
      <c r="H29" s="9"/>
      <c r="I29" s="2"/>
      <c r="J29" s="14"/>
      <c r="K29" s="14">
        <v>36</v>
      </c>
      <c r="L29" s="14"/>
    </row>
    <row r="30" spans="1:12" ht="12.75">
      <c r="A30" s="3">
        <v>1383</v>
      </c>
      <c r="B30" s="12"/>
      <c r="C30" s="12"/>
      <c r="F30" s="9"/>
      <c r="G30" s="9"/>
      <c r="H30" s="9"/>
      <c r="I30" s="2"/>
      <c r="J30" s="14"/>
      <c r="K30" s="14">
        <v>36</v>
      </c>
      <c r="L30" s="14"/>
    </row>
    <row r="31" spans="1:12" ht="12.75">
      <c r="A31" s="3">
        <v>1384</v>
      </c>
      <c r="B31" s="12"/>
      <c r="C31" s="12"/>
      <c r="F31" s="9"/>
      <c r="G31" s="9"/>
      <c r="H31" s="9"/>
      <c r="I31" s="2"/>
      <c r="J31" s="14"/>
      <c r="K31" s="14">
        <v>36</v>
      </c>
      <c r="L31" s="14"/>
    </row>
    <row r="32" spans="1:12" ht="12.75">
      <c r="A32" s="3">
        <v>1385</v>
      </c>
      <c r="B32" s="12"/>
      <c r="C32" s="12"/>
      <c r="F32" s="9"/>
      <c r="G32" s="9"/>
      <c r="H32" s="9"/>
      <c r="I32" s="2"/>
      <c r="J32" s="14"/>
      <c r="K32" s="14">
        <v>36</v>
      </c>
      <c r="L32" s="14"/>
    </row>
    <row r="33" spans="1:12" ht="12.75">
      <c r="A33" s="3">
        <v>1386</v>
      </c>
      <c r="B33" s="12"/>
      <c r="C33" s="12"/>
      <c r="F33" s="9"/>
      <c r="G33" s="9"/>
      <c r="H33" s="9"/>
      <c r="I33" s="2"/>
      <c r="J33" s="14"/>
      <c r="K33" s="14">
        <v>36</v>
      </c>
      <c r="L33" s="14"/>
    </row>
    <row r="34" spans="1:12" ht="12.75">
      <c r="A34" s="3">
        <v>1387</v>
      </c>
      <c r="B34" s="12"/>
      <c r="C34" s="12"/>
      <c r="F34" s="9"/>
      <c r="G34" s="9"/>
      <c r="H34" s="9"/>
      <c r="I34" s="2"/>
      <c r="J34" s="14"/>
      <c r="K34" s="14">
        <v>36</v>
      </c>
      <c r="L34" s="14"/>
    </row>
    <row r="35" spans="1:12" ht="12.75">
      <c r="A35" s="3">
        <v>1388</v>
      </c>
      <c r="B35" s="12"/>
      <c r="C35" s="12"/>
      <c r="F35" s="9"/>
      <c r="G35" s="9"/>
      <c r="H35" s="9"/>
      <c r="I35" s="2"/>
      <c r="J35" s="14"/>
      <c r="K35" s="14">
        <v>36</v>
      </c>
      <c r="L35" s="14"/>
    </row>
    <row r="36" spans="1:12" ht="12.75">
      <c r="A36" s="3">
        <v>1389</v>
      </c>
      <c r="B36" s="12"/>
      <c r="C36" s="12"/>
      <c r="F36" s="9"/>
      <c r="G36" s="9"/>
      <c r="H36" s="9"/>
      <c r="I36" s="2"/>
      <c r="J36" s="14"/>
      <c r="K36" s="14">
        <v>36</v>
      </c>
      <c r="L36" s="14"/>
    </row>
    <row r="37" spans="1:12" ht="12.75">
      <c r="A37" s="3">
        <v>1390</v>
      </c>
      <c r="B37" s="12"/>
      <c r="C37" s="12"/>
      <c r="F37" s="9"/>
      <c r="G37" s="9"/>
      <c r="H37" s="9"/>
      <c r="I37" s="2"/>
      <c r="J37" s="14"/>
      <c r="K37" s="14">
        <v>36</v>
      </c>
      <c r="L37" s="14"/>
    </row>
    <row r="38" spans="1:12" ht="12.75">
      <c r="A38" s="3">
        <v>1391</v>
      </c>
      <c r="B38" s="12"/>
      <c r="C38" s="12"/>
      <c r="F38" s="9"/>
      <c r="G38" s="9"/>
      <c r="H38" s="9"/>
      <c r="I38" s="2"/>
      <c r="J38" s="14"/>
      <c r="K38" s="14">
        <v>36</v>
      </c>
      <c r="L38" s="14"/>
    </row>
    <row r="39" spans="1:12" ht="12.75">
      <c r="A39" s="3">
        <v>1392</v>
      </c>
      <c r="B39" s="12"/>
      <c r="C39" s="12"/>
      <c r="F39" s="9"/>
      <c r="G39" s="9"/>
      <c r="H39" s="9"/>
      <c r="I39" s="2"/>
      <c r="J39" s="14"/>
      <c r="K39" s="14">
        <v>36</v>
      </c>
      <c r="L39" s="14"/>
    </row>
    <row r="40" spans="1:13" ht="12.75">
      <c r="A40" s="3">
        <v>1393</v>
      </c>
      <c r="B40" s="12" t="s">
        <v>71</v>
      </c>
      <c r="C40" s="12" t="s">
        <v>74</v>
      </c>
      <c r="D40" t="s">
        <v>407</v>
      </c>
      <c r="E40">
        <v>11</v>
      </c>
      <c r="F40" s="9">
        <v>62</v>
      </c>
      <c r="G40" s="9">
        <f>F40*H40</f>
        <v>102.982</v>
      </c>
      <c r="H40" s="9">
        <v>1.661</v>
      </c>
      <c r="I40" s="2">
        <v>1.0487</v>
      </c>
      <c r="J40" s="14">
        <f>H40*I40</f>
        <v>1.7418907</v>
      </c>
      <c r="K40" s="14">
        <v>36</v>
      </c>
      <c r="L40" s="14">
        <f>(H40*240)/K40</f>
        <v>11.073333333333332</v>
      </c>
      <c r="M40" s="7">
        <f>(14/240)/H40</f>
        <v>0.035119405980333133</v>
      </c>
    </row>
    <row r="41" spans="1:12" ht="12.75">
      <c r="A41" s="3">
        <v>1394</v>
      </c>
      <c r="B41" s="12"/>
      <c r="C41" s="12"/>
      <c r="F41" s="9"/>
      <c r="G41" s="9"/>
      <c r="H41" s="9"/>
      <c r="I41" s="2"/>
      <c r="J41" s="14"/>
      <c r="K41" s="14">
        <v>36</v>
      </c>
      <c r="L41" s="14"/>
    </row>
    <row r="42" spans="1:12" ht="12.75">
      <c r="A42" s="3">
        <v>1395</v>
      </c>
      <c r="B42" s="12"/>
      <c r="C42" s="12"/>
      <c r="F42" s="9"/>
      <c r="G42" s="9"/>
      <c r="H42" s="9"/>
      <c r="I42" s="2"/>
      <c r="J42" s="14"/>
      <c r="K42" s="14">
        <v>36</v>
      </c>
      <c r="L42" s="14"/>
    </row>
    <row r="43" spans="1:12" ht="12.75">
      <c r="A43" s="3">
        <v>1396</v>
      </c>
      <c r="B43" s="12"/>
      <c r="C43" s="12"/>
      <c r="F43" s="9"/>
      <c r="G43" s="9"/>
      <c r="H43" s="9"/>
      <c r="I43" s="2"/>
      <c r="J43" s="14"/>
      <c r="K43" s="14">
        <v>36</v>
      </c>
      <c r="L43" s="14"/>
    </row>
    <row r="44" spans="1:12" ht="12.75">
      <c r="A44" s="3">
        <v>1397</v>
      </c>
      <c r="B44" s="12"/>
      <c r="C44" s="12"/>
      <c r="F44" s="9"/>
      <c r="G44" s="9"/>
      <c r="H44" s="9"/>
      <c r="I44" s="2"/>
      <c r="J44" s="14"/>
      <c r="K44" s="14">
        <v>36</v>
      </c>
      <c r="L44" s="14"/>
    </row>
    <row r="45" spans="1:12" ht="12.75">
      <c r="A45" s="3">
        <v>1398</v>
      </c>
      <c r="B45" s="12"/>
      <c r="C45" s="12"/>
      <c r="F45" s="9"/>
      <c r="G45" s="9"/>
      <c r="H45" s="9"/>
      <c r="I45" s="2"/>
      <c r="J45" s="14"/>
      <c r="K45" s="14">
        <v>36</v>
      </c>
      <c r="L45" s="14"/>
    </row>
    <row r="46" spans="1:13" ht="12.75">
      <c r="A46" s="3">
        <v>1399</v>
      </c>
      <c r="B46" s="12" t="s">
        <v>85</v>
      </c>
      <c r="C46" s="12" t="s">
        <v>86</v>
      </c>
      <c r="D46" t="s">
        <v>408</v>
      </c>
      <c r="E46">
        <v>27</v>
      </c>
      <c r="F46" s="9">
        <v>152</v>
      </c>
      <c r="G46" s="9">
        <f>F46*H46</f>
        <v>229.824</v>
      </c>
      <c r="H46" s="9">
        <v>1.512</v>
      </c>
      <c r="I46" s="2">
        <v>1.0487</v>
      </c>
      <c r="J46" s="14">
        <f>H46*I46</f>
        <v>1.5856344</v>
      </c>
      <c r="K46" s="14">
        <v>36</v>
      </c>
      <c r="L46" s="14">
        <f>(H46*240)/K46</f>
        <v>10.08</v>
      </c>
      <c r="M46" s="7">
        <f>(14/240)/H46</f>
        <v>0.038580246913580245</v>
      </c>
    </row>
    <row r="47" spans="1:12" ht="12.75">
      <c r="A47" s="3">
        <v>1400</v>
      </c>
      <c r="B47" s="12"/>
      <c r="C47" s="12"/>
      <c r="F47" s="9"/>
      <c r="G47" s="9"/>
      <c r="H47" s="9"/>
      <c r="I47" s="2"/>
      <c r="J47" s="14"/>
      <c r="K47" s="14">
        <v>36</v>
      </c>
      <c r="L47" s="14"/>
    </row>
    <row r="48" spans="1:12" ht="12.75">
      <c r="A48" s="3">
        <v>1401</v>
      </c>
      <c r="B48" s="12"/>
      <c r="C48" s="12"/>
      <c r="F48" s="9"/>
      <c r="G48" s="9"/>
      <c r="H48" s="9"/>
      <c r="I48" s="2"/>
      <c r="J48" s="14"/>
      <c r="K48" s="14">
        <v>36</v>
      </c>
      <c r="L48" s="14"/>
    </row>
    <row r="49" spans="1:12" ht="12.75">
      <c r="A49" s="3">
        <v>1402</v>
      </c>
      <c r="B49" s="12"/>
      <c r="C49" s="12"/>
      <c r="F49" s="9"/>
      <c r="G49" s="9"/>
      <c r="H49" s="9"/>
      <c r="I49" s="2"/>
      <c r="J49" s="14"/>
      <c r="K49" s="14">
        <v>36</v>
      </c>
      <c r="L49" s="14"/>
    </row>
    <row r="50" spans="1:12" ht="12.75">
      <c r="A50" s="3">
        <v>1403</v>
      </c>
      <c r="B50" s="12"/>
      <c r="C50" s="12"/>
      <c r="F50" s="9"/>
      <c r="G50" s="9"/>
      <c r="H50" s="9"/>
      <c r="I50" s="2"/>
      <c r="J50" s="14"/>
      <c r="K50" s="14">
        <v>36</v>
      </c>
      <c r="L50" s="14"/>
    </row>
    <row r="51" spans="1:12" ht="12.75">
      <c r="A51" s="3">
        <v>1404</v>
      </c>
      <c r="B51" s="12"/>
      <c r="C51" s="12"/>
      <c r="F51" s="9"/>
      <c r="G51" s="9"/>
      <c r="H51" s="9"/>
      <c r="I51" s="2"/>
      <c r="J51" s="14"/>
      <c r="K51" s="14">
        <v>36</v>
      </c>
      <c r="L51" s="14"/>
    </row>
    <row r="52" spans="1:12" ht="12.75">
      <c r="A52" s="3">
        <v>1405</v>
      </c>
      <c r="B52" s="12"/>
      <c r="C52" s="12"/>
      <c r="F52" s="9"/>
      <c r="G52" s="9"/>
      <c r="H52" s="9"/>
      <c r="I52" s="2"/>
      <c r="J52" s="14"/>
      <c r="K52" s="14">
        <v>36</v>
      </c>
      <c r="L52" s="14"/>
    </row>
    <row r="53" spans="1:12" ht="12.75">
      <c r="A53" s="3">
        <v>1406</v>
      </c>
      <c r="B53" s="12"/>
      <c r="C53" s="12"/>
      <c r="F53" s="9"/>
      <c r="G53" s="9"/>
      <c r="H53" s="9"/>
      <c r="I53" s="2"/>
      <c r="J53" s="14"/>
      <c r="K53" s="14">
        <v>36</v>
      </c>
      <c r="L53" s="14"/>
    </row>
    <row r="54" spans="1:12" ht="12.75">
      <c r="A54" s="3">
        <v>1407</v>
      </c>
      <c r="B54" s="12"/>
      <c r="C54" s="12"/>
      <c r="F54" s="9"/>
      <c r="G54" s="9"/>
      <c r="H54" s="9"/>
      <c r="I54" s="2"/>
      <c r="J54" s="14"/>
      <c r="K54" s="14">
        <v>36</v>
      </c>
      <c r="L54" s="14"/>
    </row>
    <row r="55" spans="1:12" ht="12.75">
      <c r="A55" s="3">
        <v>1408</v>
      </c>
      <c r="B55" s="12"/>
      <c r="C55" s="12"/>
      <c r="F55" s="9"/>
      <c r="G55" s="9"/>
      <c r="H55" s="9"/>
      <c r="I55" s="2"/>
      <c r="J55" s="14"/>
      <c r="K55" s="14">
        <v>36</v>
      </c>
      <c r="L55" s="14"/>
    </row>
    <row r="56" spans="1:12" ht="12.75">
      <c r="A56" s="3">
        <v>1409</v>
      </c>
      <c r="B56" s="12"/>
      <c r="C56" s="12"/>
      <c r="F56" s="9"/>
      <c r="G56" s="9"/>
      <c r="H56" s="9"/>
      <c r="I56" s="2"/>
      <c r="J56" s="14"/>
      <c r="K56" s="14">
        <v>36</v>
      </c>
      <c r="L56" s="14"/>
    </row>
    <row r="57" spans="1:12" ht="12.75">
      <c r="A57" s="3">
        <v>1410</v>
      </c>
      <c r="B57" s="12"/>
      <c r="C57" s="12"/>
      <c r="F57" s="9"/>
      <c r="G57" s="9"/>
      <c r="H57" s="9"/>
      <c r="I57" s="2"/>
      <c r="J57" s="14"/>
      <c r="K57" s="14">
        <v>36</v>
      </c>
      <c r="L57" s="14"/>
    </row>
    <row r="58" spans="1:12" ht="12.75">
      <c r="A58" s="3">
        <v>1411</v>
      </c>
      <c r="B58" s="12"/>
      <c r="C58" s="12"/>
      <c r="F58" s="9"/>
      <c r="G58" s="9"/>
      <c r="H58" s="9"/>
      <c r="I58" s="2"/>
      <c r="J58" s="14"/>
      <c r="K58" s="14">
        <v>40</v>
      </c>
      <c r="L58" s="14"/>
    </row>
    <row r="59" spans="1:12" ht="12.75">
      <c r="A59" s="3">
        <v>1412</v>
      </c>
      <c r="B59" s="12"/>
      <c r="C59" s="12"/>
      <c r="F59" s="9"/>
      <c r="G59" s="9"/>
      <c r="H59" s="9"/>
      <c r="I59" s="2"/>
      <c r="J59" s="14"/>
      <c r="K59" s="14">
        <v>40</v>
      </c>
      <c r="L59" s="14"/>
    </row>
    <row r="60" spans="1:12" ht="12.75">
      <c r="A60" s="3">
        <v>1413</v>
      </c>
      <c r="B60" s="12"/>
      <c r="C60" s="12"/>
      <c r="F60" s="9"/>
      <c r="G60" s="9"/>
      <c r="H60" s="9"/>
      <c r="I60" s="2"/>
      <c r="J60" s="14"/>
      <c r="K60" s="14">
        <v>40</v>
      </c>
      <c r="L60" s="14"/>
    </row>
    <row r="61" spans="1:12" ht="12.75">
      <c r="A61" s="3">
        <v>1414</v>
      </c>
      <c r="B61" s="12"/>
      <c r="C61" s="12"/>
      <c r="F61" s="9"/>
      <c r="G61" s="9"/>
      <c r="H61" s="9"/>
      <c r="I61" s="2"/>
      <c r="J61" s="14"/>
      <c r="K61" s="14">
        <v>40</v>
      </c>
      <c r="L61" s="14"/>
    </row>
    <row r="62" spans="1:12" ht="12.75">
      <c r="A62" s="3">
        <v>1415</v>
      </c>
      <c r="B62" s="12"/>
      <c r="C62" s="12"/>
      <c r="F62" s="9"/>
      <c r="G62" s="9"/>
      <c r="H62" s="9"/>
      <c r="I62" s="2"/>
      <c r="J62" s="14"/>
      <c r="K62" s="14">
        <v>40</v>
      </c>
      <c r="L62" s="14"/>
    </row>
    <row r="63" spans="1:12" ht="12.75">
      <c r="A63" s="3">
        <v>1416</v>
      </c>
      <c r="B63" s="12"/>
      <c r="C63" s="12"/>
      <c r="F63" s="9"/>
      <c r="G63" s="9"/>
      <c r="H63" s="9"/>
      <c r="I63" s="2"/>
      <c r="J63" s="14"/>
      <c r="K63" s="14">
        <v>40</v>
      </c>
      <c r="L63" s="14"/>
    </row>
    <row r="64" spans="1:12" ht="12.75">
      <c r="A64" s="3">
        <v>1417</v>
      </c>
      <c r="B64" s="12"/>
      <c r="C64" s="12"/>
      <c r="F64" s="9"/>
      <c r="G64" s="9"/>
      <c r="H64" s="9"/>
      <c r="I64" s="2"/>
      <c r="J64" s="14"/>
      <c r="K64" s="14">
        <v>40</v>
      </c>
      <c r="L64" s="14"/>
    </row>
    <row r="65" spans="1:12" ht="12.75">
      <c r="A65" s="3">
        <v>1418</v>
      </c>
      <c r="B65" s="12"/>
      <c r="C65" s="12"/>
      <c r="F65" s="9"/>
      <c r="G65" s="9"/>
      <c r="H65" s="9"/>
      <c r="I65" s="2"/>
      <c r="J65" s="14"/>
      <c r="K65" s="14">
        <v>40</v>
      </c>
      <c r="L65" s="14"/>
    </row>
    <row r="66" spans="1:12" ht="12.75">
      <c r="A66" s="3">
        <v>1419</v>
      </c>
      <c r="B66" s="12"/>
      <c r="C66" s="12"/>
      <c r="F66" s="9"/>
      <c r="G66" s="9"/>
      <c r="H66" s="9"/>
      <c r="I66" s="2"/>
      <c r="J66" s="14"/>
      <c r="K66" s="14">
        <v>40</v>
      </c>
      <c r="L66" s="14"/>
    </row>
    <row r="67" spans="1:12" ht="12.75">
      <c r="A67" s="3">
        <v>1420</v>
      </c>
      <c r="B67" s="12"/>
      <c r="C67" s="12"/>
      <c r="F67" s="9"/>
      <c r="G67" s="9"/>
      <c r="H67" s="9"/>
      <c r="I67" s="2"/>
      <c r="J67" s="14"/>
      <c r="K67" s="14">
        <v>40</v>
      </c>
      <c r="L67" s="14"/>
    </row>
    <row r="68" spans="1:12" ht="12.75">
      <c r="A68" s="3">
        <v>1421</v>
      </c>
      <c r="B68" s="12"/>
      <c r="C68" s="12"/>
      <c r="F68" s="9"/>
      <c r="G68" s="9"/>
      <c r="H68" s="9"/>
      <c r="I68" s="2"/>
      <c r="J68" s="14"/>
      <c r="K68" s="14">
        <v>40</v>
      </c>
      <c r="L68" s="14"/>
    </row>
    <row r="69" spans="1:12" ht="12.75">
      <c r="A69" s="3">
        <v>1422</v>
      </c>
      <c r="B69" s="12"/>
      <c r="C69" s="12"/>
      <c r="F69" s="9"/>
      <c r="G69" s="9"/>
      <c r="H69" s="9"/>
      <c r="I69" s="2"/>
      <c r="J69" s="14"/>
      <c r="K69" s="14">
        <v>40</v>
      </c>
      <c r="L69" s="14"/>
    </row>
    <row r="70" spans="1:12" ht="12.75">
      <c r="A70" s="3">
        <v>1423</v>
      </c>
      <c r="B70" s="12"/>
      <c r="C70" s="12"/>
      <c r="F70" s="9"/>
      <c r="G70" s="9"/>
      <c r="H70" s="9"/>
      <c r="I70" s="2"/>
      <c r="J70" s="14"/>
      <c r="K70" s="14">
        <v>40</v>
      </c>
      <c r="L70" s="14"/>
    </row>
    <row r="71" spans="1:12" ht="12.75">
      <c r="A71" s="3">
        <v>1424</v>
      </c>
      <c r="B71" s="12"/>
      <c r="C71" s="12"/>
      <c r="F71" s="9"/>
      <c r="G71" s="9"/>
      <c r="H71" s="9"/>
      <c r="I71" s="2"/>
      <c r="J71" s="14"/>
      <c r="K71" s="14">
        <v>40</v>
      </c>
      <c r="L71" s="14"/>
    </row>
    <row r="72" spans="1:12" ht="12.75">
      <c r="A72" s="3">
        <v>1425</v>
      </c>
      <c r="B72" s="12"/>
      <c r="C72" s="12"/>
      <c r="F72" s="9"/>
      <c r="G72" s="9"/>
      <c r="H72" s="9"/>
      <c r="I72" s="2"/>
      <c r="J72" s="14"/>
      <c r="K72" s="14">
        <v>40</v>
      </c>
      <c r="L72" s="14"/>
    </row>
    <row r="73" spans="1:12" ht="12.75">
      <c r="A73" s="3">
        <v>1426</v>
      </c>
      <c r="B73" s="12"/>
      <c r="C73" s="12"/>
      <c r="F73" s="9"/>
      <c r="G73" s="9"/>
      <c r="H73" s="9"/>
      <c r="I73" s="2"/>
      <c r="J73" s="14"/>
      <c r="K73" s="14">
        <v>40</v>
      </c>
      <c r="L73" s="14"/>
    </row>
    <row r="74" spans="1:12" ht="12.75">
      <c r="A74" s="3">
        <v>1427</v>
      </c>
      <c r="B74" s="12"/>
      <c r="C74" s="12"/>
      <c r="F74" s="9"/>
      <c r="G74" s="9"/>
      <c r="H74" s="9"/>
      <c r="I74" s="2"/>
      <c r="J74" s="14"/>
      <c r="K74" s="14">
        <v>40</v>
      </c>
      <c r="L74" s="14"/>
    </row>
    <row r="75" spans="1:12" ht="12.75">
      <c r="A75" s="3">
        <v>1428</v>
      </c>
      <c r="B75" s="12"/>
      <c r="C75" s="12"/>
      <c r="F75" s="9"/>
      <c r="G75" s="9"/>
      <c r="H75" s="9"/>
      <c r="I75" s="2"/>
      <c r="J75" s="14"/>
      <c r="K75" s="14">
        <v>40</v>
      </c>
      <c r="L75" s="14"/>
    </row>
    <row r="76" spans="1:12" ht="12.75">
      <c r="A76" s="3">
        <v>1429</v>
      </c>
      <c r="B76" s="12"/>
      <c r="C76" s="12"/>
      <c r="F76" s="9"/>
      <c r="G76" s="9"/>
      <c r="H76" s="9"/>
      <c r="I76" s="2"/>
      <c r="J76" s="14"/>
      <c r="K76" s="14">
        <v>40</v>
      </c>
      <c r="L76" s="14"/>
    </row>
    <row r="77" spans="1:12" ht="12.75">
      <c r="A77" s="3">
        <v>1430</v>
      </c>
      <c r="B77" s="12"/>
      <c r="C77" s="12"/>
      <c r="F77" s="9"/>
      <c r="G77" s="9"/>
      <c r="H77" s="9"/>
      <c r="I77" s="2"/>
      <c r="J77" s="14"/>
      <c r="K77" s="14">
        <v>40</v>
      </c>
      <c r="L77" s="14"/>
    </row>
    <row r="78" spans="1:12" ht="12.75">
      <c r="A78" s="3">
        <v>1431</v>
      </c>
      <c r="B78" s="12"/>
      <c r="C78" s="12"/>
      <c r="F78" s="9"/>
      <c r="G78" s="9"/>
      <c r="H78" s="9"/>
      <c r="I78" s="2"/>
      <c r="J78" s="14"/>
      <c r="K78" s="14">
        <v>41</v>
      </c>
      <c r="L78" s="14"/>
    </row>
    <row r="79" spans="1:12" ht="12.75">
      <c r="A79" s="3">
        <v>1432</v>
      </c>
      <c r="B79" s="12"/>
      <c r="C79" s="12"/>
      <c r="F79" s="9"/>
      <c r="G79" s="9"/>
      <c r="H79" s="9"/>
      <c r="I79" s="2"/>
      <c r="J79" s="14"/>
      <c r="K79" s="14">
        <v>41</v>
      </c>
      <c r="L79" s="14"/>
    </row>
    <row r="80" spans="1:12" ht="12.75">
      <c r="A80" s="3">
        <v>1433</v>
      </c>
      <c r="B80" s="12"/>
      <c r="C80" s="12"/>
      <c r="F80" s="9"/>
      <c r="G80" s="9"/>
      <c r="H80" s="9"/>
      <c r="I80" s="2"/>
      <c r="J80" s="14"/>
      <c r="K80" s="14">
        <v>41</v>
      </c>
      <c r="L80" s="14"/>
    </row>
    <row r="81" spans="1:12" ht="12.75">
      <c r="A81" s="3">
        <v>1434</v>
      </c>
      <c r="B81" s="12"/>
      <c r="C81" s="12"/>
      <c r="F81" s="9"/>
      <c r="G81" s="9"/>
      <c r="H81" s="9"/>
      <c r="I81" s="2"/>
      <c r="J81" s="14"/>
      <c r="K81" s="14">
        <v>41</v>
      </c>
      <c r="L81" s="14"/>
    </row>
    <row r="82" spans="1:12" ht="12.75">
      <c r="A82" s="3">
        <v>1435</v>
      </c>
      <c r="B82" s="12"/>
      <c r="C82" s="12"/>
      <c r="F82" s="9"/>
      <c r="G82" s="9"/>
      <c r="H82" s="9"/>
      <c r="I82" s="2"/>
      <c r="J82" s="14"/>
      <c r="K82" s="14">
        <v>41</v>
      </c>
      <c r="L82" s="14"/>
    </row>
    <row r="83" spans="1:12" ht="12.75">
      <c r="A83" s="3">
        <v>1436</v>
      </c>
      <c r="B83" s="12"/>
      <c r="C83" s="12"/>
      <c r="F83" s="9"/>
      <c r="G83" s="9"/>
      <c r="H83" s="9"/>
      <c r="I83" s="2"/>
      <c r="J83" s="14"/>
      <c r="K83" s="14">
        <v>41</v>
      </c>
      <c r="L83" s="14"/>
    </row>
    <row r="84" spans="1:12" ht="12.75">
      <c r="A84" s="3">
        <v>1437</v>
      </c>
      <c r="B84" s="12"/>
      <c r="C84" s="12"/>
      <c r="F84" s="9"/>
      <c r="G84" s="9"/>
      <c r="H84" s="9"/>
      <c r="I84" s="2"/>
      <c r="J84" s="14"/>
      <c r="K84" s="14">
        <v>42</v>
      </c>
      <c r="L84" s="14"/>
    </row>
    <row r="85" spans="1:12" ht="12.75">
      <c r="A85" s="3">
        <v>1438</v>
      </c>
      <c r="B85" s="12"/>
      <c r="C85" s="12"/>
      <c r="F85" s="9"/>
      <c r="G85" s="9"/>
      <c r="H85" s="9"/>
      <c r="I85" s="2"/>
      <c r="J85" s="14"/>
      <c r="K85" s="14">
        <v>42</v>
      </c>
      <c r="L85" s="14"/>
    </row>
    <row r="86" spans="1:12" ht="12.75">
      <c r="A86" s="3">
        <v>1439</v>
      </c>
      <c r="B86" s="12"/>
      <c r="C86" s="12"/>
      <c r="F86" s="9"/>
      <c r="G86" s="9"/>
      <c r="H86" s="9"/>
      <c r="I86" s="2"/>
      <c r="J86" s="14"/>
      <c r="K86" s="14">
        <v>42</v>
      </c>
      <c r="L86" s="14"/>
    </row>
    <row r="87" spans="1:12" ht="12.75">
      <c r="A87" s="3">
        <v>1440</v>
      </c>
      <c r="B87" s="12"/>
      <c r="C87" s="12"/>
      <c r="F87" s="9"/>
      <c r="G87" s="9"/>
      <c r="H87" s="9"/>
      <c r="I87" s="2"/>
      <c r="J87" s="14"/>
      <c r="K87" s="14">
        <v>43</v>
      </c>
      <c r="L87" s="14"/>
    </row>
    <row r="88" spans="1:12" ht="12.75">
      <c r="A88" s="3">
        <v>1441</v>
      </c>
      <c r="B88" s="12"/>
      <c r="C88" s="12"/>
      <c r="F88" s="9"/>
      <c r="G88" s="9"/>
      <c r="H88" s="9"/>
      <c r="I88" s="2"/>
      <c r="J88" s="14"/>
      <c r="K88" s="14">
        <v>44</v>
      </c>
      <c r="L88" s="14"/>
    </row>
    <row r="89" spans="1:12" ht="12.75">
      <c r="A89" s="3">
        <v>1442</v>
      </c>
      <c r="B89" s="12"/>
      <c r="C89" s="12"/>
      <c r="F89" s="9"/>
      <c r="G89" s="9"/>
      <c r="H89" s="9"/>
      <c r="I89" s="2"/>
      <c r="J89" s="14"/>
      <c r="K89" s="14">
        <v>45</v>
      </c>
      <c r="L89" s="14"/>
    </row>
    <row r="90" spans="1:12" ht="12.75">
      <c r="A90" s="3">
        <v>1443</v>
      </c>
      <c r="B90" s="12"/>
      <c r="C90" s="12"/>
      <c r="F90" s="9"/>
      <c r="G90" s="9"/>
      <c r="H90" s="9"/>
      <c r="I90" s="2"/>
      <c r="J90" s="14"/>
      <c r="K90" s="14">
        <v>45</v>
      </c>
      <c r="L90" s="14"/>
    </row>
    <row r="91" spans="1:12" ht="12.75">
      <c r="A91" s="3">
        <v>1444</v>
      </c>
      <c r="B91" s="12"/>
      <c r="C91" s="12"/>
      <c r="F91" s="9"/>
      <c r="G91" s="9"/>
      <c r="H91" s="9"/>
      <c r="I91" s="2"/>
      <c r="J91" s="14"/>
      <c r="K91" s="14">
        <v>45</v>
      </c>
      <c r="L91" s="14"/>
    </row>
    <row r="92" spans="1:12" ht="12.75">
      <c r="A92" s="3">
        <v>1445</v>
      </c>
      <c r="B92" s="12"/>
      <c r="C92" s="12"/>
      <c r="F92" s="9"/>
      <c r="G92" s="9"/>
      <c r="H92" s="9"/>
      <c r="I92" s="2"/>
      <c r="J92" s="14"/>
      <c r="K92" s="14">
        <v>45</v>
      </c>
      <c r="L92" s="14"/>
    </row>
    <row r="93" spans="1:12" ht="12.75">
      <c r="A93" s="3">
        <v>1446</v>
      </c>
      <c r="B93" s="12"/>
      <c r="C93" s="12"/>
      <c r="F93" s="9"/>
      <c r="G93" s="9"/>
      <c r="H93" s="9"/>
      <c r="I93" s="2"/>
      <c r="J93" s="14"/>
      <c r="K93" s="14">
        <v>45</v>
      </c>
      <c r="L93" s="14"/>
    </row>
    <row r="94" spans="1:12" ht="12.75">
      <c r="A94" s="3">
        <v>1447</v>
      </c>
      <c r="B94" s="12"/>
      <c r="C94" s="12"/>
      <c r="F94" s="9"/>
      <c r="G94" s="9"/>
      <c r="H94" s="9"/>
      <c r="I94" s="2"/>
      <c r="J94" s="14"/>
      <c r="K94" s="14">
        <v>45</v>
      </c>
      <c r="L94" s="14"/>
    </row>
    <row r="95" spans="1:12" ht="12.75">
      <c r="A95" s="3">
        <v>1448</v>
      </c>
      <c r="B95" s="12"/>
      <c r="C95" s="12"/>
      <c r="F95" s="9"/>
      <c r="G95" s="9"/>
      <c r="H95" s="9"/>
      <c r="I95" s="2"/>
      <c r="J95" s="14"/>
      <c r="K95" s="14">
        <v>45</v>
      </c>
      <c r="L95" s="14"/>
    </row>
    <row r="96" spans="1:12" ht="12.75">
      <c r="A96" s="3">
        <v>1449</v>
      </c>
      <c r="B96" s="12"/>
      <c r="C96" s="12"/>
      <c r="F96" s="9"/>
      <c r="G96" s="9"/>
      <c r="H96" s="9"/>
      <c r="I96" s="2"/>
      <c r="J96" s="14"/>
      <c r="K96" s="14">
        <v>45</v>
      </c>
      <c r="L96" s="14"/>
    </row>
    <row r="97" spans="1:12" ht="12.75">
      <c r="A97" s="3">
        <v>1450</v>
      </c>
      <c r="B97" s="12"/>
      <c r="C97" s="12"/>
      <c r="F97" s="9"/>
      <c r="G97" s="9"/>
      <c r="H97" s="9"/>
      <c r="I97" s="2"/>
      <c r="J97" s="14"/>
      <c r="K97" s="14">
        <v>45</v>
      </c>
      <c r="L97" s="14"/>
    </row>
    <row r="98" spans="1:12" ht="12.75">
      <c r="A98" s="3">
        <v>1451</v>
      </c>
      <c r="B98" s="12"/>
      <c r="C98" s="12"/>
      <c r="F98" s="9"/>
      <c r="G98" s="9"/>
      <c r="H98" s="9"/>
      <c r="I98" s="2"/>
      <c r="J98" s="14"/>
      <c r="K98" s="14">
        <v>45</v>
      </c>
      <c r="L98" s="14"/>
    </row>
    <row r="99" spans="1:12" ht="12.75">
      <c r="A99" s="3">
        <v>1452</v>
      </c>
      <c r="B99" s="12"/>
      <c r="C99" s="12"/>
      <c r="F99" s="9"/>
      <c r="G99" s="9"/>
      <c r="H99" s="9"/>
      <c r="I99" s="2"/>
      <c r="J99" s="14"/>
      <c r="K99" s="14">
        <v>45</v>
      </c>
      <c r="L99" s="14"/>
    </row>
    <row r="100" spans="1:12" ht="12.75">
      <c r="A100" s="3">
        <v>1453</v>
      </c>
      <c r="B100" s="12"/>
      <c r="C100" s="12"/>
      <c r="F100" s="9"/>
      <c r="G100" s="9"/>
      <c r="H100" s="9"/>
      <c r="I100" s="2"/>
      <c r="J100" s="14"/>
      <c r="K100" s="14">
        <v>45</v>
      </c>
      <c r="L100" s="14"/>
    </row>
    <row r="101" spans="1:12" ht="12.75">
      <c r="A101" s="3">
        <v>1454</v>
      </c>
      <c r="B101" s="12"/>
      <c r="C101" s="12"/>
      <c r="F101" s="9"/>
      <c r="G101" s="9"/>
      <c r="H101" s="9"/>
      <c r="I101" s="2"/>
      <c r="J101" s="14"/>
      <c r="K101" s="14">
        <v>45</v>
      </c>
      <c r="L101" s="14"/>
    </row>
    <row r="102" spans="1:12" ht="12.75">
      <c r="A102" s="3">
        <v>1455</v>
      </c>
      <c r="B102" s="12"/>
      <c r="C102" s="12"/>
      <c r="F102" s="9"/>
      <c r="G102" s="9"/>
      <c r="H102" s="9"/>
      <c r="I102" s="2"/>
      <c r="J102" s="14"/>
      <c r="K102" s="14">
        <v>45</v>
      </c>
      <c r="L102" s="14"/>
    </row>
    <row r="103" spans="1:12" ht="12.75">
      <c r="A103" s="3">
        <v>1456</v>
      </c>
      <c r="B103" s="12"/>
      <c r="C103" s="12"/>
      <c r="F103" s="9"/>
      <c r="G103" s="9"/>
      <c r="H103" s="9"/>
      <c r="I103" s="2"/>
      <c r="J103" s="14"/>
      <c r="K103" s="14">
        <v>45</v>
      </c>
      <c r="L103" s="14"/>
    </row>
    <row r="104" spans="1:12" ht="12.75">
      <c r="A104" s="3">
        <v>1457</v>
      </c>
      <c r="B104" s="12"/>
      <c r="C104" s="12"/>
      <c r="F104" s="9"/>
      <c r="G104" s="9"/>
      <c r="H104" s="9"/>
      <c r="I104" s="2"/>
      <c r="J104" s="14"/>
      <c r="K104" s="14">
        <v>45</v>
      </c>
      <c r="L104" s="14"/>
    </row>
    <row r="105" spans="1:12" ht="12.75">
      <c r="A105" s="3">
        <v>1458</v>
      </c>
      <c r="B105" s="12"/>
      <c r="C105" s="12"/>
      <c r="F105" s="9"/>
      <c r="G105" s="9"/>
      <c r="H105" s="9"/>
      <c r="I105" s="2"/>
      <c r="J105" s="14"/>
      <c r="K105" s="14">
        <v>45</v>
      </c>
      <c r="L105" s="14"/>
    </row>
    <row r="106" spans="1:12" ht="12.75">
      <c r="A106" s="3">
        <v>1459</v>
      </c>
      <c r="B106" s="12"/>
      <c r="C106" s="12"/>
      <c r="F106" s="9"/>
      <c r="G106" s="9"/>
      <c r="H106" s="9"/>
      <c r="I106" s="2"/>
      <c r="J106" s="14"/>
      <c r="K106" s="14">
        <v>45</v>
      </c>
      <c r="L106" s="14"/>
    </row>
    <row r="107" spans="1:12" ht="12.75">
      <c r="A107" s="3">
        <v>1460</v>
      </c>
      <c r="B107" s="12"/>
      <c r="C107" s="12"/>
      <c r="F107" s="9"/>
      <c r="G107" s="9"/>
      <c r="H107" s="9"/>
      <c r="I107" s="2"/>
      <c r="J107" s="14"/>
      <c r="K107" s="14">
        <v>45</v>
      </c>
      <c r="L107" s="14"/>
    </row>
    <row r="108" spans="1:12" ht="12.75">
      <c r="A108" s="3">
        <v>1461</v>
      </c>
      <c r="B108" s="12"/>
      <c r="C108" s="12"/>
      <c r="F108" s="9"/>
      <c r="G108" s="9"/>
      <c r="H108" s="9"/>
      <c r="I108" s="2"/>
      <c r="J108" s="14"/>
      <c r="K108" s="14">
        <v>45</v>
      </c>
      <c r="L108" s="14"/>
    </row>
    <row r="109" spans="1:12" ht="12.75">
      <c r="A109" s="3">
        <v>1462</v>
      </c>
      <c r="B109" s="12"/>
      <c r="C109" s="12"/>
      <c r="F109" s="9"/>
      <c r="G109" s="9"/>
      <c r="H109" s="9"/>
      <c r="I109" s="2"/>
      <c r="J109" s="14"/>
      <c r="K109" s="14">
        <v>45</v>
      </c>
      <c r="L109" s="14"/>
    </row>
    <row r="110" spans="1:12" ht="12.75">
      <c r="A110" s="3">
        <v>1463</v>
      </c>
      <c r="B110" s="12"/>
      <c r="C110" s="12"/>
      <c r="F110" s="9"/>
      <c r="G110" s="9"/>
      <c r="H110" s="9"/>
      <c r="I110" s="2"/>
      <c r="J110" s="14"/>
      <c r="K110" s="14">
        <v>45</v>
      </c>
      <c r="L110" s="14"/>
    </row>
    <row r="111" spans="1:12" ht="12.75">
      <c r="A111" s="3">
        <v>1464</v>
      </c>
      <c r="B111" s="12"/>
      <c r="C111" s="12"/>
      <c r="F111" s="9"/>
      <c r="G111" s="9"/>
      <c r="H111" s="9"/>
      <c r="I111" s="2"/>
      <c r="J111" s="14"/>
      <c r="K111" s="14">
        <v>45</v>
      </c>
      <c r="L111" s="14"/>
    </row>
    <row r="112" spans="1:12" ht="12.75">
      <c r="A112" s="3">
        <v>1465</v>
      </c>
      <c r="B112" s="12"/>
      <c r="C112" s="12"/>
      <c r="F112" s="9"/>
      <c r="G112" s="9"/>
      <c r="H112" s="9"/>
      <c r="I112" s="2"/>
      <c r="J112" s="14"/>
      <c r="K112" s="14">
        <v>50</v>
      </c>
      <c r="L112" s="14"/>
    </row>
    <row r="113" spans="1:12" ht="12.75">
      <c r="A113" s="3">
        <v>1466</v>
      </c>
      <c r="B113" s="12"/>
      <c r="C113" s="12"/>
      <c r="F113" s="9"/>
      <c r="G113" s="9"/>
      <c r="H113" s="9"/>
      <c r="I113" s="2"/>
      <c r="J113" s="14"/>
      <c r="K113" s="14">
        <v>50</v>
      </c>
      <c r="L113" s="14"/>
    </row>
    <row r="114" spans="1:12" ht="12.75">
      <c r="A114" s="3">
        <v>1467</v>
      </c>
      <c r="B114" s="12"/>
      <c r="C114" s="12"/>
      <c r="F114" s="9"/>
      <c r="G114" s="9"/>
      <c r="H114" s="9"/>
      <c r="I114" s="2"/>
      <c r="J114" s="14"/>
      <c r="K114" s="14">
        <v>50</v>
      </c>
      <c r="L114" s="14"/>
    </row>
    <row r="115" spans="1:12" ht="12.75">
      <c r="A115" s="3">
        <v>1468</v>
      </c>
      <c r="B115" s="12"/>
      <c r="C115" s="12"/>
      <c r="F115" s="9"/>
      <c r="G115" s="9"/>
      <c r="H115" s="9"/>
      <c r="I115" s="2"/>
      <c r="J115" s="14"/>
      <c r="K115" s="14">
        <v>50</v>
      </c>
      <c r="L115" s="14"/>
    </row>
    <row r="116" spans="1:12" ht="12.75">
      <c r="A116" s="3">
        <v>1469</v>
      </c>
      <c r="B116" s="12"/>
      <c r="C116" s="12"/>
      <c r="F116" s="9"/>
      <c r="G116" s="9"/>
      <c r="H116" s="9"/>
      <c r="I116" s="2"/>
      <c r="J116" s="14"/>
      <c r="K116" s="14">
        <v>50</v>
      </c>
      <c r="L116" s="14"/>
    </row>
    <row r="117" spans="1:12" ht="12.75">
      <c r="A117" s="3">
        <v>1470</v>
      </c>
      <c r="B117" s="12"/>
      <c r="C117" s="12"/>
      <c r="F117" s="9"/>
      <c r="G117" s="9"/>
      <c r="H117" s="9"/>
      <c r="I117" s="2"/>
      <c r="J117" s="14"/>
      <c r="K117" s="14">
        <v>50</v>
      </c>
      <c r="L117" s="14"/>
    </row>
    <row r="118" spans="1:13" ht="12.75">
      <c r="A118" s="3">
        <v>1471</v>
      </c>
      <c r="B118" s="12" t="s">
        <v>213</v>
      </c>
      <c r="C118" s="12" t="s">
        <v>216</v>
      </c>
      <c r="D118" t="s">
        <v>409</v>
      </c>
      <c r="E118">
        <v>1</v>
      </c>
      <c r="F118" s="9">
        <v>1.3333</v>
      </c>
      <c r="G118" s="9">
        <f>F118*H118</f>
        <v>2.6666</v>
      </c>
      <c r="H118" s="9">
        <v>2</v>
      </c>
      <c r="I118" s="2">
        <v>1.0364</v>
      </c>
      <c r="J118" s="14">
        <f>H118*I118</f>
        <v>2.0728</v>
      </c>
      <c r="K118" s="14">
        <v>50</v>
      </c>
      <c r="L118" s="14">
        <f>(H118*240)/K118</f>
        <v>9.6</v>
      </c>
      <c r="M118" s="7">
        <f>(14/240)/H118</f>
        <v>0.029166666666666667</v>
      </c>
    </row>
    <row r="119" spans="1:11" ht="12.75">
      <c r="A119" s="3">
        <v>1472</v>
      </c>
      <c r="B119" s="12"/>
      <c r="C119" s="12"/>
      <c r="F119" s="9"/>
      <c r="H119" s="9"/>
      <c r="I119" s="2"/>
      <c r="K119" s="14">
        <v>50</v>
      </c>
    </row>
    <row r="120" spans="1:11" ht="12.75">
      <c r="A120" s="3">
        <v>1473</v>
      </c>
      <c r="B120" s="12"/>
      <c r="C120" s="12"/>
      <c r="F120" s="9"/>
      <c r="H120" s="9"/>
      <c r="I120" s="2"/>
      <c r="K120" s="14">
        <v>50</v>
      </c>
    </row>
    <row r="121" spans="1:11" ht="12.75">
      <c r="A121" s="3">
        <v>1474</v>
      </c>
      <c r="B121" s="12"/>
      <c r="C121" s="12"/>
      <c r="F121" s="9"/>
      <c r="H121" s="9"/>
      <c r="I121" s="2"/>
      <c r="K121" s="14">
        <v>50</v>
      </c>
    </row>
    <row r="122" spans="1:11" ht="12.75">
      <c r="A122" s="3">
        <v>1475</v>
      </c>
      <c r="B122" s="12"/>
      <c r="C122" s="12"/>
      <c r="F122" s="9"/>
      <c r="H122" s="9"/>
      <c r="I122" s="2"/>
      <c r="K122" s="14">
        <v>50</v>
      </c>
    </row>
    <row r="123" spans="1:11" ht="12.75">
      <c r="A123" s="3">
        <v>1476</v>
      </c>
      <c r="B123" s="12"/>
      <c r="C123" s="12"/>
      <c r="F123" s="9"/>
      <c r="H123" s="9"/>
      <c r="I123" s="2"/>
      <c r="K123" s="14">
        <v>50</v>
      </c>
    </row>
    <row r="124" spans="1:11" ht="12.75">
      <c r="A124" s="3">
        <v>1477</v>
      </c>
      <c r="B124" s="12"/>
      <c r="C124" s="12"/>
      <c r="F124" s="9"/>
      <c r="H124" s="9"/>
      <c r="I124" s="2"/>
      <c r="K124" s="14">
        <v>50</v>
      </c>
    </row>
    <row r="125" spans="1:11" ht="12.75">
      <c r="A125" s="3">
        <v>1478</v>
      </c>
      <c r="B125" s="12"/>
      <c r="C125" s="12"/>
      <c r="F125" s="9"/>
      <c r="H125" s="9"/>
      <c r="I125" s="2"/>
      <c r="K125" s="14">
        <v>50</v>
      </c>
    </row>
    <row r="126" spans="1:11" ht="12.75">
      <c r="A126" s="3">
        <v>1479</v>
      </c>
      <c r="B126" s="12"/>
      <c r="C126" s="12"/>
      <c r="F126" s="9"/>
      <c r="H126" s="9"/>
      <c r="I126" s="2"/>
      <c r="K126" s="14">
        <v>52</v>
      </c>
    </row>
    <row r="127" spans="1:11" ht="12.75">
      <c r="A127" s="3">
        <v>1480</v>
      </c>
      <c r="B127" s="12"/>
      <c r="C127" s="12"/>
      <c r="F127" s="9"/>
      <c r="H127" s="9"/>
      <c r="I127" s="2"/>
      <c r="K127" s="14">
        <v>52</v>
      </c>
    </row>
    <row r="128" spans="1:11" ht="12.75">
      <c r="A128" s="3">
        <v>1481</v>
      </c>
      <c r="B128" s="12"/>
      <c r="C128" s="12"/>
      <c r="F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9" spans="2:10" ht="12.75">
      <c r="B169" s="19" t="s">
        <v>508</v>
      </c>
      <c r="J169" s="14"/>
    </row>
    <row r="170" ht="12.75">
      <c r="J170" s="14"/>
    </row>
    <row r="171" spans="2:10" ht="12.75">
      <c r="B171" t="s">
        <v>295</v>
      </c>
      <c r="J171" s="14"/>
    </row>
    <row r="172" spans="2:10" ht="12.75">
      <c r="B172" s="12"/>
      <c r="C172" s="12"/>
      <c r="F172" s="9"/>
      <c r="G172" s="9"/>
      <c r="H172" s="14"/>
      <c r="I172" s="2"/>
      <c r="J172" s="14"/>
    </row>
    <row r="173" spans="2:10" ht="12.75">
      <c r="B173" t="s">
        <v>515</v>
      </c>
      <c r="C173" s="14"/>
      <c r="D173" s="9"/>
      <c r="G173" s="9"/>
      <c r="H173" s="14"/>
      <c r="I173" s="2"/>
      <c r="J173" s="14"/>
    </row>
    <row r="174" spans="3:10" ht="12.75">
      <c r="C174" s="14"/>
      <c r="D174" s="9"/>
      <c r="G174" s="9"/>
      <c r="H174" s="14"/>
      <c r="I174" s="2"/>
      <c r="J174" s="14"/>
    </row>
    <row r="175" spans="2:10" ht="12.75">
      <c r="B175" t="s">
        <v>473</v>
      </c>
      <c r="C175" s="14"/>
      <c r="D175" s="9"/>
      <c r="G175" s="9"/>
      <c r="H175" s="14"/>
      <c r="I175" s="2"/>
      <c r="J175" s="14"/>
    </row>
    <row r="176" spans="4:10" ht="12.75">
      <c r="D176" s="9"/>
      <c r="G176" s="9"/>
      <c r="H176" s="14"/>
      <c r="I176" s="2"/>
      <c r="J176" s="14"/>
    </row>
    <row r="177" spans="2:10" ht="12.75">
      <c r="B177" t="s">
        <v>478</v>
      </c>
      <c r="D177" s="9"/>
      <c r="G177" s="9"/>
      <c r="H177" s="14"/>
      <c r="I177" s="2"/>
      <c r="J177" s="1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354"/>
  <sheetViews>
    <sheetView defaultGridColor="0" zoomScale="90" zoomScaleNormal="90" colorId="0" workbookViewId="0" topLeftCell="A1">
      <pane xSplit="1" ySplit="10" topLeftCell="B11" activePane="bottomRight" state="frozen"/>
      <selection pane="bottomRight" activeCell="B11" sqref="B11"/>
    </sheetView>
  </sheetViews>
  <sheetFormatPr defaultColWidth="9.140625" defaultRowHeight="12.75"/>
  <cols>
    <col min="1" max="1" width="10.28125" style="40" customWidth="1"/>
    <col min="2" max="2" width="11.7109375" style="0" customWidth="1"/>
    <col min="3" max="3" width="12.421875" style="0" customWidth="1"/>
    <col min="4" max="4" width="13.00390625" style="0" customWidth="1"/>
    <col min="5" max="9" width="12.421875" style="0" customWidth="1"/>
    <col min="11" max="11" width="17.00390625" style="0" customWidth="1"/>
    <col min="12" max="12" width="12.57421875" style="0" customWidth="1"/>
    <col min="13" max="13" width="13.7109375" style="0" customWidth="1"/>
    <col min="15" max="16" width="16.57421875" style="27" customWidth="1"/>
    <col min="18" max="19" width="15.8515625" style="27" customWidth="1"/>
  </cols>
  <sheetData>
    <row r="1" ht="12.75">
      <c r="C1" s="19" t="s">
        <v>442</v>
      </c>
    </row>
    <row r="3" ht="12.75">
      <c r="C3" s="19" t="s">
        <v>502</v>
      </c>
    </row>
    <row r="6" spans="18:19" ht="12.75">
      <c r="R6" s="28" t="s">
        <v>525</v>
      </c>
      <c r="S6" s="28" t="s">
        <v>525</v>
      </c>
    </row>
    <row r="7" spans="1:19" ht="12.75">
      <c r="A7" s="41"/>
      <c r="B7" s="1" t="s">
        <v>302</v>
      </c>
      <c r="C7" s="1" t="s">
        <v>302</v>
      </c>
      <c r="D7" s="15" t="s">
        <v>302</v>
      </c>
      <c r="E7" s="15" t="s">
        <v>302</v>
      </c>
      <c r="F7" s="15" t="s">
        <v>534</v>
      </c>
      <c r="G7" s="15" t="s">
        <v>534</v>
      </c>
      <c r="H7" s="15" t="s">
        <v>534</v>
      </c>
      <c r="I7" s="15" t="s">
        <v>534</v>
      </c>
      <c r="K7" s="19" t="s">
        <v>507</v>
      </c>
      <c r="L7" s="19" t="s">
        <v>527</v>
      </c>
      <c r="M7" s="19" t="s">
        <v>500</v>
      </c>
      <c r="O7" s="28" t="s">
        <v>302</v>
      </c>
      <c r="P7" s="28" t="s">
        <v>534</v>
      </c>
      <c r="R7" s="28" t="s">
        <v>302</v>
      </c>
      <c r="S7" s="28" t="s">
        <v>534</v>
      </c>
    </row>
    <row r="8" spans="1:19" ht="12.75">
      <c r="A8" s="41" t="s">
        <v>537</v>
      </c>
      <c r="B8" s="1" t="s">
        <v>287</v>
      </c>
      <c r="C8" s="1" t="s">
        <v>287</v>
      </c>
      <c r="D8" s="1" t="s">
        <v>289</v>
      </c>
      <c r="E8" s="1" t="s">
        <v>289</v>
      </c>
      <c r="F8" s="1" t="s">
        <v>287</v>
      </c>
      <c r="G8" s="1" t="s">
        <v>287</v>
      </c>
      <c r="H8" s="1" t="s">
        <v>289</v>
      </c>
      <c r="I8" s="1" t="s">
        <v>289</v>
      </c>
      <c r="K8" s="19" t="s">
        <v>482</v>
      </c>
      <c r="L8" s="19" t="s">
        <v>378</v>
      </c>
      <c r="M8" s="19" t="s">
        <v>468</v>
      </c>
      <c r="O8" s="28" t="s">
        <v>448</v>
      </c>
      <c r="P8" s="28" t="s">
        <v>448</v>
      </c>
      <c r="R8" s="28" t="s">
        <v>448</v>
      </c>
      <c r="S8" s="28" t="s">
        <v>448</v>
      </c>
    </row>
    <row r="9" spans="1:19" ht="12.75">
      <c r="A9" s="41" t="s">
        <v>358</v>
      </c>
      <c r="B9" s="29" t="s">
        <v>467</v>
      </c>
      <c r="C9" s="1" t="s">
        <v>7</v>
      </c>
      <c r="D9" s="1" t="s">
        <v>459</v>
      </c>
      <c r="E9" s="1" t="s">
        <v>7</v>
      </c>
      <c r="F9" s="1" t="s">
        <v>383</v>
      </c>
      <c r="G9" s="1" t="s">
        <v>7</v>
      </c>
      <c r="H9" s="1" t="s">
        <v>383</v>
      </c>
      <c r="I9" s="1" t="s">
        <v>7</v>
      </c>
      <c r="K9" s="19" t="s">
        <v>532</v>
      </c>
      <c r="L9" s="19" t="s">
        <v>384</v>
      </c>
      <c r="M9" s="26" t="s">
        <v>36</v>
      </c>
      <c r="O9" s="28" t="s">
        <v>490</v>
      </c>
      <c r="P9" s="28" t="s">
        <v>490</v>
      </c>
      <c r="R9" s="28" t="s">
        <v>463</v>
      </c>
      <c r="S9" s="28" t="s">
        <v>463</v>
      </c>
    </row>
    <row r="10" spans="1:19" ht="12.75">
      <c r="A10" s="41"/>
      <c r="B10" s="29"/>
      <c r="E10" s="14"/>
      <c r="F10" s="14"/>
      <c r="G10" s="14"/>
      <c r="H10" s="14"/>
      <c r="I10" s="14"/>
      <c r="O10" s="27"/>
      <c r="P10" s="27"/>
      <c r="R10" s="27"/>
      <c r="S10" s="27"/>
    </row>
    <row r="11" spans="1:19" ht="12.75">
      <c r="A11" s="41">
        <v>1360</v>
      </c>
      <c r="B11" s="24">
        <v>38</v>
      </c>
      <c r="C11" s="17">
        <f>B11/20</f>
        <v>1.9</v>
      </c>
      <c r="D11" s="32">
        <v>15.07381002764387</v>
      </c>
      <c r="E11" s="14">
        <f>(D11*24)/240</f>
        <v>1.5073810027643868</v>
      </c>
      <c r="F11" s="32">
        <v>17.278691069708984</v>
      </c>
      <c r="G11" s="17">
        <f>(F11*24)/240</f>
        <v>1.7278691069708985</v>
      </c>
      <c r="H11" s="32">
        <v>13.321092706908455</v>
      </c>
      <c r="I11" s="17">
        <f>(H11*24)/240</f>
        <v>1.3321092706908455</v>
      </c>
      <c r="K11" s="20">
        <v>5</v>
      </c>
      <c r="L11" s="21">
        <v>139.26572728383425</v>
      </c>
      <c r="M11" s="21">
        <v>123.46189776517109</v>
      </c>
      <c r="O11" s="27">
        <f>(C11*240)/K11</f>
        <v>91.2</v>
      </c>
      <c r="P11" s="27">
        <f>(G11*240)/K11</f>
        <v>82.93771713460312</v>
      </c>
      <c r="R11" s="27">
        <f>(C11*240)/L11</f>
        <v>3.2743160064833248</v>
      </c>
      <c r="S11" s="27">
        <f>(G11*240)/L11</f>
        <v>2.9776786705594005</v>
      </c>
    </row>
    <row r="12" spans="1:19" ht="12.75">
      <c r="A12" s="41"/>
      <c r="B12" s="24"/>
      <c r="C12" s="17"/>
      <c r="D12" s="32"/>
      <c r="E12" s="14"/>
      <c r="F12" s="32"/>
      <c r="G12" s="17"/>
      <c r="H12" s="32"/>
      <c r="I12" s="17"/>
      <c r="K12" s="20"/>
      <c r="L12" s="21"/>
      <c r="M12" s="21"/>
      <c r="O12" s="27"/>
      <c r="P12" s="27"/>
      <c r="R12" s="27"/>
      <c r="S12" s="27"/>
    </row>
    <row r="13" spans="1:19" ht="12.75">
      <c r="A13" s="41"/>
      <c r="B13" s="24"/>
      <c r="C13" s="17"/>
      <c r="D13" s="32"/>
      <c r="E13" s="14"/>
      <c r="F13" s="32"/>
      <c r="G13" s="17"/>
      <c r="H13" s="32"/>
      <c r="I13" s="17"/>
      <c r="K13" s="20"/>
      <c r="L13" s="21"/>
      <c r="M13" s="21"/>
      <c r="O13" s="27"/>
      <c r="P13" s="27"/>
      <c r="R13" s="27"/>
      <c r="S13" s="27"/>
    </row>
    <row r="14" spans="1:19" ht="12.75">
      <c r="A14" s="41">
        <v>1361</v>
      </c>
      <c r="B14" s="24">
        <v>28</v>
      </c>
      <c r="C14" s="17">
        <f>B14/20</f>
        <v>1.4</v>
      </c>
      <c r="D14" s="32">
        <v>11.10701791510601</v>
      </c>
      <c r="E14" s="14">
        <f>(D14*24)/240</f>
        <v>1.1107017915106008</v>
      </c>
      <c r="F14" s="32">
        <v>12.731667103996093</v>
      </c>
      <c r="G14" s="17">
        <f>(F14*24)/240</f>
        <v>1.2731667103996094</v>
      </c>
      <c r="H14" s="32">
        <v>9.815541994564125</v>
      </c>
      <c r="I14" s="17">
        <f>(H14*24)/240</f>
        <v>0.9815541994564125</v>
      </c>
      <c r="K14" s="20">
        <v>5</v>
      </c>
      <c r="L14" s="21">
        <v>139.43639298260265</v>
      </c>
      <c r="M14" s="21">
        <v>123.61319637585098</v>
      </c>
      <c r="O14" s="27">
        <f>(C14*240)/K14</f>
        <v>67.2</v>
      </c>
      <c r="P14" s="27">
        <f>(G14*240)/K14</f>
        <v>61.11200209918125</v>
      </c>
      <c r="R14" s="27">
        <f>(C14*240)/L14</f>
        <v>2.4097008880739077</v>
      </c>
      <c r="S14" s="27">
        <f>(G14*240)/L14</f>
        <v>2.1913935376543385</v>
      </c>
    </row>
    <row r="15" spans="1:19" ht="12.75">
      <c r="A15" s="41">
        <v>1362</v>
      </c>
      <c r="B15" s="24">
        <v>54.1666</v>
      </c>
      <c r="C15" s="17">
        <f>B15/20</f>
        <v>2.70833</v>
      </c>
      <c r="D15" s="32">
        <v>21.486764164299327</v>
      </c>
      <c r="E15" s="14">
        <f>(D15*24)/240</f>
        <v>2.148676416429933</v>
      </c>
      <c r="F15" s="32">
        <v>24.629682834118384</v>
      </c>
      <c r="G15" s="17">
        <f>(F15*24)/240</f>
        <v>2.4629682834118385</v>
      </c>
      <c r="H15" s="32">
        <v>18.988376321527042</v>
      </c>
      <c r="I15" s="17">
        <f>(H15*24)/240</f>
        <v>1.8988376321527043</v>
      </c>
      <c r="K15" s="20">
        <v>5</v>
      </c>
      <c r="L15" s="21">
        <v>163.7235090232796</v>
      </c>
      <c r="M15" s="21">
        <v>145.14421837319898</v>
      </c>
      <c r="O15" s="27">
        <f>(C15*240)/K15</f>
        <v>129.99984</v>
      </c>
      <c r="P15" s="27">
        <f>(G15*240)/K15</f>
        <v>118.22247760376824</v>
      </c>
      <c r="R15" s="27">
        <f>(C15*240)/L15</f>
        <v>3.970103034546966</v>
      </c>
      <c r="S15" s="27">
        <f>(G15*240)/L15</f>
        <v>3.6104307288869055</v>
      </c>
    </row>
    <row r="16" spans="1:19" ht="12.75">
      <c r="A16" s="41">
        <v>1363</v>
      </c>
      <c r="B16" s="25">
        <v>49.0833</v>
      </c>
      <c r="C16" s="17">
        <f>B16/20</f>
        <v>2.454165</v>
      </c>
      <c r="D16" s="32">
        <v>19.470324729732955</v>
      </c>
      <c r="E16" s="14">
        <f>(D16*24)/240</f>
        <v>1.9470324729732955</v>
      </c>
      <c r="F16" s="32">
        <v>22.31829414162755</v>
      </c>
      <c r="G16" s="17">
        <f>(F16*24)/240</f>
        <v>2.231829414162755</v>
      </c>
      <c r="H16" s="32">
        <v>17.206399727921045</v>
      </c>
      <c r="I16" s="17">
        <f>(H16*24)/240</f>
        <v>1.7206399727921045</v>
      </c>
      <c r="K16" s="20">
        <v>5</v>
      </c>
      <c r="L16" s="21">
        <v>163.46838471483545</v>
      </c>
      <c r="M16" s="21">
        <v>144.91804548844934</v>
      </c>
      <c r="O16" s="27">
        <f>(C16*240)/K16</f>
        <v>117.79992</v>
      </c>
      <c r="P16" s="27">
        <f>(G16*240)/K16</f>
        <v>107.12781187981224</v>
      </c>
      <c r="R16" s="27">
        <f>(C16*240)/L16</f>
        <v>3.603140760383043</v>
      </c>
      <c r="S16" s="27">
        <f>(G16*240)/L16</f>
        <v>3.2767134778597327</v>
      </c>
    </row>
    <row r="17" spans="1:19" ht="12.75">
      <c r="A17" s="41">
        <v>1364</v>
      </c>
      <c r="B17" s="24">
        <v>44</v>
      </c>
      <c r="C17" s="17">
        <f>B17/20</f>
        <v>2.2</v>
      </c>
      <c r="D17" s="32">
        <v>17.453885295166586</v>
      </c>
      <c r="E17" s="14">
        <f>(D17*24)/240</f>
        <v>1.7453885295166587</v>
      </c>
      <c r="F17" s="32">
        <v>20.006905449136717</v>
      </c>
      <c r="G17" s="17">
        <f>(F17*24)/240</f>
        <v>2.0006905449136716</v>
      </c>
      <c r="H17" s="32">
        <v>15.424423134315052</v>
      </c>
      <c r="I17" s="17">
        <f>(H17*24)/240</f>
        <v>1.5424423134315053</v>
      </c>
      <c r="K17" s="20">
        <v>5</v>
      </c>
      <c r="L17" s="21">
        <v>158.20973609512748</v>
      </c>
      <c r="M17" s="21">
        <v>140.256146606852</v>
      </c>
      <c r="O17" s="27">
        <f>(C17*240)/K17</f>
        <v>105.6</v>
      </c>
      <c r="P17" s="27">
        <f>(G17*240)/K17</f>
        <v>96.03314615585624</v>
      </c>
      <c r="R17" s="27">
        <f>(C17*240)/L17</f>
        <v>3.3373420184616642</v>
      </c>
      <c r="S17" s="27">
        <f>(G17*240)/L17</f>
        <v>3.0349948279451637</v>
      </c>
    </row>
    <row r="18" spans="1:19" ht="12.75">
      <c r="A18" s="41">
        <v>1365</v>
      </c>
      <c r="B18" s="24">
        <v>48</v>
      </c>
      <c r="C18" s="17">
        <f>B18/20</f>
        <v>2.4</v>
      </c>
      <c r="D18" s="32">
        <v>19.04060214018173</v>
      </c>
      <c r="E18" s="14">
        <f>(D18*24)/240</f>
        <v>1.9040602140181728</v>
      </c>
      <c r="F18" s="32">
        <v>21.825715035421872</v>
      </c>
      <c r="G18" s="17">
        <f>(F18*24)/240</f>
        <v>2.1825715035421873</v>
      </c>
      <c r="H18" s="32">
        <v>16.826643419252786</v>
      </c>
      <c r="I18" s="17">
        <f>(H18*24)/240</f>
        <v>1.6826643419252785</v>
      </c>
      <c r="K18" s="20">
        <v>5</v>
      </c>
      <c r="L18" s="21">
        <v>153.3488339006737</v>
      </c>
      <c r="M18" s="21">
        <v>135.94685801530196</v>
      </c>
      <c r="O18" s="27">
        <f>(C18*240)/K18</f>
        <v>115.2</v>
      </c>
      <c r="P18" s="27">
        <f>(G18*240)/K18</f>
        <v>104.763432170025</v>
      </c>
      <c r="R18" s="27">
        <f>(C18*240)/L18</f>
        <v>3.7561420282666362</v>
      </c>
      <c r="S18" s="27">
        <f>(G18*240)/L18</f>
        <v>3.415853564229964</v>
      </c>
    </row>
    <row r="19" spans="1:19" ht="12.75">
      <c r="A19" s="41"/>
      <c r="B19" s="24"/>
      <c r="C19" s="17"/>
      <c r="D19" s="32"/>
      <c r="E19" s="14"/>
      <c r="F19" s="32"/>
      <c r="G19" s="17"/>
      <c r="H19" s="32"/>
      <c r="I19" s="17"/>
      <c r="K19" s="20"/>
      <c r="L19" s="21"/>
      <c r="M19" s="21"/>
      <c r="O19" s="27"/>
      <c r="P19" s="27"/>
      <c r="R19" s="27"/>
      <c r="S19" s="27"/>
    </row>
    <row r="20" spans="1:19" ht="12.75">
      <c r="A20" s="41" t="s">
        <v>17</v>
      </c>
      <c r="B20" s="24">
        <f>AVERAGE(B14:B19)</f>
        <v>44.64998</v>
      </c>
      <c r="C20" s="24">
        <f>AVERAGE(C14:C19)</f>
        <v>2.2324990000000002</v>
      </c>
      <c r="D20" s="24">
        <f>AVERAGE(D14:D19)</f>
        <v>17.711718848897323</v>
      </c>
      <c r="E20" s="24">
        <f>AVERAGE(E14:E19)</f>
        <v>1.7711718848897324</v>
      </c>
      <c r="F20" s="24">
        <f>AVERAGE(F14:F19)</f>
        <v>20.302452912860122</v>
      </c>
      <c r="G20" s="24">
        <f>AVERAGE(G14:G19)</f>
        <v>2.030245291286012</v>
      </c>
      <c r="H20" s="24">
        <f>AVERAGE(H14:H19)</f>
        <v>15.652276919516009</v>
      </c>
      <c r="I20" s="24">
        <f>AVERAGE(I14:I19)</f>
        <v>1.565227691951601</v>
      </c>
      <c r="J20" s="24"/>
      <c r="K20" s="24">
        <f>AVERAGE(K14:K19)</f>
        <v>5</v>
      </c>
      <c r="L20" s="24">
        <f>AVERAGE(L14:L19)</f>
        <v>155.63737134330376</v>
      </c>
      <c r="M20" s="24">
        <f>AVERAGE(M14:M19)</f>
        <v>137.97569297193064</v>
      </c>
      <c r="O20" s="35">
        <f>1/((1/O14+1/O15+1/O16+1/O17+1/O18)/5)</f>
        <v>101.6002193504598</v>
      </c>
      <c r="P20" s="35">
        <f>1/((1/P14+1/P15+1/P16+1/P17+1/P18)/5)</f>
        <v>92.39572646164545</v>
      </c>
      <c r="R20" s="35">
        <f>1/((1/R14+1/R15+1/R16+1/R17+1/R18)/5)</f>
        <v>3.3106491868416454</v>
      </c>
      <c r="S20" s="35">
        <f>1/((1/S14+1/S15+1/S16+1/S17+1/S18)/5)</f>
        <v>3.0107202389273704</v>
      </c>
    </row>
    <row r="21" spans="1:19" ht="12.75">
      <c r="A21" s="41"/>
      <c r="B21" s="24"/>
      <c r="C21" s="17"/>
      <c r="D21" s="32"/>
      <c r="E21" s="14"/>
      <c r="F21" s="32"/>
      <c r="G21" s="17"/>
      <c r="H21" s="32"/>
      <c r="I21" s="17"/>
      <c r="K21" s="20"/>
      <c r="L21" s="21"/>
      <c r="M21" s="21"/>
      <c r="O21" s="27"/>
      <c r="P21" s="27"/>
      <c r="R21" s="27"/>
      <c r="S21" s="27"/>
    </row>
    <row r="22" spans="1:19" ht="12.75">
      <c r="A22" s="41">
        <v>1366</v>
      </c>
      <c r="B22" s="24">
        <v>62</v>
      </c>
      <c r="C22" s="17">
        <f>B22/20</f>
        <v>3.1</v>
      </c>
      <c r="D22" s="32">
        <v>24.594111097734732</v>
      </c>
      <c r="E22" s="14">
        <f>(D22*24)/240</f>
        <v>2.4594111097734737</v>
      </c>
      <c r="F22" s="32">
        <v>28.19154858741992</v>
      </c>
      <c r="G22" s="17">
        <f>(F22*24)/240</f>
        <v>2.819154858741992</v>
      </c>
      <c r="H22" s="32">
        <v>21.734414416534847</v>
      </c>
      <c r="I22" s="17">
        <f>(H22*24)/240</f>
        <v>2.173441441653485</v>
      </c>
      <c r="K22" s="20">
        <v>5</v>
      </c>
      <c r="L22" s="21">
        <v>132.19595398974164</v>
      </c>
      <c r="M22" s="21">
        <v>117.19440004924513</v>
      </c>
      <c r="O22" s="27">
        <f>(C22*240)/K22</f>
        <v>148.8</v>
      </c>
      <c r="P22" s="27">
        <f>(G22*240)/K22</f>
        <v>135.31943321961563</v>
      </c>
      <c r="R22" s="27">
        <f>(C22*240)/L22</f>
        <v>5.628008857651832</v>
      </c>
      <c r="S22" s="27">
        <f>(G22*240)/L22</f>
        <v>5.118138230997461</v>
      </c>
    </row>
    <row r="23" spans="1:19" ht="12.75">
      <c r="A23" s="41">
        <v>1367</v>
      </c>
      <c r="B23" s="24">
        <v>38</v>
      </c>
      <c r="C23" s="17">
        <f>B23/20</f>
        <v>1.9</v>
      </c>
      <c r="D23" s="32">
        <v>15.07381002764387</v>
      </c>
      <c r="E23" s="14">
        <f>(D23*24)/240</f>
        <v>1.5073810027643868</v>
      </c>
      <c r="F23" s="32">
        <v>17.278691069708984</v>
      </c>
      <c r="G23" s="17">
        <f>(F23*24)/240</f>
        <v>1.7278691069708985</v>
      </c>
      <c r="H23" s="32">
        <v>13.321092706908455</v>
      </c>
      <c r="I23" s="17">
        <f>(H23*24)/240</f>
        <v>1.3321092706908455</v>
      </c>
      <c r="K23" s="20">
        <v>5</v>
      </c>
      <c r="L23" s="21">
        <v>141.6075998020139</v>
      </c>
      <c r="M23" s="21">
        <v>125.53801535029156</v>
      </c>
      <c r="O23" s="27">
        <f>(C23*240)/K23</f>
        <v>91.2</v>
      </c>
      <c r="P23" s="27">
        <f>(G23*240)/K23</f>
        <v>82.93771713460312</v>
      </c>
      <c r="R23" s="27">
        <f>(C23*240)/L23</f>
        <v>3.220166153776691</v>
      </c>
      <c r="S23" s="27">
        <f>(G23*240)/L23</f>
        <v>2.9284345349600227</v>
      </c>
    </row>
    <row r="24" spans="1:19" ht="12.75">
      <c r="A24" s="41">
        <v>1368</v>
      </c>
      <c r="B24" s="25">
        <v>46.1665</v>
      </c>
      <c r="C24" s="17">
        <f>B24/20</f>
        <v>2.308325</v>
      </c>
      <c r="D24" s="32">
        <v>18.31329080634791</v>
      </c>
      <c r="E24" s="14">
        <f>(D24*24)/240</f>
        <v>1.8313290806347913</v>
      </c>
      <c r="F24" s="32">
        <v>20.992018191308414</v>
      </c>
      <c r="G24" s="17">
        <f>(F24*24)/240</f>
        <v>2.0992018191308413</v>
      </c>
      <c r="H24" s="32">
        <v>16.183900696144452</v>
      </c>
      <c r="I24" s="17">
        <f>(H24*24)/240</f>
        <v>1.6183900696144453</v>
      </c>
      <c r="K24" s="20">
        <v>5</v>
      </c>
      <c r="L24" s="21">
        <v>147.35376480095883</v>
      </c>
      <c r="M24" s="21">
        <v>130.63210741068534</v>
      </c>
      <c r="O24" s="27">
        <f>(C24*240)/K24</f>
        <v>110.79960000000001</v>
      </c>
      <c r="P24" s="27">
        <f>(G24*240)/K24</f>
        <v>100.76168731828038</v>
      </c>
      <c r="R24" s="27">
        <f>(C24*240)/L24</f>
        <v>3.7596460514485286</v>
      </c>
      <c r="S24" s="27">
        <f>(G24*240)/L24</f>
        <v>3.419040139706859</v>
      </c>
    </row>
    <row r="25" spans="1:19" ht="12.75">
      <c r="A25" s="41">
        <v>1369</v>
      </c>
      <c r="B25" s="24">
        <v>54.333</v>
      </c>
      <c r="C25" s="17">
        <f>B25/20</f>
        <v>2.71665</v>
      </c>
      <c r="D25" s="32">
        <v>21.552771585051957</v>
      </c>
      <c r="E25" s="14">
        <f>(D25*24)/240</f>
        <v>2.1552771585051955</v>
      </c>
      <c r="F25" s="32">
        <v>24.705345312907845</v>
      </c>
      <c r="G25" s="17">
        <f>(F25*24)/240</f>
        <v>2.470534531290785</v>
      </c>
      <c r="H25" s="32">
        <v>19.046708685380448</v>
      </c>
      <c r="I25" s="17">
        <f>(H25*24)/240</f>
        <v>1.9046708685380447</v>
      </c>
      <c r="K25" s="20">
        <v>5</v>
      </c>
      <c r="L25" s="21">
        <v>153.05951480168036</v>
      </c>
      <c r="M25" s="21">
        <v>135.6903707537331</v>
      </c>
      <c r="O25" s="27">
        <f>(C25*240)/K25</f>
        <v>130.3992</v>
      </c>
      <c r="P25" s="27">
        <f>(G25*240)/K25</f>
        <v>118.58565750195767</v>
      </c>
      <c r="R25" s="27">
        <f>(C25*240)/L25</f>
        <v>4.259754781300549</v>
      </c>
      <c r="S25" s="27">
        <f>(G25*240)/L25</f>
        <v>3.873841415726733</v>
      </c>
    </row>
    <row r="26" spans="1:19" ht="12.75">
      <c r="A26" s="41">
        <v>1370</v>
      </c>
      <c r="B26" s="25">
        <v>43.1665</v>
      </c>
      <c r="C26" s="17">
        <f>B26/20</f>
        <v>2.158325</v>
      </c>
      <c r="D26" s="32">
        <v>17.123253172586555</v>
      </c>
      <c r="E26" s="14">
        <f>(D26*24)/240</f>
        <v>1.7123253172586554</v>
      </c>
      <c r="F26" s="32">
        <v>19.627911001594548</v>
      </c>
      <c r="G26" s="17">
        <f>(F26*24)/240</f>
        <v>1.9627911001594547</v>
      </c>
      <c r="H26" s="32">
        <v>15.132235482441153</v>
      </c>
      <c r="I26" s="17">
        <f>(H26*24)/240</f>
        <v>1.5132235482441154</v>
      </c>
      <c r="K26" s="20">
        <v>5</v>
      </c>
      <c r="L26" s="21">
        <v>195.42068855860765</v>
      </c>
      <c r="M26" s="21">
        <v>173.24441226554944</v>
      </c>
      <c r="O26" s="27">
        <f>(C26*240)/K26</f>
        <v>103.59960000000001</v>
      </c>
      <c r="P26" s="27">
        <f>(G26*240)/K26</f>
        <v>94.21397280765383</v>
      </c>
      <c r="R26" s="27">
        <f>(C26*240)/L26</f>
        <v>2.6506814801476346</v>
      </c>
      <c r="S26" s="27">
        <f>(G26*240)/L26</f>
        <v>2.410542443140522</v>
      </c>
    </row>
    <row r="27" spans="1:19" ht="12.75">
      <c r="A27" s="41"/>
      <c r="B27" s="34"/>
      <c r="C27" s="17"/>
      <c r="D27" s="32"/>
      <c r="E27" s="14"/>
      <c r="F27" s="32"/>
      <c r="G27" s="17"/>
      <c r="H27" s="32"/>
      <c r="I27" s="17"/>
      <c r="K27" s="20"/>
      <c r="L27" s="21"/>
      <c r="M27" s="21"/>
      <c r="O27" s="27"/>
      <c r="P27" s="27"/>
      <c r="R27" s="27"/>
      <c r="S27" s="27"/>
    </row>
    <row r="28" spans="1:19" ht="12.75">
      <c r="A28" s="41" t="s">
        <v>23</v>
      </c>
      <c r="B28" s="24">
        <f>AVERAGE(B22:B27)</f>
        <v>48.7332</v>
      </c>
      <c r="C28" s="24">
        <f>AVERAGE(C22:C27)</f>
        <v>2.43666</v>
      </c>
      <c r="D28" s="24">
        <f>AVERAGE(D22:D27)</f>
        <v>19.331447337873005</v>
      </c>
      <c r="E28" s="24">
        <f>AVERAGE(E22:E27)</f>
        <v>1.9331447337873005</v>
      </c>
      <c r="F28" s="24">
        <f>AVERAGE(F22:F27)</f>
        <v>22.159102832587944</v>
      </c>
      <c r="G28" s="24">
        <f>AVERAGE(G22:G27)</f>
        <v>2.2159102832587942</v>
      </c>
      <c r="H28" s="24">
        <f>AVERAGE(H22:H27)</f>
        <v>17.08367039748187</v>
      </c>
      <c r="I28" s="24">
        <f>AVERAGE(I22:I27)</f>
        <v>1.7083670397481872</v>
      </c>
      <c r="J28" s="24"/>
      <c r="K28" s="24">
        <f>AVERAGE(K22:K27)</f>
        <v>5</v>
      </c>
      <c r="L28" s="24">
        <f>AVERAGE(L22:L27)</f>
        <v>153.92750439060052</v>
      </c>
      <c r="M28" s="24">
        <f>AVERAGE(M22:M27)</f>
        <v>136.45986116590092</v>
      </c>
      <c r="O28" s="35">
        <f>1/((1/O22+1/O23+1/O24+1/O25+1/O26)/5)</f>
        <v>113.5539045233495</v>
      </c>
      <c r="P28" s="35">
        <f>1/((1/P22+1/P23+1/P24+1/P25+1/P26)/5)</f>
        <v>103.26646505358872</v>
      </c>
      <c r="R28" s="35">
        <f>1/((1/R22+1/R23+1/R24+1/R25+1/R26)/5)</f>
        <v>3.6597193760846913</v>
      </c>
      <c r="S28" s="35">
        <f>1/((1/S22+1/S23+1/S24+1/S25+1/S26)/5)</f>
        <v>3.3281663421681835</v>
      </c>
    </row>
    <row r="29" spans="1:19" ht="12.75">
      <c r="A29" s="41"/>
      <c r="B29" s="34"/>
      <c r="C29" s="17"/>
      <c r="D29" s="32"/>
      <c r="E29" s="14"/>
      <c r="F29" s="32"/>
      <c r="G29" s="17"/>
      <c r="H29" s="32"/>
      <c r="I29" s="17"/>
      <c r="K29" s="20"/>
      <c r="L29" s="21"/>
      <c r="M29" s="21"/>
      <c r="O29" s="27"/>
      <c r="P29" s="27"/>
      <c r="R29" s="27"/>
      <c r="S29" s="27"/>
    </row>
    <row r="30" spans="1:19" ht="12.75">
      <c r="A30" s="41">
        <v>1371</v>
      </c>
      <c r="B30" s="24">
        <v>32</v>
      </c>
      <c r="C30" s="17">
        <f>B30/20</f>
        <v>1.6</v>
      </c>
      <c r="D30" s="32">
        <v>12.693734760121153</v>
      </c>
      <c r="E30" s="14">
        <f>(D30*24)/240</f>
        <v>1.2693734760121154</v>
      </c>
      <c r="F30" s="32">
        <v>14.550476690281249</v>
      </c>
      <c r="G30" s="17">
        <f>(F30*24)/240</f>
        <v>1.4550476690281249</v>
      </c>
      <c r="H30" s="32">
        <v>11.217762279501857</v>
      </c>
      <c r="I30" s="17">
        <f>(H30*24)/240</f>
        <v>1.1217762279501857</v>
      </c>
      <c r="K30" s="20">
        <v>5</v>
      </c>
      <c r="L30" s="21">
        <v>169.55366291075404</v>
      </c>
      <c r="M30" s="21">
        <v>150.31276829031947</v>
      </c>
      <c r="O30" s="27">
        <f>(C30*240)/K30</f>
        <v>76.8</v>
      </c>
      <c r="P30" s="27">
        <f>(G30*240)/K30</f>
        <v>69.84228811335</v>
      </c>
      <c r="R30" s="27">
        <f>(C30*240)/L30</f>
        <v>2.264769710118982</v>
      </c>
      <c r="S30" s="27">
        <f>(G30*240)/L30</f>
        <v>2.059592429746329</v>
      </c>
    </row>
    <row r="31" spans="1:19" ht="12.75">
      <c r="A31" s="41">
        <v>1372</v>
      </c>
      <c r="B31" s="25">
        <v>38</v>
      </c>
      <c r="C31" s="17">
        <f>B31/20</f>
        <v>1.9</v>
      </c>
      <c r="D31" s="32">
        <v>15.07381002764387</v>
      </c>
      <c r="E31" s="14">
        <f>(D31*24)/240</f>
        <v>1.5073810027643868</v>
      </c>
      <c r="F31" s="32">
        <v>17.278691069708984</v>
      </c>
      <c r="G31" s="17">
        <f>(F31*24)/240</f>
        <v>1.7278691069708985</v>
      </c>
      <c r="H31" s="32">
        <v>13.321092706908455</v>
      </c>
      <c r="I31" s="17">
        <f>(H31*24)/240</f>
        <v>1.3321092706908455</v>
      </c>
      <c r="K31" s="20">
        <v>5</v>
      </c>
      <c r="L31" s="21">
        <v>142.59641345858768</v>
      </c>
      <c r="M31" s="21">
        <v>126.41461875414201</v>
      </c>
      <c r="O31" s="27">
        <f>(C31*240)/K31</f>
        <v>91.2</v>
      </c>
      <c r="P31" s="27">
        <f>(G31*240)/K31</f>
        <v>82.93771713460312</v>
      </c>
      <c r="R31" s="27">
        <f>(C31*240)/L31</f>
        <v>3.197836389709969</v>
      </c>
      <c r="S31" s="27">
        <f>(G31*240)/L31</f>
        <v>2.908127740488003</v>
      </c>
    </row>
    <row r="32" spans="1:19" ht="12.75">
      <c r="A32" s="41">
        <v>1373</v>
      </c>
      <c r="B32" s="25">
        <v>44</v>
      </c>
      <c r="C32" s="17">
        <f>B32/20</f>
        <v>2.2</v>
      </c>
      <c r="D32" s="32">
        <v>17.453885295166586</v>
      </c>
      <c r="E32" s="14">
        <f>(D32*24)/240</f>
        <v>1.7453885295166587</v>
      </c>
      <c r="F32" s="32">
        <v>20.006905449136717</v>
      </c>
      <c r="G32" s="17">
        <f>(F32*24)/240</f>
        <v>2.0006905449136716</v>
      </c>
      <c r="H32" s="32">
        <v>15.424423134315052</v>
      </c>
      <c r="I32" s="17">
        <f>(H32*24)/240</f>
        <v>1.5424423134315053</v>
      </c>
      <c r="K32" s="20">
        <v>5</v>
      </c>
      <c r="L32" s="21">
        <v>139.6264110302383</v>
      </c>
      <c r="M32" s="21">
        <v>123.7816512371315</v>
      </c>
      <c r="O32" s="27">
        <f>(C32*240)/K32</f>
        <v>105.6</v>
      </c>
      <c r="P32" s="27">
        <f>(G32*240)/K32</f>
        <v>96.03314615585624</v>
      </c>
      <c r="R32" s="27">
        <f>(C32*240)/L32</f>
        <v>3.781519528462658</v>
      </c>
      <c r="S32" s="27">
        <f>(G32*240)/L32</f>
        <v>3.4389319845462025</v>
      </c>
    </row>
    <row r="33" spans="1:19" ht="12.75">
      <c r="A33" s="41">
        <v>1374</v>
      </c>
      <c r="B33" s="25">
        <v>50</v>
      </c>
      <c r="C33" s="17">
        <f>B33/20</f>
        <v>2.5</v>
      </c>
      <c r="D33" s="32">
        <v>19.833960562689303</v>
      </c>
      <c r="E33" s="14">
        <f>(D33*24)/240</f>
        <v>1.9833960562689303</v>
      </c>
      <c r="F33" s="32">
        <v>22.73511982856445</v>
      </c>
      <c r="G33" s="17">
        <f>(F33*24)/240</f>
        <v>2.273511982856445</v>
      </c>
      <c r="H33" s="32">
        <v>17.527753561721653</v>
      </c>
      <c r="I33" s="17">
        <f>(H33*24)/240</f>
        <v>1.7527753561721653</v>
      </c>
      <c r="K33" s="20">
        <v>5</v>
      </c>
      <c r="L33" s="21">
        <v>131.23536693105697</v>
      </c>
      <c r="M33" s="21">
        <v>116.34282009811929</v>
      </c>
      <c r="O33" s="27">
        <f>(C33*240)/K33</f>
        <v>120</v>
      </c>
      <c r="P33" s="27">
        <f>(G33*240)/K33</f>
        <v>109.12857517710935</v>
      </c>
      <c r="R33" s="27">
        <f>(C33*240)/L33</f>
        <v>4.571938297053745</v>
      </c>
      <c r="S33" s="27">
        <f>(G33*240)/L33</f>
        <v>4.157742601292791</v>
      </c>
    </row>
    <row r="34" spans="1:19" ht="12.75">
      <c r="A34" s="41">
        <v>1375</v>
      </c>
      <c r="B34" s="24">
        <v>56</v>
      </c>
      <c r="C34" s="17">
        <f>B34/20</f>
        <v>2.8</v>
      </c>
      <c r="D34" s="32">
        <v>22.21403583021202</v>
      </c>
      <c r="E34" s="14">
        <f>(D34*24)/240</f>
        <v>2.2214035830212016</v>
      </c>
      <c r="F34" s="32">
        <v>25.463334207992187</v>
      </c>
      <c r="G34" s="17">
        <f>(F34*24)/240</f>
        <v>2.5463334207992188</v>
      </c>
      <c r="H34" s="32">
        <v>19.63108398912825</v>
      </c>
      <c r="I34" s="17">
        <f>(H34*24)/240</f>
        <v>1.963108398912825</v>
      </c>
      <c r="K34" s="20">
        <v>5</v>
      </c>
      <c r="L34" s="21">
        <v>135.2190252128292</v>
      </c>
      <c r="M34" s="21">
        <v>119.87441413139605</v>
      </c>
      <c r="O34" s="27">
        <f>(C34*240)/K34</f>
        <v>134.4</v>
      </c>
      <c r="P34" s="27">
        <f>(G34*240)/K34</f>
        <v>122.2240041983625</v>
      </c>
      <c r="R34" s="27">
        <f>(C34*240)/L34</f>
        <v>4.969714867728854</v>
      </c>
      <c r="S34" s="27">
        <f>(G34*240)/L34</f>
        <v>4.519482521264553</v>
      </c>
    </row>
    <row r="35" spans="1:19" ht="12.75">
      <c r="A35" s="41"/>
      <c r="B35" s="24"/>
      <c r="C35" s="17"/>
      <c r="D35" s="32"/>
      <c r="E35" s="14"/>
      <c r="F35" s="32"/>
      <c r="G35" s="17"/>
      <c r="H35" s="32"/>
      <c r="I35" s="17"/>
      <c r="K35" s="20"/>
      <c r="L35" s="21"/>
      <c r="M35" s="21"/>
      <c r="O35" s="27"/>
      <c r="P35" s="27"/>
      <c r="R35" s="27"/>
      <c r="S35" s="27"/>
    </row>
    <row r="36" spans="1:19" ht="12.75">
      <c r="A36" s="41" t="s">
        <v>30</v>
      </c>
      <c r="B36" s="24">
        <f>AVERAGE(B30:B35)</f>
        <v>44</v>
      </c>
      <c r="C36" s="24">
        <f>AVERAGE(C30:C35)</f>
        <v>2.2</v>
      </c>
      <c r="D36" s="24">
        <f>AVERAGE(D30:D35)</f>
        <v>17.453885295166582</v>
      </c>
      <c r="E36" s="24">
        <f>AVERAGE(E30:E35)</f>
        <v>1.7453885295166587</v>
      </c>
      <c r="F36" s="24">
        <f>AVERAGE(F30:F35)</f>
        <v>20.006905449136717</v>
      </c>
      <c r="G36" s="24">
        <f>AVERAGE(G30:G35)</f>
        <v>2.0006905449136716</v>
      </c>
      <c r="H36" s="24">
        <f>AVERAGE(H30:H35)</f>
        <v>15.424423134315054</v>
      </c>
      <c r="I36" s="24">
        <f>AVERAGE(I30:I35)</f>
        <v>1.5424423134315053</v>
      </c>
      <c r="J36" s="24"/>
      <c r="K36" s="24">
        <f>AVERAGE(K30:K35)</f>
        <v>5</v>
      </c>
      <c r="L36" s="24">
        <f>AVERAGE(L30:L35)</f>
        <v>143.64617590869324</v>
      </c>
      <c r="M36" s="24">
        <f>AVERAGE(M30:M35)</f>
        <v>127.34525450222165</v>
      </c>
      <c r="O36" s="35">
        <f>1/((1/O30+1/O31+1/O32+1/O33+1/O34)/5)</f>
        <v>101.56562990389274</v>
      </c>
      <c r="P36" s="35">
        <f>1/((1/P30+1/P31+1/P32+1/P33+1/P34)/5)</f>
        <v>92.36427065314521</v>
      </c>
      <c r="R36" s="35">
        <f>1/((1/R30+1/R31+1/R32+1/R33+1/R34)/5)</f>
        <v>3.475490656801388</v>
      </c>
      <c r="S36" s="35">
        <f>1/((1/S30+1/S31+1/S32+1/S33+1/S34)/5)</f>
        <v>3.160627861817429</v>
      </c>
    </row>
    <row r="37" spans="1:19" ht="12.75">
      <c r="A37" s="41"/>
      <c r="B37" s="24"/>
      <c r="C37" s="17"/>
      <c r="D37" s="32"/>
      <c r="E37" s="14"/>
      <c r="F37" s="32"/>
      <c r="G37" s="17"/>
      <c r="H37" s="32"/>
      <c r="I37" s="17"/>
      <c r="K37" s="20"/>
      <c r="L37" s="21"/>
      <c r="M37" s="21"/>
      <c r="O37" s="27"/>
      <c r="P37" s="27"/>
      <c r="R37" s="27"/>
      <c r="S37" s="27"/>
    </row>
    <row r="38" spans="1:19" ht="12.75">
      <c r="A38" s="41">
        <v>1376</v>
      </c>
      <c r="B38" s="25">
        <v>54</v>
      </c>
      <c r="C38" s="17">
        <f>B38/20</f>
        <v>2.7</v>
      </c>
      <c r="D38" s="32">
        <v>21.420677407704446</v>
      </c>
      <c r="E38" s="14">
        <f>(D38*24)/240</f>
        <v>2.1420677407704445</v>
      </c>
      <c r="F38" s="32">
        <v>24.55392941484961</v>
      </c>
      <c r="G38" s="17">
        <f>(F38*24)/240</f>
        <v>2.455392941484961</v>
      </c>
      <c r="H38" s="32">
        <v>18.929973846659383</v>
      </c>
      <c r="I38" s="17">
        <f>(H38*24)/240</f>
        <v>1.8929973846659385</v>
      </c>
      <c r="K38" s="20">
        <v>5</v>
      </c>
      <c r="L38" s="21">
        <v>152.21852310425768</v>
      </c>
      <c r="M38" s="21">
        <v>134.94481452110062</v>
      </c>
      <c r="O38" s="27">
        <f>(C38*240)/K38</f>
        <v>129.6</v>
      </c>
      <c r="P38" s="27">
        <f>(G38*240)/K38</f>
        <v>117.85886119127812</v>
      </c>
      <c r="R38" s="27">
        <f>(C38*240)/L38</f>
        <v>4.257037755885801</v>
      </c>
      <c r="S38" s="27">
        <f>(G38*240)/L38</f>
        <v>3.8713705397914713</v>
      </c>
    </row>
    <row r="39" spans="1:19" ht="12.75">
      <c r="A39" s="41">
        <v>1377</v>
      </c>
      <c r="B39" s="24">
        <v>52</v>
      </c>
      <c r="C39" s="17">
        <f>B39/20</f>
        <v>2.6</v>
      </c>
      <c r="D39" s="32">
        <v>20.627318985196872</v>
      </c>
      <c r="E39" s="14">
        <f>(D39*24)/240</f>
        <v>2.0627318985196874</v>
      </c>
      <c r="F39" s="32">
        <v>23.644524621707028</v>
      </c>
      <c r="G39" s="17">
        <f>(F39*24)/240</f>
        <v>2.3644524621707026</v>
      </c>
      <c r="H39" s="32">
        <v>18.228863704190516</v>
      </c>
      <c r="I39" s="17">
        <f>(H39*24)/240</f>
        <v>1.8228863704190517</v>
      </c>
      <c r="K39" s="20">
        <v>5</v>
      </c>
      <c r="L39" s="21">
        <v>124.37694211663391</v>
      </c>
      <c r="M39" s="21">
        <v>110.26268710500563</v>
      </c>
      <c r="O39" s="27">
        <f>(C39*240)/K39</f>
        <v>124.8</v>
      </c>
      <c r="P39" s="27">
        <f>(G39*240)/K39</f>
        <v>113.49371818419372</v>
      </c>
      <c r="R39" s="27">
        <f>(C39*240)/L39</f>
        <v>5.017007086529325</v>
      </c>
      <c r="S39" s="27">
        <f>(G39*240)/L39</f>
        <v>4.5624902917200485</v>
      </c>
    </row>
    <row r="40" spans="1:19" ht="12.75">
      <c r="A40" s="41">
        <v>1378</v>
      </c>
      <c r="B40" s="25">
        <v>48.833333333333336</v>
      </c>
      <c r="C40" s="17">
        <f>B40/20</f>
        <v>2.441666666666667</v>
      </c>
      <c r="D40" s="32">
        <v>19.371168149559885</v>
      </c>
      <c r="E40" s="14">
        <f>(D40*24)/240</f>
        <v>1.9371168149559885</v>
      </c>
      <c r="F40" s="32">
        <v>22.20463369923128</v>
      </c>
      <c r="G40" s="17">
        <f>(F40*24)/240</f>
        <v>2.220463369923128</v>
      </c>
      <c r="H40" s="32">
        <v>17.11877264528148</v>
      </c>
      <c r="I40" s="17">
        <f>(H40*24)/240</f>
        <v>1.7118772645281481</v>
      </c>
      <c r="K40" s="20">
        <v>5</v>
      </c>
      <c r="L40" s="21">
        <v>113.212287011433</v>
      </c>
      <c r="M40" s="21">
        <v>100.36499343646643</v>
      </c>
      <c r="O40" s="27">
        <f>(C40*240)/K40</f>
        <v>117.2</v>
      </c>
      <c r="P40" s="27">
        <f>(G40*240)/K40</f>
        <v>106.58224175631014</v>
      </c>
      <c r="R40" s="27">
        <f>(C40*240)/L40</f>
        <v>5.1761166165720285</v>
      </c>
      <c r="S40" s="27">
        <f>(G40*240)/L40</f>
        <v>4.707185260975546</v>
      </c>
    </row>
    <row r="41" spans="1:19" ht="12.75">
      <c r="A41" s="41">
        <v>1379</v>
      </c>
      <c r="B41" s="25">
        <v>45.66666666666667</v>
      </c>
      <c r="C41" s="17">
        <f>B41/20</f>
        <v>2.2833333333333337</v>
      </c>
      <c r="D41" s="32">
        <v>18.1150173139229</v>
      </c>
      <c r="E41" s="14">
        <f>(D41*24)/240</f>
        <v>1.8115017313922899</v>
      </c>
      <c r="F41" s="32">
        <v>20.764742776755533</v>
      </c>
      <c r="G41" s="17">
        <f>(F41*24)/240</f>
        <v>2.0764742776755534</v>
      </c>
      <c r="H41" s="32">
        <v>16.008681586372443</v>
      </c>
      <c r="I41" s="17">
        <f>(H41*24)/240</f>
        <v>1.6008681586372442</v>
      </c>
      <c r="K41" s="20">
        <v>5</v>
      </c>
      <c r="L41" s="21">
        <v>108.62618598084684</v>
      </c>
      <c r="M41" s="21">
        <v>96.29932166192425</v>
      </c>
      <c r="O41" s="27">
        <f>(C41*240)/K41</f>
        <v>109.60000000000002</v>
      </c>
      <c r="P41" s="27">
        <f>(G41*240)/K41</f>
        <v>99.67076532842655</v>
      </c>
      <c r="R41" s="27">
        <f>(C41*240)/L41</f>
        <v>5.044824091463769</v>
      </c>
      <c r="S41" s="27">
        <f>(G41*240)/L41</f>
        <v>4.587787209338303</v>
      </c>
    </row>
    <row r="42" spans="1:19" ht="12.75">
      <c r="A42" s="41">
        <v>1380</v>
      </c>
      <c r="B42" s="24">
        <v>42.5</v>
      </c>
      <c r="C42" s="17">
        <f>B42/20</f>
        <v>2.125</v>
      </c>
      <c r="D42" s="32">
        <v>16.858866478285908</v>
      </c>
      <c r="E42" s="14">
        <f>(D42*24)/240</f>
        <v>1.685886647828591</v>
      </c>
      <c r="F42" s="32">
        <v>19.324851854279782</v>
      </c>
      <c r="G42" s="17">
        <f>(F42*24)/240</f>
        <v>1.932485185427978</v>
      </c>
      <c r="H42" s="32">
        <v>14.898590527463403</v>
      </c>
      <c r="I42" s="17">
        <f>(H42*24)/240</f>
        <v>1.4898590527463402</v>
      </c>
      <c r="K42" s="20">
        <v>5</v>
      </c>
      <c r="L42" s="21">
        <v>121.35633743041906</v>
      </c>
      <c r="M42" s="21">
        <v>107.58485965792386</v>
      </c>
      <c r="O42" s="27">
        <f>(C42*240)/K42</f>
        <v>102</v>
      </c>
      <c r="P42" s="27">
        <f>(G42*240)/K42</f>
        <v>92.75928890054294</v>
      </c>
      <c r="R42" s="27">
        <f>(C42*240)/L42</f>
        <v>4.202499933655413</v>
      </c>
      <c r="S42" s="27">
        <f>(G42*240)/L42</f>
        <v>3.821773582847598</v>
      </c>
    </row>
    <row r="43" spans="1:19" ht="12.75">
      <c r="A43" s="41"/>
      <c r="B43" s="24"/>
      <c r="C43" s="17"/>
      <c r="D43" s="32"/>
      <c r="E43" s="14"/>
      <c r="F43" s="32"/>
      <c r="G43" s="17"/>
      <c r="H43" s="32"/>
      <c r="I43" s="17"/>
      <c r="K43" s="20"/>
      <c r="L43" s="21"/>
      <c r="M43" s="21"/>
      <c r="O43" s="27"/>
      <c r="P43" s="27"/>
      <c r="R43" s="27"/>
      <c r="S43" s="27"/>
    </row>
    <row r="44" spans="1:19" ht="12.75">
      <c r="A44" s="41" t="s">
        <v>32</v>
      </c>
      <c r="B44" s="24">
        <f>AVERAGE(B38:B43)</f>
        <v>48.6</v>
      </c>
      <c r="C44" s="24">
        <f>AVERAGE(C38:C43)</f>
        <v>2.43</v>
      </c>
      <c r="D44" s="24">
        <f>AVERAGE(D38:D43)</f>
        <v>19.278609666934</v>
      </c>
      <c r="E44" s="24">
        <f>AVERAGE(E38:E43)</f>
        <v>1.9278609666934003</v>
      </c>
      <c r="F44" s="24">
        <f>AVERAGE(F38:F43)</f>
        <v>22.098536473364646</v>
      </c>
      <c r="G44" s="24">
        <f>AVERAGE(G38:G43)</f>
        <v>2.2098536473364647</v>
      </c>
      <c r="H44" s="24">
        <f>AVERAGE(H38:H43)</f>
        <v>17.036976461993444</v>
      </c>
      <c r="I44" s="24">
        <f>AVERAGE(I38:I43)</f>
        <v>1.7036976461993443</v>
      </c>
      <c r="J44" s="24"/>
      <c r="K44" s="24">
        <f>AVERAGE(K38:K43)</f>
        <v>5</v>
      </c>
      <c r="L44" s="24">
        <f>AVERAGE(L38:L43)</f>
        <v>123.95805512871809</v>
      </c>
      <c r="M44" s="24">
        <f>AVERAGE(M38:M43)</f>
        <v>109.89133527648414</v>
      </c>
      <c r="O44" s="35">
        <f>1/((1/O38+1/O39+1/O40+1/O41+1/O42)/5)</f>
        <v>115.76940904216616</v>
      </c>
      <c r="P44" s="35">
        <f>1/((1/P38+1/P39+1/P40+1/P41+1/P42)/5)</f>
        <v>105.28125548222962</v>
      </c>
      <c r="R44" s="35">
        <f>1/((1/R38+1/R39+1/R40+1/R41+1/R42)/5)</f>
        <v>4.701020945006118</v>
      </c>
      <c r="S44" s="35">
        <f>1/((1/S38+1/S39+1/S40+1/S41+1/S42)/5)</f>
        <v>4.275130980052214</v>
      </c>
    </row>
    <row r="45" spans="1:19" ht="12.75">
      <c r="A45" s="41"/>
      <c r="B45" s="24"/>
      <c r="C45" s="17"/>
      <c r="D45" s="32"/>
      <c r="E45" s="14"/>
      <c r="F45" s="32"/>
      <c r="G45" s="17"/>
      <c r="H45" s="32"/>
      <c r="I45" s="17"/>
      <c r="K45" s="20"/>
      <c r="L45" s="21"/>
      <c r="M45" s="21"/>
      <c r="O45" s="27"/>
      <c r="P45" s="27"/>
      <c r="R45" s="27"/>
      <c r="S45" s="27"/>
    </row>
    <row r="46" spans="1:19" ht="12.75">
      <c r="A46" s="41">
        <v>1381</v>
      </c>
      <c r="B46" s="25">
        <v>47.875</v>
      </c>
      <c r="C46" s="17">
        <f>B46/20</f>
        <v>2.39375</v>
      </c>
      <c r="D46" s="32">
        <v>18.991017238775004</v>
      </c>
      <c r="E46" s="14">
        <f>(D46*24)/240</f>
        <v>1.8991017238775005</v>
      </c>
      <c r="F46" s="32">
        <v>21.76887723585046</v>
      </c>
      <c r="G46" s="17">
        <f>(F46*24)/240</f>
        <v>2.1768877235850463</v>
      </c>
      <c r="H46" s="32">
        <v>16.78282403534848</v>
      </c>
      <c r="I46" s="17">
        <f>(H46*24)/240</f>
        <v>1.6782824035348478</v>
      </c>
      <c r="K46" s="20">
        <v>5</v>
      </c>
      <c r="L46" s="21">
        <v>131.08099858939792</v>
      </c>
      <c r="M46" s="21">
        <v>116.20596942575506</v>
      </c>
      <c r="O46" s="27">
        <f>(C46*240)/K46</f>
        <v>114.9</v>
      </c>
      <c r="P46" s="27">
        <f>(G46*240)/K46</f>
        <v>104.49061073208222</v>
      </c>
      <c r="R46" s="27">
        <f>(C46*240)/L46</f>
        <v>4.382786263320904</v>
      </c>
      <c r="S46" s="27">
        <f>(G46*240)/L46</f>
        <v>3.9857268351834794</v>
      </c>
    </row>
    <row r="47" spans="1:19" ht="12.75">
      <c r="A47" s="41">
        <v>1382</v>
      </c>
      <c r="B47" s="25">
        <v>53.25</v>
      </c>
      <c r="C47" s="17">
        <f>B47/20</f>
        <v>2.6625</v>
      </c>
      <c r="D47" s="32">
        <v>21.123167999264105</v>
      </c>
      <c r="E47" s="14">
        <f>(D47*24)/240</f>
        <v>2.1123167999264103</v>
      </c>
      <c r="F47" s="32">
        <v>24.21290261742114</v>
      </c>
      <c r="G47" s="17">
        <f>(F47*24)/240</f>
        <v>2.421290261742114</v>
      </c>
      <c r="H47" s="32">
        <v>18.667057543233557</v>
      </c>
      <c r="I47" s="17">
        <f>(H47*24)/240</f>
        <v>1.8667057543233558</v>
      </c>
      <c r="K47" s="20">
        <v>5</v>
      </c>
      <c r="L47" s="21">
        <v>121.48642611742042</v>
      </c>
      <c r="M47" s="21">
        <v>107.70018592295843</v>
      </c>
      <c r="O47" s="27">
        <f>(C47*240)/K47</f>
        <v>127.8</v>
      </c>
      <c r="P47" s="27">
        <f>(G47*240)/K47</f>
        <v>116.22193256362148</v>
      </c>
      <c r="R47" s="27">
        <f>(C47*240)/L47</f>
        <v>5.259846885135847</v>
      </c>
      <c r="S47" s="27">
        <f>(G47*240)/L47</f>
        <v>4.783329968538598</v>
      </c>
    </row>
    <row r="48" spans="1:19" ht="12.75">
      <c r="A48" s="41">
        <v>1383</v>
      </c>
      <c r="B48" s="25">
        <v>58.625</v>
      </c>
      <c r="C48" s="17">
        <f>B48/20</f>
        <v>2.93125</v>
      </c>
      <c r="D48" s="32">
        <v>23.255318759753205</v>
      </c>
      <c r="E48" s="14">
        <f>(D48*24)/240</f>
        <v>2.3255318759753205</v>
      </c>
      <c r="F48" s="32">
        <v>26.65692799899182</v>
      </c>
      <c r="G48" s="17">
        <f>(F48*24)/240</f>
        <v>2.665692799899182</v>
      </c>
      <c r="H48" s="32">
        <v>20.551291051118636</v>
      </c>
      <c r="I48" s="17">
        <f>(H48*24)/240</f>
        <v>2.0551291051118636</v>
      </c>
      <c r="K48" s="20">
        <v>5</v>
      </c>
      <c r="L48" s="21">
        <v>124.69319044356843</v>
      </c>
      <c r="M48" s="21">
        <v>110.54304767447162</v>
      </c>
      <c r="O48" s="27">
        <f>(C48*240)/K48</f>
        <v>140.7</v>
      </c>
      <c r="P48" s="27">
        <f>(G48*240)/K48</f>
        <v>127.95325439516073</v>
      </c>
      <c r="R48" s="27">
        <f>(C48*240)/L48</f>
        <v>5.641847782524887</v>
      </c>
      <c r="S48" s="27">
        <f>(G48*240)/L48</f>
        <v>5.130723415608958</v>
      </c>
    </row>
    <row r="49" spans="1:19" ht="12.75">
      <c r="A49" s="41">
        <v>1384</v>
      </c>
      <c r="B49" s="24">
        <v>64</v>
      </c>
      <c r="C49" s="17">
        <f>B49/20</f>
        <v>3.2</v>
      </c>
      <c r="D49" s="32">
        <v>25.387469520242306</v>
      </c>
      <c r="E49" s="14">
        <f>(D49*24)/240</f>
        <v>2.5387469520242307</v>
      </c>
      <c r="F49" s="32">
        <v>29.100953380562498</v>
      </c>
      <c r="G49" s="17">
        <f>(F49*24)/240</f>
        <v>2.9100953380562498</v>
      </c>
      <c r="H49" s="32">
        <v>22.435524559003714</v>
      </c>
      <c r="I49" s="17">
        <f>(H49*24)/240</f>
        <v>2.2435524559003714</v>
      </c>
      <c r="K49" s="20">
        <v>5</v>
      </c>
      <c r="L49" s="21">
        <v>135.27122213722143</v>
      </c>
      <c r="M49" s="21">
        <v>119.92068776575434</v>
      </c>
      <c r="O49" s="27">
        <f>(C49*240)/K49</f>
        <v>153.6</v>
      </c>
      <c r="P49" s="27">
        <f>(G49*240)/K49</f>
        <v>139.6845762267</v>
      </c>
      <c r="R49" s="27">
        <f>(C49*240)/L49</f>
        <v>5.677482526334594</v>
      </c>
      <c r="S49" s="27">
        <f>(G49*240)/L49</f>
        <v>5.163129822431912</v>
      </c>
    </row>
    <row r="50" spans="1:19" ht="12.75">
      <c r="A50" s="41">
        <v>1385</v>
      </c>
      <c r="B50" s="25">
        <v>57</v>
      </c>
      <c r="C50" s="17">
        <f>B50/20</f>
        <v>2.85</v>
      </c>
      <c r="D50" s="32">
        <v>22.610715041465802</v>
      </c>
      <c r="E50" s="14">
        <f>(D50*24)/240</f>
        <v>2.2610715041465803</v>
      </c>
      <c r="F50" s="32">
        <v>25.918036604563476</v>
      </c>
      <c r="G50" s="17">
        <f>(F50*24)/240</f>
        <v>2.591803660456348</v>
      </c>
      <c r="H50" s="32">
        <v>19.98163906036268</v>
      </c>
      <c r="I50" s="17">
        <f>(H50*24)/240</f>
        <v>1.9981639060362681</v>
      </c>
      <c r="K50" s="20">
        <v>5</v>
      </c>
      <c r="L50" s="21">
        <v>125.86345453145474</v>
      </c>
      <c r="M50" s="21">
        <v>111.5805105735983</v>
      </c>
      <c r="O50" s="27">
        <f>(C50*240)/K50</f>
        <v>136.8</v>
      </c>
      <c r="P50" s="27">
        <f>(G50*240)/K50</f>
        <v>124.4065757019047</v>
      </c>
      <c r="R50" s="27">
        <f>(C50*240)/L50</f>
        <v>5.434460722107866</v>
      </c>
      <c r="S50" s="27">
        <f>(G50*240)/L50</f>
        <v>4.942124628829969</v>
      </c>
    </row>
    <row r="51" spans="1:19" ht="12.75">
      <c r="A51" s="41"/>
      <c r="B51" s="25"/>
      <c r="C51" s="17"/>
      <c r="D51" s="32"/>
      <c r="E51" s="14"/>
      <c r="F51" s="32"/>
      <c r="G51" s="17"/>
      <c r="H51" s="32"/>
      <c r="I51" s="17"/>
      <c r="K51" s="20"/>
      <c r="L51" s="21"/>
      <c r="M51" s="21"/>
      <c r="O51" s="27"/>
      <c r="P51" s="27"/>
      <c r="R51" s="27"/>
      <c r="S51" s="27"/>
    </row>
    <row r="52" spans="1:19" ht="12.75">
      <c r="A52" s="41" t="s">
        <v>46</v>
      </c>
      <c r="B52" s="24">
        <f>AVERAGE(B46:B51)</f>
        <v>56.15</v>
      </c>
      <c r="C52" s="24">
        <f>AVERAGE(C46:C51)</f>
        <v>2.8075</v>
      </c>
      <c r="D52" s="24">
        <f>AVERAGE(D46:D51)</f>
        <v>22.273537711900087</v>
      </c>
      <c r="E52" s="24">
        <f>AVERAGE(E46:E51)</f>
        <v>2.2273537711900087</v>
      </c>
      <c r="F52" s="24">
        <f>AVERAGE(F46:F51)</f>
        <v>25.531539567477882</v>
      </c>
      <c r="G52" s="24">
        <f>AVERAGE(G46:G51)</f>
        <v>2.5531539567477877</v>
      </c>
      <c r="H52" s="24">
        <f>AVERAGE(H46:H51)</f>
        <v>19.683667249813414</v>
      </c>
      <c r="I52" s="24">
        <f>AVERAGE(I46:I51)</f>
        <v>1.9683667249813415</v>
      </c>
      <c r="J52" s="24"/>
      <c r="K52" s="24">
        <f>AVERAGE(K46:K51)</f>
        <v>5</v>
      </c>
      <c r="L52" s="24">
        <f>AVERAGE(L46:L51)</f>
        <v>127.6790583638126</v>
      </c>
      <c r="M52" s="24">
        <f>AVERAGE(M46:M51)</f>
        <v>113.19008027250754</v>
      </c>
      <c r="O52" s="35">
        <f>1/((1/O46+1/O47+1/O48+1/O49+1/O50)/5)</f>
        <v>133.49129784588135</v>
      </c>
      <c r="P52" s="35">
        <f>1/((1/P46+1/P47+1/P48+1/P49+1/P50)/5)</f>
        <v>121.39762610386803</v>
      </c>
      <c r="R52" s="35">
        <f>1/((1/R46+1/R47+1/R48+1/R49+1/R50)/5)</f>
        <v>5.2318923351901505</v>
      </c>
      <c r="S52" s="35">
        <f>1/((1/S46+1/S47+1/S48+1/S49+1/S50)/5)</f>
        <v>4.757907966827838</v>
      </c>
    </row>
    <row r="53" spans="1:19" ht="12.75">
      <c r="A53" s="41"/>
      <c r="B53" s="25"/>
      <c r="C53" s="17"/>
      <c r="D53" s="32"/>
      <c r="E53" s="14"/>
      <c r="F53" s="32"/>
      <c r="G53" s="17"/>
      <c r="H53" s="32"/>
      <c r="I53" s="17"/>
      <c r="K53" s="20"/>
      <c r="L53" s="21"/>
      <c r="M53" s="21"/>
      <c r="O53" s="27"/>
      <c r="P53" s="27"/>
      <c r="R53" s="27"/>
      <c r="S53" s="27"/>
    </row>
    <row r="54" spans="1:19" ht="12.75">
      <c r="A54" s="41">
        <v>1386</v>
      </c>
      <c r="B54" s="25">
        <v>50</v>
      </c>
      <c r="C54" s="17">
        <f>B54/20</f>
        <v>2.5</v>
      </c>
      <c r="D54" s="32">
        <v>19.833960562689303</v>
      </c>
      <c r="E54" s="14">
        <f>(D54*24)/240</f>
        <v>1.9833960562689303</v>
      </c>
      <c r="F54" s="32">
        <v>22.73511982856445</v>
      </c>
      <c r="G54" s="17">
        <f>(F54*24)/240</f>
        <v>2.273511982856445</v>
      </c>
      <c r="H54" s="32">
        <v>17.527753561721653</v>
      </c>
      <c r="I54" s="17">
        <f>(H54*24)/240</f>
        <v>1.7527753561721653</v>
      </c>
      <c r="K54" s="20">
        <v>5</v>
      </c>
      <c r="L54" s="21">
        <v>122.97245435902273</v>
      </c>
      <c r="M54" s="21">
        <v>109.01758016215224</v>
      </c>
      <c r="O54" s="27">
        <f>(C54*240)/K54</f>
        <v>120</v>
      </c>
      <c r="P54" s="27">
        <f>(G54*240)/K54</f>
        <v>109.12857517710935</v>
      </c>
      <c r="R54" s="27">
        <f>(C54*240)/L54</f>
        <v>4.879141455925384</v>
      </c>
      <c r="S54" s="27">
        <f>(G54*240)/L54</f>
        <v>4.4371146264392</v>
      </c>
    </row>
    <row r="55" spans="1:19" ht="12.75">
      <c r="A55" s="41">
        <v>1387</v>
      </c>
      <c r="B55" s="25">
        <v>43</v>
      </c>
      <c r="C55" s="17">
        <f>B55/20</f>
        <v>2.15</v>
      </c>
      <c r="D55" s="32">
        <v>17.0572060839128</v>
      </c>
      <c r="E55" s="14">
        <f>(D55*24)/240</f>
        <v>1.7057206083912797</v>
      </c>
      <c r="F55" s="32">
        <v>19.552203052565428</v>
      </c>
      <c r="G55" s="17">
        <f>(F55*24)/240</f>
        <v>1.9552203052565427</v>
      </c>
      <c r="H55" s="32">
        <v>15.07386806308062</v>
      </c>
      <c r="I55" s="17">
        <f>(H55*24)/240</f>
        <v>1.507386806308062</v>
      </c>
      <c r="K55" s="20">
        <v>5</v>
      </c>
      <c r="L55" s="21">
        <v>115.6934301353943</v>
      </c>
      <c r="M55" s="21">
        <v>102.56457724423953</v>
      </c>
      <c r="O55" s="27">
        <f>(C55*240)/K55</f>
        <v>103.2</v>
      </c>
      <c r="P55" s="27">
        <f>(G55*240)/K55</f>
        <v>93.85057465231405</v>
      </c>
      <c r="R55" s="27">
        <f>(C55*240)/L55</f>
        <v>4.460063111588384</v>
      </c>
      <c r="S55" s="27">
        <f>(G55*240)/L55</f>
        <v>4.056002771396877</v>
      </c>
    </row>
    <row r="56" spans="1:19" ht="12.75">
      <c r="A56" s="41">
        <v>1388</v>
      </c>
      <c r="B56" s="24">
        <v>36</v>
      </c>
      <c r="C56" s="17">
        <f>B56/20</f>
        <v>1.8</v>
      </c>
      <c r="D56" s="32">
        <v>14.280451605136296</v>
      </c>
      <c r="E56" s="14">
        <f>(D56*24)/240</f>
        <v>1.4280451605136297</v>
      </c>
      <c r="F56" s="32">
        <v>16.369286276566406</v>
      </c>
      <c r="G56" s="17">
        <f>(F56*24)/240</f>
        <v>1.6369286276566406</v>
      </c>
      <c r="H56" s="32">
        <v>12.619982564439589</v>
      </c>
      <c r="I56" s="17">
        <f>(H56*24)/240</f>
        <v>1.261998256443959</v>
      </c>
      <c r="K56" s="20">
        <v>5</v>
      </c>
      <c r="L56" s="21">
        <v>112.26230436665023</v>
      </c>
      <c r="M56" s="21">
        <v>99.5228145137957</v>
      </c>
      <c r="O56" s="27">
        <f>(C56*240)/K56</f>
        <v>86.4</v>
      </c>
      <c r="P56" s="27">
        <f>(G56*240)/K56</f>
        <v>78.57257412751875</v>
      </c>
      <c r="R56" s="27">
        <f>(C56*240)/L56</f>
        <v>3.8481305228608353</v>
      </c>
      <c r="S56" s="27">
        <f>(G56*240)/L56</f>
        <v>3.499508342127899</v>
      </c>
    </row>
    <row r="57" spans="1:19" ht="12.75">
      <c r="A57" s="41">
        <v>1389</v>
      </c>
      <c r="B57" s="24">
        <v>44</v>
      </c>
      <c r="C57" s="17">
        <f>B57/20</f>
        <v>2.2</v>
      </c>
      <c r="D57" s="32">
        <v>17.453885295166586</v>
      </c>
      <c r="E57" s="14">
        <f>(D57*24)/240</f>
        <v>1.7453885295166587</v>
      </c>
      <c r="F57" s="32">
        <v>20.006905449136717</v>
      </c>
      <c r="G57" s="17">
        <f>(F57*24)/240</f>
        <v>2.0006905449136716</v>
      </c>
      <c r="H57" s="32">
        <v>15.424423134315052</v>
      </c>
      <c r="I57" s="17">
        <f>(H57*24)/240</f>
        <v>1.5424423134315053</v>
      </c>
      <c r="K57" s="20">
        <v>5</v>
      </c>
      <c r="L57" s="21">
        <v>106.30426238101384</v>
      </c>
      <c r="M57" s="21">
        <v>94.240889198373</v>
      </c>
      <c r="O57" s="27">
        <f>(C57*240)/K57</f>
        <v>105.6</v>
      </c>
      <c r="P57" s="27">
        <f>(G57*240)/K57</f>
        <v>96.03314615585624</v>
      </c>
      <c r="R57" s="27">
        <f>(C57*240)/L57</f>
        <v>4.966875157908079</v>
      </c>
      <c r="S57" s="27">
        <f>(G57*240)/L57</f>
        <v>4.516900075542407</v>
      </c>
    </row>
    <row r="58" spans="1:19" ht="12.75">
      <c r="A58" s="41">
        <v>1390</v>
      </c>
      <c r="B58" s="25">
        <v>41</v>
      </c>
      <c r="C58" s="17">
        <f>B58/20</f>
        <v>2.05</v>
      </c>
      <c r="D58" s="32">
        <v>16.263847661405226</v>
      </c>
      <c r="E58" s="14">
        <f>(D58*24)/240</f>
        <v>1.6263847661405226</v>
      </c>
      <c r="F58" s="32">
        <v>18.64279825942285</v>
      </c>
      <c r="G58" s="17">
        <f>(F58*24)/240</f>
        <v>1.8642798259422853</v>
      </c>
      <c r="H58" s="32">
        <v>14.372757920611754</v>
      </c>
      <c r="I58" s="17">
        <f>(H58*24)/240</f>
        <v>1.4372757920611754</v>
      </c>
      <c r="K58" s="20">
        <v>5</v>
      </c>
      <c r="L58" s="21">
        <v>113.72200375595241</v>
      </c>
      <c r="M58" s="21">
        <v>100.81686769030058</v>
      </c>
      <c r="O58" s="27">
        <f>(C58*240)/K58</f>
        <v>98.39999999999999</v>
      </c>
      <c r="P58" s="27">
        <f>(G58*240)/K58</f>
        <v>89.48543164522968</v>
      </c>
      <c r="R58" s="27">
        <f>(C58*240)/L58</f>
        <v>4.326339527536224</v>
      </c>
      <c r="S58" s="27">
        <f>(G58*240)/L58</f>
        <v>3.93439390310364</v>
      </c>
    </row>
    <row r="59" spans="1:19" ht="12.75">
      <c r="A59" s="41"/>
      <c r="B59" s="34"/>
      <c r="C59" s="17"/>
      <c r="D59" s="32"/>
      <c r="E59" s="14"/>
      <c r="F59" s="32"/>
      <c r="G59" s="17"/>
      <c r="H59" s="32"/>
      <c r="I59" s="17"/>
      <c r="K59" s="20"/>
      <c r="L59" s="21"/>
      <c r="M59" s="21"/>
      <c r="O59" s="27"/>
      <c r="P59" s="27"/>
      <c r="R59" s="27"/>
      <c r="S59" s="27"/>
    </row>
    <row r="60" spans="1:19" ht="12.75">
      <c r="A60" s="41" t="s">
        <v>53</v>
      </c>
      <c r="B60" s="24">
        <f>AVERAGE(B54:B59)</f>
        <v>42.8</v>
      </c>
      <c r="C60" s="24">
        <f>AVERAGE(C54:C59)</f>
        <v>2.1399999999999997</v>
      </c>
      <c r="D60" s="24">
        <f>AVERAGE(D54:D59)</f>
        <v>16.97787024166204</v>
      </c>
      <c r="E60" s="24">
        <f>AVERAGE(E54:E59)</f>
        <v>1.6977870241662043</v>
      </c>
      <c r="F60" s="24">
        <f>AVERAGE(F54:F59)</f>
        <v>19.46126257325117</v>
      </c>
      <c r="G60" s="24">
        <f>AVERAGE(G54:G59)</f>
        <v>1.9461262573251168</v>
      </c>
      <c r="H60" s="24">
        <f>AVERAGE(H54:H59)</f>
        <v>15.003757048833734</v>
      </c>
      <c r="I60" s="24">
        <f>AVERAGE(I54:I59)</f>
        <v>1.5003757048833735</v>
      </c>
      <c r="J60" s="24"/>
      <c r="K60" s="24">
        <f>AVERAGE(K54:K59)</f>
        <v>5</v>
      </c>
      <c r="L60" s="24">
        <f>AVERAGE(L54:L59)</f>
        <v>114.1908909996067</v>
      </c>
      <c r="M60" s="24">
        <f>AVERAGE(M54:M59)</f>
        <v>101.23254576177222</v>
      </c>
      <c r="O60" s="35">
        <f>1/((1/O54+1/O55+1/O56+1/O57+1/O58)/5)</f>
        <v>101.56485340228322</v>
      </c>
      <c r="P60" s="35">
        <f>1/((1/P54+1/P55+1/P56+1/P57+1/P58)/5)</f>
        <v>92.36356449885965</v>
      </c>
      <c r="R60" s="35">
        <f>1/((1/R54+1/R55+1/R56+1/R57+1/R58)/5)</f>
        <v>4.458280076169534</v>
      </c>
      <c r="S60" s="35">
        <f>1/((1/S54+1/S55+1/S56+1/S57+1/S58)/5)</f>
        <v>4.054381270440631</v>
      </c>
    </row>
    <row r="61" spans="1:19" ht="12.75">
      <c r="A61" s="41"/>
      <c r="B61" s="34"/>
      <c r="C61" s="17"/>
      <c r="D61" s="32"/>
      <c r="E61" s="14"/>
      <c r="F61" s="32"/>
      <c r="G61" s="17"/>
      <c r="H61" s="32"/>
      <c r="I61" s="17"/>
      <c r="K61" s="20"/>
      <c r="L61" s="21"/>
      <c r="M61" s="21"/>
      <c r="O61" s="27"/>
      <c r="P61" s="27"/>
      <c r="R61" s="27"/>
      <c r="S61" s="27"/>
    </row>
    <row r="62" spans="1:19" ht="12.75">
      <c r="A62" s="41">
        <v>1391</v>
      </c>
      <c r="B62" s="24">
        <v>38</v>
      </c>
      <c r="C62" s="17">
        <f>B62/20</f>
        <v>1.9</v>
      </c>
      <c r="D62" s="32">
        <v>15.07381002764387</v>
      </c>
      <c r="E62" s="14">
        <f>(D62*24)/240</f>
        <v>1.5073810027643868</v>
      </c>
      <c r="F62" s="32">
        <v>17.278691069708984</v>
      </c>
      <c r="G62" s="17">
        <f>(F62*24)/240</f>
        <v>1.7278691069708985</v>
      </c>
      <c r="H62" s="32">
        <v>13.321092706908455</v>
      </c>
      <c r="I62" s="17">
        <f>(H62*24)/240</f>
        <v>1.3321092706908455</v>
      </c>
      <c r="K62" s="20">
        <v>5</v>
      </c>
      <c r="L62" s="21">
        <v>146.4168879881156</v>
      </c>
      <c r="M62" s="21">
        <v>129.80154707440053</v>
      </c>
      <c r="O62" s="27">
        <f>(C62*240)/K62</f>
        <v>91.2</v>
      </c>
      <c r="P62" s="27">
        <f>(G62*240)/K62</f>
        <v>82.93771713460312</v>
      </c>
      <c r="R62" s="27">
        <f>(C62*240)/L62</f>
        <v>3.114394837001403</v>
      </c>
      <c r="S62" s="27">
        <f>(G62*240)/L62</f>
        <v>2.832245592507574</v>
      </c>
    </row>
    <row r="63" spans="1:19" ht="12.75">
      <c r="A63" s="41">
        <v>1392</v>
      </c>
      <c r="B63" s="25">
        <v>38.72916666666667</v>
      </c>
      <c r="C63" s="17">
        <f>B63/20</f>
        <v>1.9364583333333336</v>
      </c>
      <c r="D63" s="32">
        <v>15.363055285849756</v>
      </c>
      <c r="E63" s="14">
        <f>(D63*24)/240</f>
        <v>1.5363055285849756</v>
      </c>
      <c r="F63" s="32">
        <v>17.610244900542217</v>
      </c>
      <c r="G63" s="17">
        <f>(F63*24)/240</f>
        <v>1.7610244900542218</v>
      </c>
      <c r="H63" s="32">
        <v>13.576705779683564</v>
      </c>
      <c r="I63" s="17">
        <f>(H63*24)/240</f>
        <v>1.3576705779683564</v>
      </c>
      <c r="K63" s="20">
        <v>5</v>
      </c>
      <c r="L63" s="21">
        <v>114.80325241459985</v>
      </c>
      <c r="M63" s="21">
        <v>101.77541660219897</v>
      </c>
      <c r="O63" s="27">
        <f>(C63*240)/K63</f>
        <v>92.95000000000002</v>
      </c>
      <c r="P63" s="27">
        <f>(G63*240)/K63</f>
        <v>84.52917552260264</v>
      </c>
      <c r="R63" s="27">
        <f>(C63*240)/L63</f>
        <v>4.048230256766632</v>
      </c>
      <c r="S63" s="27">
        <f>(G63*240)/L63</f>
        <v>3.681479999248385</v>
      </c>
    </row>
    <row r="64" spans="1:19" ht="12.75">
      <c r="A64" s="41">
        <v>1393</v>
      </c>
      <c r="B64" s="24">
        <v>39.458333333333336</v>
      </c>
      <c r="C64" s="17">
        <f>B64/20</f>
        <v>1.9729166666666669</v>
      </c>
      <c r="D64" s="32">
        <v>15.652300544055642</v>
      </c>
      <c r="E64" s="14">
        <f>(D64*24)/240</f>
        <v>1.5652300544055642</v>
      </c>
      <c r="F64" s="32">
        <v>17.941798731375446</v>
      </c>
      <c r="G64" s="17">
        <f>(F64*24)/240</f>
        <v>1.7941798731375447</v>
      </c>
      <c r="H64" s="32">
        <v>13.83231885245867</v>
      </c>
      <c r="I64" s="17">
        <f>(H64*24)/240</f>
        <v>1.383231885245867</v>
      </c>
      <c r="K64" s="20">
        <v>5</v>
      </c>
      <c r="L64" s="21">
        <v>108.17318827382698</v>
      </c>
      <c r="M64" s="21">
        <v>95.89772998762841</v>
      </c>
      <c r="O64" s="27">
        <f>(C64*240)/K64</f>
        <v>94.70000000000002</v>
      </c>
      <c r="P64" s="27">
        <f>(G64*240)/K64</f>
        <v>86.12063391060215</v>
      </c>
      <c r="R64" s="27">
        <f>(C64*240)/L64</f>
        <v>4.377239938619482</v>
      </c>
      <c r="S64" s="27">
        <f>(G64*240)/L64</f>
        <v>3.9806829809156805</v>
      </c>
    </row>
    <row r="65" spans="1:19" ht="12.75">
      <c r="A65" s="41">
        <v>1394</v>
      </c>
      <c r="B65" s="25">
        <v>39.47916666666667</v>
      </c>
      <c r="C65" s="17">
        <f>B65/20</f>
        <v>1.9739583333333335</v>
      </c>
      <c r="D65" s="32">
        <v>15.660564694290096</v>
      </c>
      <c r="E65" s="14">
        <f>(D65*24)/240</f>
        <v>1.5660564694290098</v>
      </c>
      <c r="F65" s="34">
        <v>20.5</v>
      </c>
      <c r="G65" s="17">
        <f>(F65*24)/240</f>
        <v>2.05</v>
      </c>
      <c r="H65" s="34">
        <v>19</v>
      </c>
      <c r="I65" s="17">
        <f>(H65*24)/240</f>
        <v>1.9</v>
      </c>
      <c r="K65" s="20">
        <v>5</v>
      </c>
      <c r="L65" s="21">
        <v>109.4610870997957</v>
      </c>
      <c r="M65" s="21">
        <v>97.03947847295076</v>
      </c>
      <c r="O65" s="27">
        <f>(C65*240)/K65</f>
        <v>94.75000000000001</v>
      </c>
      <c r="P65" s="27">
        <f>(G65*240)/K65</f>
        <v>98.39999999999999</v>
      </c>
      <c r="R65" s="27">
        <f>(C65*240)/L65</f>
        <v>4.328022062928007</v>
      </c>
      <c r="S65" s="27">
        <f>(G65*240)/L65</f>
        <v>4.4947479788086095</v>
      </c>
    </row>
    <row r="66" spans="1:19" ht="12.75">
      <c r="A66" s="41">
        <v>1395</v>
      </c>
      <c r="B66" s="24">
        <v>39.5</v>
      </c>
      <c r="C66" s="17">
        <f>B66/20</f>
        <v>1.975</v>
      </c>
      <c r="D66" s="32">
        <v>15.668828844524548</v>
      </c>
      <c r="E66" s="14">
        <f>(D66*24)/240</f>
        <v>1.5668828844524547</v>
      </c>
      <c r="F66" s="34">
        <v>20</v>
      </c>
      <c r="G66" s="17">
        <f>(F66*24)/240</f>
        <v>2</v>
      </c>
      <c r="H66" s="34">
        <v>17.25</v>
      </c>
      <c r="I66" s="17">
        <f>(H66*24)/240</f>
        <v>1.725</v>
      </c>
      <c r="K66" s="20">
        <v>5</v>
      </c>
      <c r="L66" s="21">
        <v>107.44162799047905</v>
      </c>
      <c r="M66" s="21">
        <v>95.24918692772908</v>
      </c>
      <c r="O66" s="27">
        <f>(C66*240)/K66</f>
        <v>94.8</v>
      </c>
      <c r="P66" s="27">
        <f>(G66*240)/K66</f>
        <v>96</v>
      </c>
      <c r="R66" s="27">
        <f>(C66*240)/L66</f>
        <v>4.411697857389163</v>
      </c>
      <c r="S66" s="27">
        <f>(G66*240)/L66</f>
        <v>4.467542134064976</v>
      </c>
    </row>
    <row r="67" spans="1:19" ht="12.75">
      <c r="A67" s="41"/>
      <c r="B67" s="24"/>
      <c r="C67" s="17"/>
      <c r="D67" s="32"/>
      <c r="E67" s="14"/>
      <c r="F67" s="34"/>
      <c r="G67" s="17"/>
      <c r="H67" s="34"/>
      <c r="I67" s="17"/>
      <c r="K67" s="20"/>
      <c r="L67" s="21"/>
      <c r="M67" s="21"/>
      <c r="O67" s="27"/>
      <c r="P67" s="27"/>
      <c r="R67" s="27"/>
      <c r="S67" s="27"/>
    </row>
    <row r="68" spans="1:19" ht="12.75">
      <c r="A68" s="41" t="s">
        <v>67</v>
      </c>
      <c r="B68" s="24">
        <f>AVERAGE(B62:B67)</f>
        <v>39.03333333333334</v>
      </c>
      <c r="C68" s="24">
        <f>AVERAGE(C62:C67)</f>
        <v>1.9516666666666669</v>
      </c>
      <c r="D68" s="24">
        <f>AVERAGE(D62:D67)</f>
        <v>15.483711879272784</v>
      </c>
      <c r="E68" s="24">
        <f>AVERAGE(E62:E67)</f>
        <v>1.5483711879272781</v>
      </c>
      <c r="F68" s="24">
        <f>AVERAGE(F62:F67)</f>
        <v>18.666146940325326</v>
      </c>
      <c r="G68" s="24">
        <f>AVERAGE(G62:G67)</f>
        <v>1.8666146940325326</v>
      </c>
      <c r="H68" s="24">
        <f>AVERAGE(H62:H67)</f>
        <v>15.396023467810139</v>
      </c>
      <c r="I68" s="24">
        <f>AVERAGE(I62:I67)</f>
        <v>1.5396023467810138</v>
      </c>
      <c r="J68" s="24"/>
      <c r="K68" s="24">
        <f>AVERAGE(K62:K67)</f>
        <v>5</v>
      </c>
      <c r="L68" s="24">
        <f>AVERAGE(L62:L67)</f>
        <v>117.25920875336342</v>
      </c>
      <c r="M68" s="24">
        <f>AVERAGE(M62:M67)</f>
        <v>103.95267181298155</v>
      </c>
      <c r="O68" s="35">
        <f>1/((1/O62+1/O63+1/O64+1/O65+1/O66)/5)</f>
        <v>93.65811041526227</v>
      </c>
      <c r="P68" s="35">
        <f>1/((1/P62+1/P63+1/P64+1/P65+1/P66)/5)</f>
        <v>89.16094823682103</v>
      </c>
      <c r="R68" s="35">
        <f>1/((1/R62+1/R63+1/R64+1/R65+1/R66)/5)</f>
        <v>3.986324738499018</v>
      </c>
      <c r="S68" s="35">
        <f>1/((1/S62+1/S63+1/S64+1/S65+1/S66)/5)</f>
        <v>3.7814663508097817</v>
      </c>
    </row>
    <row r="69" spans="1:19" ht="12.75">
      <c r="A69" s="41"/>
      <c r="B69" s="24"/>
      <c r="C69" s="17"/>
      <c r="D69" s="32"/>
      <c r="E69" s="14"/>
      <c r="F69" s="34"/>
      <c r="G69" s="17"/>
      <c r="H69" s="34"/>
      <c r="I69" s="17"/>
      <c r="K69" s="20"/>
      <c r="L69" s="21"/>
      <c r="M69" s="21"/>
      <c r="O69" s="27"/>
      <c r="P69" s="27"/>
      <c r="R69" s="27"/>
      <c r="S69" s="27"/>
    </row>
    <row r="70" spans="1:19" ht="12.75">
      <c r="A70" s="41">
        <v>1396</v>
      </c>
      <c r="B70" s="25">
        <v>39.625</v>
      </c>
      <c r="C70" s="17">
        <f>B70/20</f>
        <v>1.98125</v>
      </c>
      <c r="D70" s="32">
        <v>15.71841374593127</v>
      </c>
      <c r="E70" s="14">
        <f>(D70*24)/240</f>
        <v>1.571841374593127</v>
      </c>
      <c r="F70" s="34">
        <v>21</v>
      </c>
      <c r="G70" s="17">
        <f>(F70*24)/240</f>
        <v>2.1</v>
      </c>
      <c r="H70" s="34">
        <v>17.75</v>
      </c>
      <c r="I70" s="17">
        <f>(H70*24)/240</f>
        <v>1.775</v>
      </c>
      <c r="K70" s="20">
        <v>5</v>
      </c>
      <c r="L70" s="21">
        <v>111.97798820795111</v>
      </c>
      <c r="M70" s="21">
        <v>99.2707624604807</v>
      </c>
      <c r="O70" s="27">
        <f>(C70*240)/K70</f>
        <v>95.1</v>
      </c>
      <c r="P70" s="27">
        <f>(G70*240)/K70</f>
        <v>100.8</v>
      </c>
      <c r="R70" s="27">
        <f>(C70*240)/L70</f>
        <v>4.246370269815551</v>
      </c>
      <c r="S70" s="27">
        <f>(G70*240)/L70</f>
        <v>4.500884576208281</v>
      </c>
    </row>
    <row r="71" spans="1:19" ht="12.75">
      <c r="A71" s="41">
        <v>1397</v>
      </c>
      <c r="B71" s="25">
        <v>39.75</v>
      </c>
      <c r="C71" s="17">
        <f>B71/20</f>
        <v>1.9875</v>
      </c>
      <c r="D71" s="32">
        <v>15.767998647337995</v>
      </c>
      <c r="E71" s="14">
        <f>(D71*24)/240</f>
        <v>1.5767998647337995</v>
      </c>
      <c r="F71" s="34">
        <v>21</v>
      </c>
      <c r="G71" s="17">
        <f>(F71*24)/240</f>
        <v>2.1</v>
      </c>
      <c r="H71" s="34">
        <v>17.165</v>
      </c>
      <c r="I71" s="17">
        <f>(H71*24)/240</f>
        <v>1.7165</v>
      </c>
      <c r="K71" s="20">
        <v>5</v>
      </c>
      <c r="L71" s="21">
        <v>130.00228294673025</v>
      </c>
      <c r="M71" s="21">
        <v>115.24966608400537</v>
      </c>
      <c r="O71" s="27">
        <f>(C71*240)/K71</f>
        <v>95.4</v>
      </c>
      <c r="P71" s="27">
        <f>(G71*240)/K71</f>
        <v>100.8</v>
      </c>
      <c r="R71" s="27">
        <f>(C71*240)/L71</f>
        <v>3.669166334528568</v>
      </c>
      <c r="S71" s="27">
        <f>(G71*240)/L71</f>
        <v>3.8768549949735815</v>
      </c>
    </row>
    <row r="72" spans="1:19" ht="12.75">
      <c r="A72" s="41">
        <v>1398</v>
      </c>
      <c r="B72" s="25">
        <v>39.875</v>
      </c>
      <c r="C72" s="17">
        <f>B72/20</f>
        <v>1.99375</v>
      </c>
      <c r="D72" s="32">
        <v>15.817583548744718</v>
      </c>
      <c r="E72" s="14">
        <f>(D72*24)/240</f>
        <v>1.5817583548744716</v>
      </c>
      <c r="F72" s="34">
        <v>20.5</v>
      </c>
      <c r="G72" s="17">
        <f>(F72*24)/240</f>
        <v>2.05</v>
      </c>
      <c r="H72" s="34">
        <v>16.81</v>
      </c>
      <c r="I72" s="17">
        <f>(H72*24)/240</f>
        <v>1.6809999999999998</v>
      </c>
      <c r="K72" s="20">
        <v>5</v>
      </c>
      <c r="L72" s="21">
        <v>138.2114794712341</v>
      </c>
      <c r="M72" s="21">
        <v>122.52728565207653</v>
      </c>
      <c r="O72" s="27">
        <f>(C72*240)/K72</f>
        <v>95.7</v>
      </c>
      <c r="P72" s="27">
        <f>(G72*240)/K72</f>
        <v>98.39999999999999</v>
      </c>
      <c r="R72" s="27">
        <f>(C72*240)/L72</f>
        <v>3.462085796567933</v>
      </c>
      <c r="S72" s="27">
        <f>(G72*240)/L72</f>
        <v>3.5597621983519807</v>
      </c>
    </row>
    <row r="73" spans="1:19" ht="12.75">
      <c r="A73" s="41">
        <v>1399</v>
      </c>
      <c r="B73" s="24">
        <v>40</v>
      </c>
      <c r="C73" s="17">
        <f>B73/20</f>
        <v>2</v>
      </c>
      <c r="D73" s="32">
        <v>15.867168450151441</v>
      </c>
      <c r="E73" s="14">
        <f>(D73*24)/240</f>
        <v>1.586716845015144</v>
      </c>
      <c r="F73" s="34">
        <v>20</v>
      </c>
      <c r="G73" s="17">
        <f>(F73*24)/240</f>
        <v>2</v>
      </c>
      <c r="H73" s="34">
        <v>16.455</v>
      </c>
      <c r="I73" s="17">
        <f>(H73*24)/240</f>
        <v>1.6454999999999997</v>
      </c>
      <c r="K73" s="20">
        <v>5</v>
      </c>
      <c r="L73" s="21">
        <v>124.25237242428462</v>
      </c>
      <c r="M73" s="21">
        <v>110.15225354090177</v>
      </c>
      <c r="O73" s="27">
        <f>(C73*240)/K73</f>
        <v>96</v>
      </c>
      <c r="P73" s="27">
        <f>(G73*240)/K73</f>
        <v>96</v>
      </c>
      <c r="R73" s="27">
        <f>(C73*240)/L73</f>
        <v>3.863105312475997</v>
      </c>
      <c r="S73" s="27">
        <f>(G73*240)/L73</f>
        <v>3.863105312475997</v>
      </c>
    </row>
    <row r="74" spans="1:19" ht="12.75">
      <c r="A74" s="41">
        <v>1400</v>
      </c>
      <c r="B74" s="24">
        <v>44</v>
      </c>
      <c r="C74" s="17">
        <f>B74/20</f>
        <v>2.2</v>
      </c>
      <c r="D74" s="32">
        <v>17.453885295166586</v>
      </c>
      <c r="E74" s="14">
        <f>(D74*24)/240</f>
        <v>1.7453885295166587</v>
      </c>
      <c r="F74" s="34">
        <v>20</v>
      </c>
      <c r="G74" s="17">
        <f>(F74*24)/240</f>
        <v>2</v>
      </c>
      <c r="H74" s="34">
        <v>16.865</v>
      </c>
      <c r="I74" s="17">
        <f>(H74*24)/240</f>
        <v>1.6864999999999999</v>
      </c>
      <c r="K74" s="20">
        <v>5</v>
      </c>
      <c r="L74" s="21">
        <v>119.61499807164088</v>
      </c>
      <c r="M74" s="21">
        <v>106.0411269242429</v>
      </c>
      <c r="O74" s="27">
        <f>(C74*240)/K74</f>
        <v>105.6</v>
      </c>
      <c r="P74" s="27">
        <f>(G74*240)/K74</f>
        <v>96</v>
      </c>
      <c r="R74" s="27">
        <f>(C74*240)/L74</f>
        <v>4.414162174577519</v>
      </c>
      <c r="S74" s="27">
        <f>(G74*240)/L74</f>
        <v>4.012874704161381</v>
      </c>
    </row>
    <row r="75" spans="1:19" ht="12.75">
      <c r="A75" s="41"/>
      <c r="B75" s="24"/>
      <c r="C75" s="17"/>
      <c r="D75" s="32"/>
      <c r="E75" s="14"/>
      <c r="F75" s="34"/>
      <c r="G75" s="17"/>
      <c r="H75" s="34"/>
      <c r="I75" s="17"/>
      <c r="K75" s="20"/>
      <c r="L75" s="21"/>
      <c r="M75" s="21"/>
      <c r="O75" s="27"/>
      <c r="P75" s="27"/>
      <c r="R75" s="27"/>
      <c r="S75" s="27"/>
    </row>
    <row r="76" spans="1:19" ht="12.75">
      <c r="A76" s="41" t="s">
        <v>78</v>
      </c>
      <c r="B76" s="24">
        <f>AVERAGE(B70:B75)</f>
        <v>40.65</v>
      </c>
      <c r="C76" s="24">
        <f>AVERAGE(C70:C75)</f>
        <v>2.0325</v>
      </c>
      <c r="D76" s="24">
        <f>AVERAGE(D70:D75)</f>
        <v>16.1250099374664</v>
      </c>
      <c r="E76" s="24">
        <f>AVERAGE(E70:E75)</f>
        <v>1.6125009937466401</v>
      </c>
      <c r="F76" s="24">
        <f>AVERAGE(F70:F75)</f>
        <v>20.5</v>
      </c>
      <c r="G76" s="24">
        <f>AVERAGE(G70:G75)</f>
        <v>2.05</v>
      </c>
      <c r="H76" s="24">
        <f>AVERAGE(H70:H75)</f>
        <v>17.008999999999997</v>
      </c>
      <c r="I76" s="24">
        <f>AVERAGE(I70:I75)</f>
        <v>1.7009</v>
      </c>
      <c r="J76" s="24"/>
      <c r="K76" s="24">
        <f>AVERAGE(K70:K75)</f>
        <v>5</v>
      </c>
      <c r="L76" s="24">
        <f>AVERAGE(L70:L75)</f>
        <v>124.81182422436818</v>
      </c>
      <c r="M76" s="24">
        <f>AVERAGE(M70:M75)</f>
        <v>110.64821893234145</v>
      </c>
      <c r="O76" s="35">
        <f>1/((1/O70+1/O71+1/O72+1/O73+1/O74)/5)</f>
        <v>97.40301769221644</v>
      </c>
      <c r="P76" s="35">
        <f>1/((1/P70+1/P71+1/P72+1/P73+1/P74)/5)</f>
        <v>98.35316515944788</v>
      </c>
      <c r="R76" s="35">
        <f>1/((1/R70+1/R71+1/R72+1/R73+1/R74)/5)</f>
        <v>3.8992964562812404</v>
      </c>
      <c r="S76" s="35">
        <f>1/((1/S70+1/S71+1/S72+1/S73+1/S74)/5)</f>
        <v>3.939817712633256</v>
      </c>
    </row>
    <row r="77" spans="1:19" ht="12.75">
      <c r="A77" s="41"/>
      <c r="B77" s="24"/>
      <c r="C77" s="17"/>
      <c r="D77" s="32"/>
      <c r="E77" s="14"/>
      <c r="F77" s="34"/>
      <c r="G77" s="17"/>
      <c r="H77" s="34"/>
      <c r="I77" s="17"/>
      <c r="K77" s="20"/>
      <c r="L77" s="21"/>
      <c r="M77" s="21"/>
      <c r="O77" s="27"/>
      <c r="P77" s="27"/>
      <c r="R77" s="27"/>
      <c r="S77" s="27"/>
    </row>
    <row r="78" spans="1:19" ht="12.75">
      <c r="A78" s="41">
        <v>1401</v>
      </c>
      <c r="B78" s="25">
        <v>43</v>
      </c>
      <c r="C78" s="17">
        <f>B78/20</f>
        <v>2.15</v>
      </c>
      <c r="D78" s="32">
        <v>17.0572060839128</v>
      </c>
      <c r="E78" s="14">
        <f>(D78*24)/240</f>
        <v>1.7057206083912797</v>
      </c>
      <c r="F78" s="34">
        <v>20.5</v>
      </c>
      <c r="G78" s="17">
        <f>(F78*24)/240</f>
        <v>2.05</v>
      </c>
      <c r="H78" s="34">
        <v>17</v>
      </c>
      <c r="I78" s="17">
        <f>(H78*24)/240</f>
        <v>1.7</v>
      </c>
      <c r="K78" s="20">
        <v>5</v>
      </c>
      <c r="L78" s="21">
        <v>143.72841383062647</v>
      </c>
      <c r="M78" s="21">
        <v>127.41816009147297</v>
      </c>
      <c r="O78" s="27">
        <f>(C78*240)/K78</f>
        <v>103.2</v>
      </c>
      <c r="P78" s="27">
        <f>(G78*240)/K78</f>
        <v>98.39999999999999</v>
      </c>
      <c r="R78" s="27">
        <f>(C78*240)/L78</f>
        <v>3.5901043241739847</v>
      </c>
      <c r="S78" s="27">
        <f>(G78*240)/L78</f>
        <v>3.4231227277007754</v>
      </c>
    </row>
    <row r="79" spans="1:19" ht="12.75">
      <c r="A79" s="41">
        <v>1402</v>
      </c>
      <c r="B79" s="24">
        <v>42</v>
      </c>
      <c r="C79" s="17">
        <f>B79/20</f>
        <v>2.1</v>
      </c>
      <c r="D79" s="33">
        <v>17.9016393442623</v>
      </c>
      <c r="E79" s="14">
        <f>(D79*24)/240</f>
        <v>1.79016393442623</v>
      </c>
      <c r="F79" s="34">
        <v>20.666666666666668</v>
      </c>
      <c r="G79" s="17">
        <f>(F79*24)/240</f>
        <v>2.066666666666667</v>
      </c>
      <c r="H79" s="34">
        <v>17.055</v>
      </c>
      <c r="I79" s="17">
        <f>(H79*24)/240</f>
        <v>1.7055</v>
      </c>
      <c r="K79" s="20">
        <v>5</v>
      </c>
      <c r="L79" s="21">
        <v>139.0421387396812</v>
      </c>
      <c r="M79" s="21">
        <v>123.26368197641911</v>
      </c>
      <c r="O79" s="27">
        <f>(C79*240)/K79</f>
        <v>100.8</v>
      </c>
      <c r="P79" s="27">
        <f>(G79*240)/K79</f>
        <v>99.20000000000002</v>
      </c>
      <c r="R79" s="27">
        <f>(C79*240)/L79</f>
        <v>3.624800399133702</v>
      </c>
      <c r="S79" s="27">
        <f>(G79*240)/L79</f>
        <v>3.5672638848617386</v>
      </c>
    </row>
    <row r="80" spans="1:19" ht="12.75">
      <c r="A80" s="41">
        <v>1403</v>
      </c>
      <c r="B80" s="25">
        <v>42.3</v>
      </c>
      <c r="C80" s="17">
        <f>B80/20</f>
        <v>2.1149999999999998</v>
      </c>
      <c r="D80" s="33">
        <v>18.22131147540984</v>
      </c>
      <c r="E80" s="14">
        <f>(D80*24)/240</f>
        <v>1.822131147540984</v>
      </c>
      <c r="F80" s="34">
        <v>20.833333333333336</v>
      </c>
      <c r="G80" s="17">
        <f>(F80*24)/240</f>
        <v>2.0833333333333335</v>
      </c>
      <c r="H80" s="34">
        <v>17.11</v>
      </c>
      <c r="I80" s="17">
        <f>(H80*24)/240</f>
        <v>1.7109999999999999</v>
      </c>
      <c r="K80" s="20">
        <v>5</v>
      </c>
      <c r="L80" s="21">
        <v>131.12060381950306</v>
      </c>
      <c r="M80" s="21">
        <v>116.24108026720594</v>
      </c>
      <c r="O80" s="27">
        <f>(C80*240)/K80</f>
        <v>101.52</v>
      </c>
      <c r="P80" s="27">
        <f>(G80*240)/K80</f>
        <v>100.00000000000001</v>
      </c>
      <c r="R80" s="27">
        <f>(C80*240)/L80</f>
        <v>3.871245137787406</v>
      </c>
      <c r="S80" s="27">
        <f>(G80*240)/L80</f>
        <v>3.8132832326511097</v>
      </c>
    </row>
    <row r="81" spans="1:19" ht="12.75">
      <c r="A81" s="41">
        <v>1404</v>
      </c>
      <c r="B81" s="25">
        <v>42.599999999999994</v>
      </c>
      <c r="C81" s="17">
        <f>B81/20</f>
        <v>2.13</v>
      </c>
      <c r="D81" s="33">
        <v>18.54098360655738</v>
      </c>
      <c r="E81" s="14">
        <f>(D81*24)/240</f>
        <v>1.854098360655738</v>
      </c>
      <c r="F81" s="34">
        <v>21</v>
      </c>
      <c r="G81" s="17">
        <f>(F81*24)/240</f>
        <v>2.1</v>
      </c>
      <c r="H81" s="34">
        <v>17.165</v>
      </c>
      <c r="I81" s="17">
        <f>(H81*24)/240</f>
        <v>1.7165</v>
      </c>
      <c r="K81" s="20">
        <v>5</v>
      </c>
      <c r="L81" s="21">
        <v>111.5104850779639</v>
      </c>
      <c r="M81" s="21">
        <v>98.85631143390657</v>
      </c>
      <c r="O81" s="27">
        <f>(C81*240)/K81</f>
        <v>102.24</v>
      </c>
      <c r="P81" s="27">
        <f>(G81*240)/K81</f>
        <v>100.8</v>
      </c>
      <c r="R81" s="27">
        <f>(C81*240)/L81</f>
        <v>4.584322269269911</v>
      </c>
      <c r="S81" s="27">
        <f>(G81*240)/L81</f>
        <v>4.519754349984419</v>
      </c>
    </row>
    <row r="82" spans="1:19" ht="12.75">
      <c r="A82" s="41">
        <v>1405</v>
      </c>
      <c r="B82" s="25">
        <v>42.89999999999999</v>
      </c>
      <c r="C82" s="17">
        <f>B82/20</f>
        <v>2.1449999999999996</v>
      </c>
      <c r="D82" s="33">
        <v>18.86065573770492</v>
      </c>
      <c r="E82" s="14">
        <f>(D82*24)/240</f>
        <v>1.886065573770492</v>
      </c>
      <c r="F82" s="34">
        <v>21</v>
      </c>
      <c r="G82" s="17">
        <f>(F82*24)/240</f>
        <v>2.1</v>
      </c>
      <c r="H82" s="34">
        <v>18.0825</v>
      </c>
      <c r="I82" s="17">
        <f>(H82*24)/240</f>
        <v>1.8082500000000001</v>
      </c>
      <c r="K82" s="20">
        <v>5.5</v>
      </c>
      <c r="L82" s="21">
        <v>109.96370744971176</v>
      </c>
      <c r="M82" s="21">
        <v>97.48506162873726</v>
      </c>
      <c r="O82" s="27">
        <f>(C82*240)/K82</f>
        <v>93.6</v>
      </c>
      <c r="P82" s="27">
        <f>(G82*240)/K82</f>
        <v>91.63636363636364</v>
      </c>
      <c r="R82" s="27">
        <f>(C82*240)/L82</f>
        <v>4.681544592659597</v>
      </c>
      <c r="S82" s="27">
        <f>(G82*240)/L82</f>
        <v>4.58333037043597</v>
      </c>
    </row>
    <row r="83" spans="1:19" ht="12.75">
      <c r="A83" s="41"/>
      <c r="B83" s="25"/>
      <c r="C83" s="17"/>
      <c r="D83" s="33"/>
      <c r="E83" s="14"/>
      <c r="F83" s="34"/>
      <c r="G83" s="17"/>
      <c r="H83" s="34"/>
      <c r="I83" s="17"/>
      <c r="K83" s="20"/>
      <c r="L83" s="21"/>
      <c r="M83" s="21"/>
      <c r="O83" s="27"/>
      <c r="P83" s="27"/>
      <c r="R83" s="27"/>
      <c r="S83" s="27"/>
    </row>
    <row r="84" spans="1:19" ht="12.75">
      <c r="A84" s="41" t="s">
        <v>90</v>
      </c>
      <c r="B84" s="24">
        <f>AVERAGE(B78:B83)</f>
        <v>42.55999999999999</v>
      </c>
      <c r="C84" s="24">
        <f>AVERAGE(C78:C83)</f>
        <v>2.128</v>
      </c>
      <c r="D84" s="24">
        <f>AVERAGE(D78:D83)</f>
        <v>18.11635924956945</v>
      </c>
      <c r="E84" s="24">
        <f>AVERAGE(E78:E83)</f>
        <v>1.8116359249569445</v>
      </c>
      <c r="F84" s="24">
        <f>AVERAGE(F78:F83)</f>
        <v>20.8</v>
      </c>
      <c r="G84" s="24">
        <f>AVERAGE(G78:G83)</f>
        <v>2.08</v>
      </c>
      <c r="H84" s="24">
        <f>AVERAGE(H78:H83)</f>
        <v>17.2825</v>
      </c>
      <c r="I84" s="24">
        <f>AVERAGE(I78:I83)</f>
        <v>1.7282499999999998</v>
      </c>
      <c r="J84" s="24"/>
      <c r="K84" s="24">
        <f>AVERAGE(K78:K83)</f>
        <v>5.1</v>
      </c>
      <c r="L84" s="24">
        <f>AVERAGE(L78:L83)</f>
        <v>127.07306978349729</v>
      </c>
      <c r="M84" s="24">
        <f>AVERAGE(M78:M83)</f>
        <v>112.65285907954838</v>
      </c>
      <c r="O84" s="35">
        <f>1/((1/O78+1/O79+1/O80+1/O81+1/O82)/5)</f>
        <v>100.14921921002441</v>
      </c>
      <c r="P84" s="35">
        <f>1/((1/P78+1/P79+1/P80+1/P81+1/P82)/5)</f>
        <v>97.89222356293806</v>
      </c>
      <c r="R84" s="35">
        <f>1/((1/R78+1/R79+1/R80+1/R81+1/R82)/5)</f>
        <v>4.0177585363052595</v>
      </c>
      <c r="S84" s="35">
        <f>1/((1/S78+1/S79+1/S80+1/S81+1/S82)/5)</f>
        <v>3.9242403599784215</v>
      </c>
    </row>
    <row r="85" spans="1:19" ht="12.75">
      <c r="A85" s="41"/>
      <c r="B85" s="25"/>
      <c r="C85" s="17"/>
      <c r="D85" s="33"/>
      <c r="E85" s="14"/>
      <c r="F85" s="34"/>
      <c r="G85" s="17"/>
      <c r="H85" s="34"/>
      <c r="I85" s="17"/>
      <c r="K85" s="20"/>
      <c r="L85" s="21"/>
      <c r="M85" s="21"/>
      <c r="O85" s="27"/>
      <c r="P85" s="27"/>
      <c r="R85" s="27"/>
      <c r="S85" s="27"/>
    </row>
    <row r="86" spans="1:19" ht="12.75">
      <c r="A86" s="41">
        <v>1406</v>
      </c>
      <c r="B86" s="25">
        <v>43.19999999999999</v>
      </c>
      <c r="C86" s="17">
        <f>B86/20</f>
        <v>2.1599999999999993</v>
      </c>
      <c r="D86" s="33">
        <v>19.180327868852462</v>
      </c>
      <c r="E86" s="14">
        <f>(D86*24)/240</f>
        <v>1.9180327868852463</v>
      </c>
      <c r="F86" s="34">
        <v>21</v>
      </c>
      <c r="G86" s="17">
        <f>(F86*24)/240</f>
        <v>2.1</v>
      </c>
      <c r="H86" s="34">
        <v>19</v>
      </c>
      <c r="I86" s="17">
        <f>(H86*24)/240</f>
        <v>1.9</v>
      </c>
      <c r="K86" s="20">
        <v>5.5</v>
      </c>
      <c r="L86" s="21">
        <v>110.42879260916321</v>
      </c>
      <c r="M86" s="21">
        <v>97.89736907528702</v>
      </c>
      <c r="O86" s="27">
        <f>(C86*240)/K86</f>
        <v>94.25454545454544</v>
      </c>
      <c r="P86" s="27">
        <f>(G86*240)/K86</f>
        <v>91.63636363636364</v>
      </c>
      <c r="R86" s="27">
        <f>(C86*240)/L86</f>
        <v>4.694427854832706</v>
      </c>
      <c r="S86" s="27">
        <f>(G86*240)/L86</f>
        <v>4.564027081087355</v>
      </c>
    </row>
    <row r="87" spans="1:19" ht="12.75">
      <c r="A87" s="41">
        <v>1407</v>
      </c>
      <c r="B87" s="24">
        <v>43.5</v>
      </c>
      <c r="C87" s="17">
        <f>B87/20</f>
        <v>2.175</v>
      </c>
      <c r="D87" s="33">
        <v>19.5</v>
      </c>
      <c r="E87" s="14">
        <f>(D87*24)/240</f>
        <v>1.95</v>
      </c>
      <c r="F87" s="34">
        <v>22</v>
      </c>
      <c r="G87" s="17">
        <f>(F87*24)/240</f>
        <v>2.2</v>
      </c>
      <c r="H87" s="34">
        <v>20</v>
      </c>
      <c r="I87" s="17">
        <f>(H87*24)/240</f>
        <v>2</v>
      </c>
      <c r="K87" s="20">
        <v>5.5</v>
      </c>
      <c r="L87" s="21">
        <v>110.55351922661204</v>
      </c>
      <c r="M87" s="21">
        <v>98.00794175668103</v>
      </c>
      <c r="O87" s="27">
        <f>(C87*240)/K87</f>
        <v>94.9090909090909</v>
      </c>
      <c r="P87" s="27">
        <f>(G87*240)/K87</f>
        <v>96</v>
      </c>
      <c r="R87" s="27">
        <f>(C87*240)/L87</f>
        <v>4.721695009364714</v>
      </c>
      <c r="S87" s="27">
        <f>(G87*240)/L87</f>
        <v>4.775967365794194</v>
      </c>
    </row>
    <row r="88" spans="1:19" ht="12.75">
      <c r="A88" s="41">
        <v>1408</v>
      </c>
      <c r="B88" s="25">
        <v>41.75</v>
      </c>
      <c r="C88" s="17">
        <f>B88/20</f>
        <v>2.0875</v>
      </c>
      <c r="D88" s="33">
        <v>19.75</v>
      </c>
      <c r="E88" s="14">
        <f>(D88*24)/240</f>
        <v>1.975</v>
      </c>
      <c r="F88" s="34">
        <v>23.835</v>
      </c>
      <c r="G88" s="17">
        <f>(F88*24)/240</f>
        <v>2.3834999999999997</v>
      </c>
      <c r="H88" s="34">
        <v>19.415</v>
      </c>
      <c r="I88" s="17">
        <f>(H88*24)/240</f>
        <v>1.9415</v>
      </c>
      <c r="K88" s="20">
        <v>6</v>
      </c>
      <c r="L88" s="21">
        <v>120.2454674582614</v>
      </c>
      <c r="M88" s="21">
        <v>106.60005084955561</v>
      </c>
      <c r="O88" s="27">
        <f>(C88*240)/K88</f>
        <v>83.5</v>
      </c>
      <c r="P88" s="27">
        <f>(G88*240)/K88</f>
        <v>95.33999999999999</v>
      </c>
      <c r="R88" s="27">
        <f>(C88*240)/L88</f>
        <v>4.1664772119074085</v>
      </c>
      <c r="S88" s="27">
        <f>(G88*240)/L88</f>
        <v>4.757268711176675</v>
      </c>
    </row>
    <row r="89" spans="1:19" ht="12.75">
      <c r="A89" s="41">
        <v>1409</v>
      </c>
      <c r="B89" s="24">
        <v>40</v>
      </c>
      <c r="C89" s="17">
        <f>B89/20</f>
        <v>2</v>
      </c>
      <c r="D89" s="33">
        <v>20</v>
      </c>
      <c r="E89" s="14">
        <f>(D89*24)/240</f>
        <v>2</v>
      </c>
      <c r="F89" s="34">
        <v>26.375</v>
      </c>
      <c r="G89" s="17">
        <f>(F89*24)/240</f>
        <v>2.6375</v>
      </c>
      <c r="H89" s="34">
        <v>19.7075</v>
      </c>
      <c r="I89" s="17">
        <f>(H89*24)/240</f>
        <v>1.97075</v>
      </c>
      <c r="K89" s="20">
        <v>6</v>
      </c>
      <c r="L89" s="21">
        <v>134.18656807329418</v>
      </c>
      <c r="M89" s="21">
        <v>118.9591198928617</v>
      </c>
      <c r="O89" s="27">
        <f>(C89*240)/K89</f>
        <v>80</v>
      </c>
      <c r="P89" s="27">
        <f>(G89*240)/K89</f>
        <v>105.5</v>
      </c>
      <c r="R89" s="27">
        <f>(C89*240)/L89</f>
        <v>3.5771091465564475</v>
      </c>
      <c r="S89" s="27">
        <f>(G89*240)/L89</f>
        <v>4.717312687021315</v>
      </c>
    </row>
    <row r="90" spans="1:19" ht="12.75">
      <c r="A90" s="41">
        <v>1410</v>
      </c>
      <c r="B90" s="24">
        <v>47.5</v>
      </c>
      <c r="C90" s="17">
        <f>B90/20</f>
        <v>2.375</v>
      </c>
      <c r="D90" s="33">
        <v>21</v>
      </c>
      <c r="E90" s="14">
        <f>(D90*24)/240</f>
        <v>2.1</v>
      </c>
      <c r="F90" s="34">
        <v>28.915</v>
      </c>
      <c r="G90" s="17">
        <f>(F90*24)/240</f>
        <v>2.8915</v>
      </c>
      <c r="H90" s="34">
        <v>20</v>
      </c>
      <c r="I90" s="17">
        <f>(H90*24)/240</f>
        <v>2</v>
      </c>
      <c r="K90" s="20">
        <v>6</v>
      </c>
      <c r="L90" s="21">
        <v>144.57499366914007</v>
      </c>
      <c r="M90" s="21">
        <v>128.1686703247596</v>
      </c>
      <c r="O90" s="27">
        <f>(C90*240)/K90</f>
        <v>95</v>
      </c>
      <c r="P90" s="27">
        <f>(G90*240)/K90</f>
        <v>115.66000000000001</v>
      </c>
      <c r="R90" s="27">
        <f>(C90*240)/L90</f>
        <v>3.9425905236727536</v>
      </c>
      <c r="S90" s="27">
        <f>(G90*240)/L90</f>
        <v>4.800000210189376</v>
      </c>
    </row>
    <row r="91" spans="1:19" ht="12.75">
      <c r="A91" s="41"/>
      <c r="B91" s="24"/>
      <c r="C91" s="17"/>
      <c r="D91" s="33"/>
      <c r="E91" s="14"/>
      <c r="F91" s="34"/>
      <c r="G91" s="17"/>
      <c r="H91" s="34"/>
      <c r="I91" s="17"/>
      <c r="K91" s="20"/>
      <c r="L91" s="21"/>
      <c r="M91" s="21"/>
      <c r="O91" s="27"/>
      <c r="P91" s="27"/>
      <c r="R91" s="27"/>
      <c r="S91" s="27"/>
    </row>
    <row r="92" spans="1:19" ht="12.75">
      <c r="A92" s="41" t="s">
        <v>103</v>
      </c>
      <c r="B92" s="24">
        <f>AVERAGE(B86:B91)</f>
        <v>43.19</v>
      </c>
      <c r="C92" s="24">
        <f>AVERAGE(C86:C91)</f>
        <v>2.1595</v>
      </c>
      <c r="D92" s="24">
        <f>AVERAGE(D86:D91)</f>
        <v>19.88606557377049</v>
      </c>
      <c r="E92" s="24">
        <f>AVERAGE(E86:E91)</f>
        <v>1.988606557377049</v>
      </c>
      <c r="F92" s="24">
        <f>AVERAGE(F86:F91)</f>
        <v>24.425</v>
      </c>
      <c r="G92" s="24">
        <f>AVERAGE(G86:G91)</f>
        <v>2.4425000000000003</v>
      </c>
      <c r="H92" s="24">
        <f>AVERAGE(H86:H91)</f>
        <v>19.6245</v>
      </c>
      <c r="I92" s="24">
        <f>AVERAGE(I86:I91)</f>
        <v>1.9624499999999998</v>
      </c>
      <c r="J92" s="24"/>
      <c r="K92" s="24">
        <f>AVERAGE(K86:K91)</f>
        <v>5.8</v>
      </c>
      <c r="L92" s="24">
        <f>AVERAGE(L86:L91)</f>
        <v>123.99786820729419</v>
      </c>
      <c r="M92" s="24">
        <f>AVERAGE(M86:M91)</f>
        <v>109.92663037982898</v>
      </c>
      <c r="O92" s="35">
        <f>1/((1/O86+1/O87+1/O88+1/O89+1/O90)/5)</f>
        <v>89.04984341385169</v>
      </c>
      <c r="P92" s="35">
        <f>1/((1/P86+1/P87+1/P88+1/P89+1/P90)/5)</f>
        <v>100.11443771961562</v>
      </c>
      <c r="R92" s="35">
        <f>1/((1/R86+1/R87+1/R88+1/R89+1/R90)/5)</f>
        <v>4.17357581872469</v>
      </c>
      <c r="S92" s="35">
        <f>1/((1/S86+1/S87+1/S88+1/S89+1/S90)/5)</f>
        <v>4.72139302722386</v>
      </c>
    </row>
    <row r="93" spans="1:19" ht="12.75">
      <c r="A93" s="41"/>
      <c r="B93" s="24"/>
      <c r="C93" s="17"/>
      <c r="D93" s="33"/>
      <c r="E93" s="14"/>
      <c r="F93" s="34"/>
      <c r="G93" s="17"/>
      <c r="H93" s="34"/>
      <c r="I93" s="17"/>
      <c r="K93" s="20"/>
      <c r="L93" s="21"/>
      <c r="M93" s="21"/>
      <c r="O93" s="27"/>
      <c r="P93" s="27"/>
      <c r="R93" s="27"/>
      <c r="S93" s="27"/>
    </row>
    <row r="94" spans="1:19" ht="12.75">
      <c r="A94" s="41">
        <v>1411</v>
      </c>
      <c r="B94" s="24">
        <v>42</v>
      </c>
      <c r="C94" s="17">
        <f>B94/20</f>
        <v>2.1</v>
      </c>
      <c r="D94" s="33">
        <v>22.75</v>
      </c>
      <c r="E94" s="14">
        <f>(D94*24)/240</f>
        <v>2.275</v>
      </c>
      <c r="F94" s="34">
        <v>27.4575</v>
      </c>
      <c r="G94" s="17">
        <f>(F94*24)/240</f>
        <v>2.74575</v>
      </c>
      <c r="H94" s="34">
        <v>19.5</v>
      </c>
      <c r="I94" s="17">
        <f>(H94*24)/240</f>
        <v>1.95</v>
      </c>
      <c r="K94" s="20">
        <v>6</v>
      </c>
      <c r="L94" s="21">
        <v>119.66042645027846</v>
      </c>
      <c r="M94" s="21">
        <v>106.08140010522129</v>
      </c>
      <c r="O94" s="27">
        <f>(C94*240)/K94</f>
        <v>84</v>
      </c>
      <c r="P94" s="27">
        <f>(G94*240)/K94</f>
        <v>109.83</v>
      </c>
      <c r="R94" s="27">
        <f>(C94*240)/L94</f>
        <v>4.21191880182228</v>
      </c>
      <c r="S94" s="27">
        <f>(G94*240)/L94</f>
        <v>5.507083833382632</v>
      </c>
    </row>
    <row r="95" spans="1:19" ht="12.75">
      <c r="A95" s="41">
        <v>1412</v>
      </c>
      <c r="B95" s="24">
        <v>44.375</v>
      </c>
      <c r="C95" s="17">
        <f>B95/20</f>
        <v>2.21875</v>
      </c>
      <c r="D95" s="33">
        <v>21.75</v>
      </c>
      <c r="E95" s="14">
        <f>(D95*24)/240</f>
        <v>2.175</v>
      </c>
      <c r="F95" s="34">
        <v>26</v>
      </c>
      <c r="G95" s="17">
        <f>(F95*24)/240</f>
        <v>2.6</v>
      </c>
      <c r="H95" s="34">
        <v>19.25</v>
      </c>
      <c r="I95" s="17">
        <f>(H95*24)/240</f>
        <v>1.925</v>
      </c>
      <c r="K95" s="20">
        <v>6</v>
      </c>
      <c r="L95" s="21">
        <v>116.81242327892417</v>
      </c>
      <c r="M95" s="21">
        <v>103.55658740912989</v>
      </c>
      <c r="O95" s="27">
        <f>(C95*240)/K95</f>
        <v>88.75</v>
      </c>
      <c r="P95" s="27">
        <f>(G95*240)/K95</f>
        <v>104</v>
      </c>
      <c r="R95" s="27">
        <f>(C95*240)/L95</f>
        <v>4.558590473964391</v>
      </c>
      <c r="S95" s="27">
        <f>(G95*240)/L95</f>
        <v>5.3418975694906665</v>
      </c>
    </row>
    <row r="96" spans="1:19" ht="12.75">
      <c r="A96" s="41">
        <v>1413</v>
      </c>
      <c r="B96" s="25">
        <v>43.1875</v>
      </c>
      <c r="C96" s="17">
        <f>B96/20</f>
        <v>2.159375</v>
      </c>
      <c r="D96" s="33">
        <v>21.875</v>
      </c>
      <c r="E96" s="14">
        <f>(D96*24)/240</f>
        <v>2.1875</v>
      </c>
      <c r="F96" s="34">
        <v>23.5825</v>
      </c>
      <c r="G96" s="17">
        <f>(F96*24)/240</f>
        <v>2.35825</v>
      </c>
      <c r="H96" s="34">
        <v>19</v>
      </c>
      <c r="I96" s="17">
        <f>(H96*24)/240</f>
        <v>1.9</v>
      </c>
      <c r="K96" s="20">
        <v>6</v>
      </c>
      <c r="L96" s="21">
        <v>122.43132764963813</v>
      </c>
      <c r="M96" s="21">
        <v>108.53786033606838</v>
      </c>
      <c r="O96" s="27">
        <f>(C96*240)/K96</f>
        <v>86.375</v>
      </c>
      <c r="P96" s="27">
        <f>(G96*240)/K96</f>
        <v>94.33</v>
      </c>
      <c r="R96" s="27">
        <f>(C96*240)/L96</f>
        <v>4.232985216684709</v>
      </c>
      <c r="S96" s="27">
        <f>(G96*240)/L96</f>
        <v>4.622836416669969</v>
      </c>
    </row>
    <row r="97" spans="1:19" ht="12.75">
      <c r="A97" s="41">
        <v>1414</v>
      </c>
      <c r="B97" s="24">
        <v>42</v>
      </c>
      <c r="C97" s="17">
        <f>B97/20</f>
        <v>2.1</v>
      </c>
      <c r="D97" s="33">
        <v>22</v>
      </c>
      <c r="E97" s="14">
        <f>(D97*24)/240</f>
        <v>2.2</v>
      </c>
      <c r="F97" s="34">
        <v>21.165</v>
      </c>
      <c r="G97" s="17">
        <f>(F97*24)/240</f>
        <v>2.1165</v>
      </c>
      <c r="H97" s="34">
        <v>18.75</v>
      </c>
      <c r="I97" s="17">
        <f>(H97*24)/240</f>
        <v>1.875</v>
      </c>
      <c r="K97" s="20">
        <v>6</v>
      </c>
      <c r="L97" s="21">
        <v>121.45589139987949</v>
      </c>
      <c r="M97" s="21">
        <v>107.67311627525073</v>
      </c>
      <c r="O97" s="27">
        <f>(C97*240)/K97</f>
        <v>84</v>
      </c>
      <c r="P97" s="27">
        <f>(G97*240)/K97</f>
        <v>84.66</v>
      </c>
      <c r="R97" s="27">
        <f>(C97*240)/L97</f>
        <v>4.14965461280621</v>
      </c>
      <c r="S97" s="27">
        <f>(G97*240)/L97</f>
        <v>4.18225904190683</v>
      </c>
    </row>
    <row r="98" spans="1:19" ht="12.75">
      <c r="A98" s="41">
        <v>1415</v>
      </c>
      <c r="B98" s="24">
        <v>42</v>
      </c>
      <c r="C98" s="17">
        <f>B98/20</f>
        <v>2.1</v>
      </c>
      <c r="D98" s="33">
        <v>20.5</v>
      </c>
      <c r="E98" s="14">
        <f>(D98*24)/240</f>
        <v>2.05</v>
      </c>
      <c r="F98" s="34">
        <v>25</v>
      </c>
      <c r="G98" s="17">
        <f>(F98*24)/240</f>
        <v>2.5</v>
      </c>
      <c r="H98" s="34">
        <v>18.5</v>
      </c>
      <c r="I98" s="17">
        <f>(H98*24)/240</f>
        <v>1.85</v>
      </c>
      <c r="K98" s="20">
        <v>6</v>
      </c>
      <c r="L98" s="21">
        <v>130.23487927450634</v>
      </c>
      <c r="M98" s="21">
        <v>115.45586745601932</v>
      </c>
      <c r="O98" s="27">
        <f>(C98*240)/K98</f>
        <v>84</v>
      </c>
      <c r="P98" s="27">
        <f>(G98*240)/K98</f>
        <v>100</v>
      </c>
      <c r="R98" s="27">
        <f>(C98*240)/L98</f>
        <v>3.8699310262167126</v>
      </c>
      <c r="S98" s="27">
        <f>(G98*240)/L98</f>
        <v>4.607060745496087</v>
      </c>
    </row>
    <row r="99" spans="1:19" ht="12.75">
      <c r="A99" s="41"/>
      <c r="B99" s="24"/>
      <c r="C99" s="17"/>
      <c r="D99" s="33"/>
      <c r="E99" s="14"/>
      <c r="F99" s="34"/>
      <c r="G99" s="17"/>
      <c r="H99" s="34"/>
      <c r="I99" s="17"/>
      <c r="K99" s="20"/>
      <c r="L99" s="21"/>
      <c r="M99" s="21"/>
      <c r="O99" s="27"/>
      <c r="P99" s="27"/>
      <c r="R99" s="27"/>
      <c r="S99" s="27"/>
    </row>
    <row r="100" spans="1:19" ht="12.75">
      <c r="A100" s="41" t="s">
        <v>109</v>
      </c>
      <c r="B100" s="24">
        <f>AVERAGE(B94:B99)</f>
        <v>42.7125</v>
      </c>
      <c r="C100" s="24">
        <f>AVERAGE(C94:C99)</f>
        <v>2.135625</v>
      </c>
      <c r="D100" s="24">
        <f>AVERAGE(D94:D99)</f>
        <v>21.775</v>
      </c>
      <c r="E100" s="24">
        <f>AVERAGE(E94:E99)</f>
        <v>2.1774999999999998</v>
      </c>
      <c r="F100" s="24">
        <f>AVERAGE(F94:F99)</f>
        <v>24.641</v>
      </c>
      <c r="G100" s="24">
        <f>AVERAGE(G94:G99)</f>
        <v>2.4641</v>
      </c>
      <c r="H100" s="24">
        <f>AVERAGE(H94:H99)</f>
        <v>19</v>
      </c>
      <c r="I100" s="24">
        <f>AVERAGE(I94:I99)</f>
        <v>1.9</v>
      </c>
      <c r="J100" s="24"/>
      <c r="K100" s="24">
        <f>AVERAGE(K94:K99)</f>
        <v>6</v>
      </c>
      <c r="L100" s="24">
        <f>AVERAGE(L94:L99)</f>
        <v>122.1189896106453</v>
      </c>
      <c r="M100" s="24">
        <f>AVERAGE(M94:M99)</f>
        <v>108.26096631633793</v>
      </c>
      <c r="O100" s="35">
        <f>1/((1/O94+1/O95+1/O96+1/O97+1/O98)/5)</f>
        <v>85.3835118853753</v>
      </c>
      <c r="P100" s="35">
        <f>1/((1/P94+1/P95+1/P96+1/P97+1/P98)/5)</f>
        <v>97.78344478155648</v>
      </c>
      <c r="R100" s="35">
        <f>1/((1/R94+1/R95+1/R96+1/R97+1/R98)/5)</f>
        <v>4.193174930050427</v>
      </c>
      <c r="S100" s="35">
        <f>1/((1/S94+1/S95+1/S96+1/S97+1/S98)/5)</f>
        <v>4.801854026094462</v>
      </c>
    </row>
    <row r="101" spans="1:19" ht="12.75">
      <c r="A101" s="41"/>
      <c r="B101" s="24"/>
      <c r="C101" s="17"/>
      <c r="D101" s="33"/>
      <c r="E101" s="14"/>
      <c r="F101" s="34"/>
      <c r="G101" s="17"/>
      <c r="H101" s="34"/>
      <c r="I101" s="17"/>
      <c r="K101" s="20"/>
      <c r="L101" s="21"/>
      <c r="M101" s="21"/>
      <c r="O101" s="27"/>
      <c r="P101" s="27"/>
      <c r="R101" s="27"/>
      <c r="S101" s="27"/>
    </row>
    <row r="102" spans="1:19" ht="12.75">
      <c r="A102" s="41">
        <v>1416</v>
      </c>
      <c r="B102" s="25">
        <v>42</v>
      </c>
      <c r="C102" s="17">
        <f>B102/20</f>
        <v>2.1</v>
      </c>
      <c r="D102" s="33">
        <v>19.875</v>
      </c>
      <c r="E102" s="14">
        <f>(D102*24)/240</f>
        <v>1.9875</v>
      </c>
      <c r="F102" s="34">
        <v>24</v>
      </c>
      <c r="G102" s="17">
        <f>(F102*24)/240</f>
        <v>2.4</v>
      </c>
      <c r="H102" s="34">
        <v>19</v>
      </c>
      <c r="I102" s="17">
        <f>(H102*24)/240</f>
        <v>1.9</v>
      </c>
      <c r="K102" s="20">
        <v>6</v>
      </c>
      <c r="L102" s="21">
        <v>136.60646571097783</v>
      </c>
      <c r="M102" s="21">
        <v>121.1044083322562</v>
      </c>
      <c r="O102" s="27">
        <f>(C102*240)/K102</f>
        <v>84</v>
      </c>
      <c r="P102" s="27">
        <f>(G102*240)/K102</f>
        <v>96</v>
      </c>
      <c r="R102" s="27">
        <f>(C102*240)/L102</f>
        <v>3.6894300527935995</v>
      </c>
      <c r="S102" s="27">
        <f>(G102*240)/L102</f>
        <v>4.216491488906971</v>
      </c>
    </row>
    <row r="103" spans="1:19" ht="12.75">
      <c r="A103" s="41">
        <v>1417</v>
      </c>
      <c r="B103" s="25">
        <v>42</v>
      </c>
      <c r="C103" s="17">
        <f>B103/20</f>
        <v>2.1</v>
      </c>
      <c r="D103" s="33">
        <v>19.25</v>
      </c>
      <c r="E103" s="14">
        <f>(D103*24)/240</f>
        <v>1.925</v>
      </c>
      <c r="F103" s="34">
        <v>24</v>
      </c>
      <c r="G103" s="17">
        <f>(F103*24)/240</f>
        <v>2.4</v>
      </c>
      <c r="H103" s="34">
        <v>19</v>
      </c>
      <c r="I103" s="17">
        <f>(H103*24)/240</f>
        <v>1.9</v>
      </c>
      <c r="K103" s="20">
        <v>6</v>
      </c>
      <c r="L103" s="21">
        <v>144.54975875910785</v>
      </c>
      <c r="M103" s="21">
        <v>128.14629906412515</v>
      </c>
      <c r="O103" s="27">
        <f>(C103*240)/K103</f>
        <v>84</v>
      </c>
      <c r="P103" s="27">
        <f>(G103*240)/K103</f>
        <v>96</v>
      </c>
      <c r="R103" s="27">
        <f>(C103*240)/L103</f>
        <v>3.4866886276850586</v>
      </c>
      <c r="S103" s="27">
        <f>(G103*240)/L103</f>
        <v>3.984787003068638</v>
      </c>
    </row>
    <row r="104" spans="1:19" ht="12.75">
      <c r="A104" s="41">
        <v>1418</v>
      </c>
      <c r="B104" s="25">
        <v>42</v>
      </c>
      <c r="C104" s="17">
        <f>B104/20</f>
        <v>2.1</v>
      </c>
      <c r="D104" s="33">
        <v>18.625</v>
      </c>
      <c r="E104" s="14">
        <f>(D104*24)/240</f>
        <v>1.8625</v>
      </c>
      <c r="F104" s="34">
        <v>23.165</v>
      </c>
      <c r="G104" s="17">
        <f>(F104*24)/240</f>
        <v>2.3165</v>
      </c>
      <c r="H104" s="34">
        <v>18.335</v>
      </c>
      <c r="I104" s="17">
        <f>(H104*24)/240</f>
        <v>1.8335000000000001</v>
      </c>
      <c r="K104" s="20">
        <v>6</v>
      </c>
      <c r="L104" s="21">
        <v>128.35656399277772</v>
      </c>
      <c r="M104" s="21">
        <v>113.79070278265424</v>
      </c>
      <c r="O104" s="27">
        <f>(C104*240)/K104</f>
        <v>84</v>
      </c>
      <c r="P104" s="27">
        <f>(G104*240)/K104</f>
        <v>92.66000000000001</v>
      </c>
      <c r="R104" s="27">
        <f>(C104*240)/L104</f>
        <v>3.9265619483890104</v>
      </c>
      <c r="S104" s="27">
        <f>(G104*240)/L104</f>
        <v>4.331371787353878</v>
      </c>
    </row>
    <row r="105" spans="1:19" ht="12.75">
      <c r="A105" s="41">
        <v>1419</v>
      </c>
      <c r="B105" s="24">
        <v>42</v>
      </c>
      <c r="C105" s="17">
        <f>B105/20</f>
        <v>2.1</v>
      </c>
      <c r="D105" s="33">
        <v>18</v>
      </c>
      <c r="E105" s="14">
        <f>(D105*24)/240</f>
        <v>1.8</v>
      </c>
      <c r="F105" s="34">
        <v>23.165</v>
      </c>
      <c r="G105" s="17">
        <f>(F105*24)/240</f>
        <v>2.3165</v>
      </c>
      <c r="H105" s="34">
        <v>18.335</v>
      </c>
      <c r="I105" s="17">
        <f>(H105*24)/240</f>
        <v>1.8335000000000001</v>
      </c>
      <c r="K105" s="20">
        <v>6</v>
      </c>
      <c r="L105" s="21">
        <v>113.60459535087617</v>
      </c>
      <c r="M105" s="21">
        <v>100.712782752915</v>
      </c>
      <c r="O105" s="27">
        <f>(C105*240)/K105</f>
        <v>84</v>
      </c>
      <c r="P105" s="27">
        <f>(G105*240)/K105</f>
        <v>92.66000000000001</v>
      </c>
      <c r="R105" s="27">
        <f>(C105*240)/L105</f>
        <v>4.436440255285087</v>
      </c>
      <c r="S105" s="27">
        <f>(G105*240)/L105</f>
        <v>4.893816119699002</v>
      </c>
    </row>
    <row r="106" spans="1:19" ht="12.75">
      <c r="A106" s="41">
        <v>1420</v>
      </c>
      <c r="B106" s="25">
        <v>42</v>
      </c>
      <c r="C106" s="17">
        <f>B106/20</f>
        <v>2.1</v>
      </c>
      <c r="D106" s="33">
        <v>17</v>
      </c>
      <c r="E106" s="14">
        <f>(D106*24)/240</f>
        <v>1.7</v>
      </c>
      <c r="F106" s="34">
        <v>23.131999999999998</v>
      </c>
      <c r="G106" s="17">
        <f>(F106*24)/240</f>
        <v>2.3131999999999997</v>
      </c>
      <c r="H106" s="34">
        <v>17.778333333333332</v>
      </c>
      <c r="I106" s="17">
        <f>(H106*24)/240</f>
        <v>1.7778333333333332</v>
      </c>
      <c r="K106" s="20">
        <v>6</v>
      </c>
      <c r="L106" s="21">
        <v>117.57611106020846</v>
      </c>
      <c r="M106" s="21">
        <v>104.23361214893016</v>
      </c>
      <c r="O106" s="27">
        <f>(C106*240)/K106</f>
        <v>84</v>
      </c>
      <c r="P106" s="27">
        <f>(G106*240)/K106</f>
        <v>92.52799999999998</v>
      </c>
      <c r="R106" s="27">
        <f>(C106*240)/L106</f>
        <v>4.286585050783924</v>
      </c>
      <c r="S106" s="27">
        <f>(G106*240)/L106</f>
        <v>4.72177549498732</v>
      </c>
    </row>
    <row r="107" spans="1:19" ht="12.75">
      <c r="A107" s="41"/>
      <c r="B107" s="34"/>
      <c r="C107" s="17"/>
      <c r="D107" s="33"/>
      <c r="E107" s="14"/>
      <c r="F107" s="34"/>
      <c r="G107" s="17"/>
      <c r="H107" s="34"/>
      <c r="I107" s="17"/>
      <c r="K107" s="20"/>
      <c r="L107" s="21"/>
      <c r="M107" s="21"/>
      <c r="O107" s="27"/>
      <c r="P107" s="27"/>
      <c r="R107" s="27"/>
      <c r="S107" s="27"/>
    </row>
    <row r="108" spans="1:19" ht="12.75">
      <c r="A108" s="41" t="s">
        <v>115</v>
      </c>
      <c r="B108" s="24">
        <f>AVERAGE(B102:B107)</f>
        <v>42</v>
      </c>
      <c r="C108" s="24">
        <f>AVERAGE(C102:C107)</f>
        <v>2.1</v>
      </c>
      <c r="D108" s="24">
        <f>AVERAGE(D102:D107)</f>
        <v>18.55</v>
      </c>
      <c r="E108" s="24">
        <f>AVERAGE(E102:E107)</f>
        <v>1.855</v>
      </c>
      <c r="F108" s="24">
        <f>AVERAGE(F102:F107)</f>
        <v>23.492399999999996</v>
      </c>
      <c r="G108" s="24">
        <f>AVERAGE(G102:G107)</f>
        <v>2.34924</v>
      </c>
      <c r="H108" s="24">
        <f>AVERAGE(H102:H107)</f>
        <v>18.48966666666667</v>
      </c>
      <c r="I108" s="24">
        <f>AVERAGE(I102:I107)</f>
        <v>1.8489666666666664</v>
      </c>
      <c r="J108" s="24"/>
      <c r="K108" s="24">
        <f>AVERAGE(K102:K107)</f>
        <v>6</v>
      </c>
      <c r="L108" s="24">
        <f>AVERAGE(L102:L107)</f>
        <v>128.13869897478963</v>
      </c>
      <c r="M108" s="24">
        <f>AVERAGE(M102:M107)</f>
        <v>113.59756101617616</v>
      </c>
      <c r="O108" s="35">
        <f>1/((1/O102+1/O103+1/O104+1/O105+1/O106)/5)</f>
        <v>84</v>
      </c>
      <c r="P108" s="35">
        <f>1/((1/P102+1/P103+1/P104+1/P105+1/P106)/5)</f>
        <v>93.94053610400427</v>
      </c>
      <c r="R108" s="35">
        <f>1/((1/R102+1/R103+1/R104+1/R105+1/R106)/5)</f>
        <v>3.933237999389696</v>
      </c>
      <c r="S108" s="35">
        <f>1/((1/S102+1/S103+1/S104+1/S105+1/S106)/5)</f>
        <v>4.404834458919358</v>
      </c>
    </row>
    <row r="109" spans="1:19" ht="12.75">
      <c r="A109" s="41"/>
      <c r="B109" s="34"/>
      <c r="C109" s="17"/>
      <c r="D109" s="33"/>
      <c r="E109" s="14"/>
      <c r="F109" s="34"/>
      <c r="G109" s="17"/>
      <c r="H109" s="34"/>
      <c r="I109" s="17"/>
      <c r="K109" s="20"/>
      <c r="L109" s="21"/>
      <c r="M109" s="21"/>
      <c r="O109" s="27"/>
      <c r="P109" s="27"/>
      <c r="R109" s="27"/>
      <c r="S109" s="27"/>
    </row>
    <row r="110" spans="1:19" ht="12.75">
      <c r="A110" s="41">
        <v>1421</v>
      </c>
      <c r="B110" s="24">
        <v>42</v>
      </c>
      <c r="C110" s="17">
        <f>B110/20</f>
        <v>2.1</v>
      </c>
      <c r="D110" s="33">
        <v>17.5</v>
      </c>
      <c r="E110" s="14">
        <f>(D110*24)/240</f>
        <v>1.75</v>
      </c>
      <c r="F110" s="34">
        <v>23.098999999999997</v>
      </c>
      <c r="G110" s="17">
        <f>(F110*24)/240</f>
        <v>2.3099</v>
      </c>
      <c r="H110" s="34">
        <v>17.221666666666664</v>
      </c>
      <c r="I110" s="17">
        <f>(H110*24)/240</f>
        <v>1.7221666666666664</v>
      </c>
      <c r="K110" s="20">
        <v>6</v>
      </c>
      <c r="L110" s="21">
        <v>109.18810960110709</v>
      </c>
      <c r="M110" s="21">
        <v>96.79747837218945</v>
      </c>
      <c r="O110" s="27">
        <f>(C110*240)/K110</f>
        <v>84</v>
      </c>
      <c r="P110" s="27">
        <f>(G110*240)/K110</f>
        <v>92.396</v>
      </c>
      <c r="R110" s="27">
        <f>(C110*240)/L110</f>
        <v>4.615887222896749</v>
      </c>
      <c r="S110" s="27">
        <f>(G110*240)/L110</f>
        <v>5.077256141032952</v>
      </c>
    </row>
    <row r="111" spans="1:19" ht="12.75">
      <c r="A111" s="41">
        <v>1422</v>
      </c>
      <c r="B111" s="25">
        <v>42.125</v>
      </c>
      <c r="C111" s="17">
        <f>B111/20</f>
        <v>2.10625</v>
      </c>
      <c r="D111" s="33">
        <v>18.125</v>
      </c>
      <c r="E111" s="14">
        <f>(D111*24)/240</f>
        <v>1.8125</v>
      </c>
      <c r="F111" s="34">
        <v>23.065999999999995</v>
      </c>
      <c r="G111" s="17">
        <f>(F111*24)/240</f>
        <v>2.306599999999999</v>
      </c>
      <c r="H111" s="34">
        <v>16.665</v>
      </c>
      <c r="I111" s="17">
        <f>(H111*24)/240</f>
        <v>1.6664999999999999</v>
      </c>
      <c r="K111" s="20">
        <v>6</v>
      </c>
      <c r="L111" s="21">
        <v>112.81720371134395</v>
      </c>
      <c r="M111" s="21">
        <v>100.01474406100516</v>
      </c>
      <c r="O111" s="27">
        <f>(C111*240)/K111</f>
        <v>84.25000000000001</v>
      </c>
      <c r="P111" s="27">
        <f>(G111*240)/K111</f>
        <v>92.26399999999997</v>
      </c>
      <c r="R111" s="27">
        <f>(C111*240)/L111</f>
        <v>4.480699604054902</v>
      </c>
      <c r="S111" s="27">
        <f>(G111*240)/L111</f>
        <v>4.9069111960655345</v>
      </c>
    </row>
    <row r="112" spans="1:19" ht="12.75">
      <c r="A112" s="41">
        <v>1423</v>
      </c>
      <c r="B112" s="25">
        <v>42.25</v>
      </c>
      <c r="C112" s="17">
        <f>B112/20</f>
        <v>2.1125</v>
      </c>
      <c r="D112" s="33">
        <v>18.75</v>
      </c>
      <c r="E112" s="14">
        <f>(D112*24)/240</f>
        <v>1.875</v>
      </c>
      <c r="F112" s="34">
        <v>23.032999999999994</v>
      </c>
      <c r="G112" s="17">
        <f>(F112*24)/240</f>
        <v>2.3032999999999997</v>
      </c>
      <c r="H112" s="34">
        <v>16.8325</v>
      </c>
      <c r="I112" s="17">
        <f>(H112*24)/240</f>
        <v>1.6832500000000001</v>
      </c>
      <c r="K112" s="20">
        <v>6</v>
      </c>
      <c r="L112" s="21">
        <v>122.96636891923889</v>
      </c>
      <c r="M112" s="21">
        <v>109.01218529609939</v>
      </c>
      <c r="O112" s="27">
        <f>(C112*240)/K112</f>
        <v>84.49999999999999</v>
      </c>
      <c r="P112" s="27">
        <f>(G112*240)/K112</f>
        <v>92.13199999999999</v>
      </c>
      <c r="R112" s="27">
        <f>(C112*240)/L112</f>
        <v>4.123078565757962</v>
      </c>
      <c r="S112" s="27">
        <f>(G112*240)/L112</f>
        <v>4.495473070064054</v>
      </c>
    </row>
    <row r="113" spans="1:19" ht="12.75">
      <c r="A113" s="41">
        <v>1424</v>
      </c>
      <c r="B113" s="25">
        <v>42.375</v>
      </c>
      <c r="C113" s="17">
        <f>B113/20</f>
        <v>2.11875</v>
      </c>
      <c r="D113" s="33">
        <v>19.375</v>
      </c>
      <c r="E113" s="14">
        <f>(D113*24)/240</f>
        <v>1.9375</v>
      </c>
      <c r="F113" s="34">
        <v>23</v>
      </c>
      <c r="G113" s="17">
        <f>(F113*24)/240</f>
        <v>2.3</v>
      </c>
      <c r="H113" s="34">
        <v>17</v>
      </c>
      <c r="I113" s="17">
        <f>(H113*24)/240</f>
        <v>1.7</v>
      </c>
      <c r="K113" s="20">
        <v>6</v>
      </c>
      <c r="L113" s="21">
        <v>117.79218115637117</v>
      </c>
      <c r="M113" s="21">
        <v>104.42516268072886</v>
      </c>
      <c r="O113" s="27">
        <f>(C113*240)/K113</f>
        <v>84.75</v>
      </c>
      <c r="P113" s="27">
        <f>(G113*240)/K113</f>
        <v>92</v>
      </c>
      <c r="R113" s="27">
        <f>(C113*240)/L113</f>
        <v>4.316924901194906</v>
      </c>
      <c r="S113" s="27">
        <f>(G113*240)/L113</f>
        <v>4.6862193617691</v>
      </c>
    </row>
    <row r="114" spans="1:19" ht="12.75">
      <c r="A114" s="41">
        <v>1425</v>
      </c>
      <c r="B114" s="24">
        <v>42.5</v>
      </c>
      <c r="C114" s="17">
        <f>B114/20</f>
        <v>2.125</v>
      </c>
      <c r="D114" s="33">
        <v>20</v>
      </c>
      <c r="E114" s="14">
        <f>(D114*24)/240</f>
        <v>2</v>
      </c>
      <c r="F114" s="34">
        <v>23.5</v>
      </c>
      <c r="G114" s="17">
        <f>(F114*24)/240</f>
        <v>2.35</v>
      </c>
      <c r="H114" s="34">
        <v>18</v>
      </c>
      <c r="I114" s="17">
        <f>(H114*24)/240</f>
        <v>1.8</v>
      </c>
      <c r="K114" s="20">
        <v>6</v>
      </c>
      <c r="L114" s="21">
        <v>122.33378384834859</v>
      </c>
      <c r="M114" s="21">
        <v>108.45138577368094</v>
      </c>
      <c r="O114" s="27">
        <f>(C114*240)/K114</f>
        <v>85</v>
      </c>
      <c r="P114" s="27">
        <f>(G114*240)/K114</f>
        <v>94</v>
      </c>
      <c r="R114" s="27">
        <f>(C114*240)/L114</f>
        <v>4.168921976877809</v>
      </c>
      <c r="S114" s="27">
        <f>(G114*240)/L114</f>
        <v>4.610337245017813</v>
      </c>
    </row>
    <row r="115" spans="1:19" ht="12.75">
      <c r="A115" s="41"/>
      <c r="B115" s="24"/>
      <c r="C115" s="17"/>
      <c r="D115" s="33"/>
      <c r="E115" s="14"/>
      <c r="F115" s="34"/>
      <c r="G115" s="17"/>
      <c r="H115" s="34"/>
      <c r="I115" s="17"/>
      <c r="K115" s="20"/>
      <c r="L115" s="21"/>
      <c r="M115" s="21"/>
      <c r="O115" s="27"/>
      <c r="P115" s="27"/>
      <c r="R115" s="27"/>
      <c r="S115" s="27"/>
    </row>
    <row r="116" spans="1:19" ht="12.75">
      <c r="A116" s="41" t="s">
        <v>118</v>
      </c>
      <c r="B116" s="24">
        <f>AVERAGE(B110:B115)</f>
        <v>42.25</v>
      </c>
      <c r="C116" s="24">
        <f>AVERAGE(C110:C115)</f>
        <v>2.1125</v>
      </c>
      <c r="D116" s="24">
        <f>AVERAGE(D110:D115)</f>
        <v>18.75</v>
      </c>
      <c r="E116" s="24">
        <f>AVERAGE(E110:E115)</f>
        <v>1.875</v>
      </c>
      <c r="F116" s="24">
        <f>AVERAGE(F110:F115)</f>
        <v>23.139599999999994</v>
      </c>
      <c r="G116" s="24">
        <f>AVERAGE(G110:G115)</f>
        <v>2.31396</v>
      </c>
      <c r="H116" s="24">
        <f>AVERAGE(H110:H115)</f>
        <v>17.143833333333333</v>
      </c>
      <c r="I116" s="24">
        <f>AVERAGE(I110:I115)</f>
        <v>1.7143833333333334</v>
      </c>
      <c r="J116" s="24"/>
      <c r="K116" s="24">
        <f>AVERAGE(K110:K115)</f>
        <v>6</v>
      </c>
      <c r="L116" s="24">
        <f>AVERAGE(L110:L115)</f>
        <v>117.01952944728194</v>
      </c>
      <c r="M116" s="24">
        <f>AVERAGE(M110:M115)</f>
        <v>103.74019123674077</v>
      </c>
      <c r="O116" s="35">
        <f>1/((1/O110+1/O111+1/O112+1/O113+1/O114)/5)</f>
        <v>84.49852069193088</v>
      </c>
      <c r="P116" s="35">
        <f>1/((1/P110+1/P111+1/P112+1/P113+1/P114)/5)</f>
        <v>92.5526611288319</v>
      </c>
      <c r="R116" s="35">
        <f>1/((1/R110+1/R111+1/R112+1/R113+1/R114)/5)</f>
        <v>4.333220258087393</v>
      </c>
      <c r="S116" s="35">
        <f>1/((1/S110+1/S111+1/S112+1/S113+1/S114)/5)</f>
        <v>4.746118397136876</v>
      </c>
    </row>
    <row r="117" spans="1:19" ht="12.75">
      <c r="A117" s="41"/>
      <c r="B117" s="24"/>
      <c r="C117" s="17"/>
      <c r="D117" s="33"/>
      <c r="E117" s="14"/>
      <c r="F117" s="34"/>
      <c r="G117" s="17"/>
      <c r="H117" s="34"/>
      <c r="I117" s="17"/>
      <c r="K117" s="20"/>
      <c r="L117" s="21"/>
      <c r="M117" s="21"/>
      <c r="O117" s="27"/>
      <c r="P117" s="27"/>
      <c r="R117" s="27"/>
      <c r="S117" s="27"/>
    </row>
    <row r="118" spans="1:19" ht="12.75">
      <c r="A118" s="41">
        <v>1426</v>
      </c>
      <c r="B118" s="24">
        <v>42.5</v>
      </c>
      <c r="C118" s="17">
        <f>B118/20</f>
        <v>2.125</v>
      </c>
      <c r="D118" s="33">
        <v>18.5</v>
      </c>
      <c r="E118" s="14">
        <f>(D118*24)/240</f>
        <v>1.85</v>
      </c>
      <c r="F118" s="34">
        <v>22.375</v>
      </c>
      <c r="G118" s="17">
        <f>(F118*24)/240</f>
        <v>2.2375</v>
      </c>
      <c r="H118" s="34">
        <v>18.5</v>
      </c>
      <c r="I118" s="17">
        <f>(H118*24)/240</f>
        <v>1.85</v>
      </c>
      <c r="K118" s="20">
        <v>6</v>
      </c>
      <c r="L118" s="21">
        <v>115.82063147661746</v>
      </c>
      <c r="M118" s="21">
        <v>102.67734381855742</v>
      </c>
      <c r="O118" s="27">
        <f>(C118*240)/K118</f>
        <v>85</v>
      </c>
      <c r="P118" s="27">
        <f>(G118*240)/K118</f>
        <v>89.5</v>
      </c>
      <c r="R118" s="27">
        <f>(C118*240)/L118</f>
        <v>4.403360554142392</v>
      </c>
      <c r="S118" s="27">
        <f>(G118*240)/L118</f>
        <v>4.636479642302871</v>
      </c>
    </row>
    <row r="119" spans="1:19" ht="12.75">
      <c r="A119" s="41">
        <v>1427</v>
      </c>
      <c r="B119" s="24">
        <v>42.5</v>
      </c>
      <c r="C119" s="17">
        <f>B119/20</f>
        <v>2.125</v>
      </c>
      <c r="D119" s="33">
        <v>20</v>
      </c>
      <c r="E119" s="14">
        <f>(D119*24)/240</f>
        <v>2</v>
      </c>
      <c r="F119" s="34">
        <v>21.25</v>
      </c>
      <c r="G119" s="17">
        <f>(F119*24)/240</f>
        <v>2.125</v>
      </c>
      <c r="H119" s="34">
        <v>19</v>
      </c>
      <c r="I119" s="17">
        <f>(H119*24)/240</f>
        <v>1.9</v>
      </c>
      <c r="K119" s="20">
        <v>6</v>
      </c>
      <c r="L119" s="21">
        <v>109.41187876420707</v>
      </c>
      <c r="M119" s="21">
        <v>96.99585428330893</v>
      </c>
      <c r="O119" s="27">
        <f>(C119*240)/K119</f>
        <v>85</v>
      </c>
      <c r="P119" s="27">
        <f>(G119*240)/K119</f>
        <v>85</v>
      </c>
      <c r="R119" s="27">
        <f>(C119*240)/L119</f>
        <v>4.661285463337104</v>
      </c>
      <c r="S119" s="27">
        <f>(G119*240)/L119</f>
        <v>4.661285463337104</v>
      </c>
    </row>
    <row r="120" spans="1:19" ht="12.75">
      <c r="A120" s="41">
        <v>1428</v>
      </c>
      <c r="B120" s="24">
        <v>72</v>
      </c>
      <c r="C120" s="17">
        <f>B120/20</f>
        <v>3.6</v>
      </c>
      <c r="D120" s="33">
        <v>20</v>
      </c>
      <c r="E120" s="14">
        <f>(D120*24)/240</f>
        <v>2</v>
      </c>
      <c r="F120" s="34">
        <v>21.625</v>
      </c>
      <c r="G120" s="17">
        <f>(F120*24)/240</f>
        <v>2.1625</v>
      </c>
      <c r="H120" s="34">
        <v>18.25</v>
      </c>
      <c r="I120" s="17">
        <f>(H120*24)/240</f>
        <v>1.825</v>
      </c>
      <c r="K120" s="20">
        <v>6</v>
      </c>
      <c r="L120" s="21">
        <v>110.50289097100983</v>
      </c>
      <c r="M120" s="21">
        <v>97.96305877908779</v>
      </c>
      <c r="O120" s="27">
        <f>(C120*240)/K120</f>
        <v>144</v>
      </c>
      <c r="P120" s="27">
        <f>(G120*240)/K120</f>
        <v>86.5</v>
      </c>
      <c r="R120" s="27">
        <f>(C120*240)/L120</f>
        <v>7.818799964488425</v>
      </c>
      <c r="S120" s="27">
        <f>(G120*240)/L120</f>
        <v>4.696709700890617</v>
      </c>
    </row>
    <row r="121" spans="1:19" ht="12.75">
      <c r="A121" s="41">
        <v>1429</v>
      </c>
      <c r="B121" s="24">
        <v>42.5</v>
      </c>
      <c r="C121" s="17">
        <f>B121/20</f>
        <v>2.125</v>
      </c>
      <c r="D121" s="33">
        <v>20</v>
      </c>
      <c r="E121" s="14">
        <f>(D121*24)/240</f>
        <v>2</v>
      </c>
      <c r="F121" s="34">
        <v>22</v>
      </c>
      <c r="G121" s="17">
        <f>(F121*24)/240</f>
        <v>2.2</v>
      </c>
      <c r="H121" s="34">
        <v>17.5</v>
      </c>
      <c r="I121" s="17">
        <f>(H121*24)/240</f>
        <v>1.75</v>
      </c>
      <c r="K121" s="20">
        <v>6</v>
      </c>
      <c r="L121" s="21">
        <v>143.73588928718246</v>
      </c>
      <c r="M121" s="21">
        <v>127.42478723564594</v>
      </c>
      <c r="O121" s="27">
        <f>(C121*240)/K121</f>
        <v>85</v>
      </c>
      <c r="P121" s="27">
        <f>(G121*240)/K121</f>
        <v>88</v>
      </c>
      <c r="R121" s="27">
        <f>(C121*240)/L121</f>
        <v>3.5481743810067266</v>
      </c>
      <c r="S121" s="27">
        <f>(G121*240)/L121</f>
        <v>3.673404065042258</v>
      </c>
    </row>
    <row r="122" spans="1:19" ht="12.75">
      <c r="A122" s="41">
        <v>1430</v>
      </c>
      <c r="B122" s="24">
        <v>42.75</v>
      </c>
      <c r="C122" s="17">
        <f>B122/20</f>
        <v>2.1375</v>
      </c>
      <c r="D122" s="33">
        <v>20</v>
      </c>
      <c r="E122" s="14">
        <f>(D122*24)/240</f>
        <v>2</v>
      </c>
      <c r="F122" s="34">
        <v>22</v>
      </c>
      <c r="G122" s="17">
        <f>(F122*24)/240</f>
        <v>2.2</v>
      </c>
      <c r="H122" s="34">
        <v>18</v>
      </c>
      <c r="I122" s="17">
        <f>(H122*24)/240</f>
        <v>1.8</v>
      </c>
      <c r="K122" s="20">
        <v>6</v>
      </c>
      <c r="L122" s="21">
        <v>155.65243253138877</v>
      </c>
      <c r="M122" s="21">
        <v>137.98904502128147</v>
      </c>
      <c r="O122" s="27">
        <f>(C122*240)/K122</f>
        <v>85.5</v>
      </c>
      <c r="P122" s="27">
        <f>(G122*240)/K122</f>
        <v>88</v>
      </c>
      <c r="R122" s="27">
        <f>(C122*240)/L122</f>
        <v>3.2958045798387943</v>
      </c>
      <c r="S122" s="27">
        <f>(G122*240)/L122</f>
        <v>3.3921731348048407</v>
      </c>
    </row>
    <row r="123" spans="1:19" ht="12.75">
      <c r="A123" s="41"/>
      <c r="B123" s="24"/>
      <c r="C123" s="17"/>
      <c r="D123" s="33"/>
      <c r="E123" s="14"/>
      <c r="F123" s="34"/>
      <c r="G123" s="17"/>
      <c r="H123" s="34"/>
      <c r="I123" s="17"/>
      <c r="K123" s="20"/>
      <c r="L123" s="21"/>
      <c r="M123" s="21"/>
      <c r="O123" s="27"/>
      <c r="P123" s="27"/>
      <c r="R123" s="27"/>
      <c r="S123" s="27"/>
    </row>
    <row r="124" spans="1:19" ht="12.75">
      <c r="A124" s="41" t="s">
        <v>122</v>
      </c>
      <c r="B124" s="24">
        <f>AVERAGE(B118:B123)</f>
        <v>48.45</v>
      </c>
      <c r="C124" s="24">
        <f>AVERAGE(C118:C123)</f>
        <v>2.4225000000000003</v>
      </c>
      <c r="D124" s="24">
        <f>AVERAGE(D118:D123)</f>
        <v>19.7</v>
      </c>
      <c r="E124" s="24">
        <f>AVERAGE(E118:E123)</f>
        <v>1.97</v>
      </c>
      <c r="F124" s="24">
        <f>AVERAGE(F118:F123)</f>
        <v>21.85</v>
      </c>
      <c r="G124" s="24">
        <f>AVERAGE(G118:G123)</f>
        <v>2.185</v>
      </c>
      <c r="H124" s="24">
        <f>AVERAGE(H118:H123)</f>
        <v>18.25</v>
      </c>
      <c r="I124" s="24">
        <f>AVERAGE(I118:I123)</f>
        <v>1.825</v>
      </c>
      <c r="J124" s="24"/>
      <c r="K124" s="24">
        <f>AVERAGE(K118:K123)</f>
        <v>6</v>
      </c>
      <c r="L124" s="24">
        <f>AVERAGE(L118:L123)</f>
        <v>127.02474460608111</v>
      </c>
      <c r="M124" s="24">
        <f>AVERAGE(M118:M123)</f>
        <v>112.6100178275763</v>
      </c>
      <c r="O124" s="35">
        <f>1/((1/O118+1/O119+1/O120+1/O121+1/O122)/5)</f>
        <v>92.70509447500598</v>
      </c>
      <c r="P124" s="35">
        <f>1/((1/P118+1/P119+1/P120+1/P121+1/P122)/5)</f>
        <v>87.37309140134975</v>
      </c>
      <c r="R124" s="35">
        <f>1/((1/R118+1/R119+1/R120+1/R121+1/R122)/5)</f>
        <v>4.329827699445612</v>
      </c>
      <c r="S124" s="35">
        <f>1/((1/S118+1/S119+1/S120+1/S121+1/S122)/5)</f>
        <v>4.131711280963401</v>
      </c>
    </row>
    <row r="125" spans="1:19" ht="12.75">
      <c r="A125" s="41"/>
      <c r="B125" s="24"/>
      <c r="C125" s="17"/>
      <c r="D125" s="33"/>
      <c r="E125" s="14"/>
      <c r="F125" s="34"/>
      <c r="G125" s="17"/>
      <c r="H125" s="34"/>
      <c r="I125" s="17"/>
      <c r="K125" s="20"/>
      <c r="L125" s="21"/>
      <c r="M125" s="21"/>
      <c r="O125" s="27"/>
      <c r="P125" s="27"/>
      <c r="R125" s="27"/>
      <c r="S125" s="27"/>
    </row>
    <row r="126" spans="1:19" ht="12.75">
      <c r="A126" s="41">
        <v>1431</v>
      </c>
      <c r="B126" s="25">
        <v>44.5</v>
      </c>
      <c r="C126" s="17">
        <f>B126/20</f>
        <v>2.225</v>
      </c>
      <c r="D126" s="33">
        <v>20</v>
      </c>
      <c r="E126" s="14">
        <f>(D126*24)/240</f>
        <v>2</v>
      </c>
      <c r="F126" s="34">
        <v>22</v>
      </c>
      <c r="G126" s="17">
        <f>(F126*24)/240</f>
        <v>2.2</v>
      </c>
      <c r="H126" s="34">
        <v>17.5</v>
      </c>
      <c r="I126" s="17">
        <f>(H126*24)/240</f>
        <v>1.75</v>
      </c>
      <c r="K126" s="20">
        <v>6</v>
      </c>
      <c r="L126" s="21">
        <v>130.03564207082775</v>
      </c>
      <c r="M126" s="21">
        <v>115.27923962553055</v>
      </c>
      <c r="O126" s="27">
        <f>(C126*240)/K126</f>
        <v>89</v>
      </c>
      <c r="P126" s="27">
        <f>(G126*240)/K126</f>
        <v>88</v>
      </c>
      <c r="R126" s="27">
        <f>(C126*240)/L126</f>
        <v>4.106566411300843</v>
      </c>
      <c r="S126" s="27">
        <f>(G126*240)/L126</f>
        <v>4.060425215668249</v>
      </c>
    </row>
    <row r="127" spans="1:19" ht="12.75">
      <c r="A127" s="41">
        <v>1432</v>
      </c>
      <c r="B127" s="25">
        <v>46.25</v>
      </c>
      <c r="C127" s="17">
        <f>B127/20</f>
        <v>2.3125</v>
      </c>
      <c r="D127" s="33">
        <v>20</v>
      </c>
      <c r="E127" s="14">
        <f>(D127*24)/240</f>
        <v>2</v>
      </c>
      <c r="F127" s="34">
        <v>22.5</v>
      </c>
      <c r="G127" s="17">
        <f>(F127*24)/240</f>
        <v>2.25</v>
      </c>
      <c r="H127" s="34">
        <v>18</v>
      </c>
      <c r="I127" s="17">
        <f>(H127*24)/240</f>
        <v>1.8</v>
      </c>
      <c r="K127" s="20">
        <v>6</v>
      </c>
      <c r="L127" s="21">
        <v>116.6666600610637</v>
      </c>
      <c r="M127" s="21">
        <v>103.42736535390927</v>
      </c>
      <c r="O127" s="27">
        <f>(C127*240)/K127</f>
        <v>92.5</v>
      </c>
      <c r="P127" s="27">
        <f>(G127*240)/K127</f>
        <v>90</v>
      </c>
      <c r="R127" s="27">
        <f>(C127*240)/L127</f>
        <v>4.757143126489704</v>
      </c>
      <c r="S127" s="27">
        <f>(G127*240)/L127</f>
        <v>4.628571690638631</v>
      </c>
    </row>
    <row r="128" spans="1:19" ht="12.75">
      <c r="A128" s="41">
        <v>1433</v>
      </c>
      <c r="B128" s="24">
        <v>48</v>
      </c>
      <c r="C128" s="17">
        <f>B128/20</f>
        <v>2.4</v>
      </c>
      <c r="D128" s="33">
        <v>20</v>
      </c>
      <c r="E128" s="14">
        <f>(D128*24)/240</f>
        <v>2</v>
      </c>
      <c r="F128" s="34">
        <v>22</v>
      </c>
      <c r="G128" s="17">
        <f>(F128*24)/240</f>
        <v>2.2</v>
      </c>
      <c r="H128" s="34">
        <v>18</v>
      </c>
      <c r="I128" s="17">
        <f>(H128*24)/240</f>
        <v>1.8</v>
      </c>
      <c r="K128" s="20">
        <v>6</v>
      </c>
      <c r="L128" s="21">
        <v>125.67077848604184</v>
      </c>
      <c r="M128" s="21">
        <v>111.40969934326537</v>
      </c>
      <c r="O128" s="27">
        <f>(C128*240)/K128</f>
        <v>96</v>
      </c>
      <c r="P128" s="27">
        <f>(G128*240)/K128</f>
        <v>88</v>
      </c>
      <c r="R128" s="27">
        <f>(C128*240)/L128</f>
        <v>4.583404407445251</v>
      </c>
      <c r="S128" s="27">
        <f>(G128*240)/L128</f>
        <v>4.201454040158147</v>
      </c>
    </row>
    <row r="129" spans="1:19" ht="12.75">
      <c r="A129" s="41">
        <v>1434</v>
      </c>
      <c r="B129" s="24">
        <v>58</v>
      </c>
      <c r="C129" s="17">
        <f>B129/20</f>
        <v>2.9</v>
      </c>
      <c r="D129" s="33">
        <v>19.75</v>
      </c>
      <c r="E129" s="14">
        <f>(D129*24)/240</f>
        <v>1.975</v>
      </c>
      <c r="F129" s="34">
        <v>22.75</v>
      </c>
      <c r="G129" s="17">
        <f>(F129*24)/240</f>
        <v>2.275</v>
      </c>
      <c r="H129" s="34">
        <v>17.71</v>
      </c>
      <c r="I129" s="17">
        <f>(H129*24)/240</f>
        <v>1.7710000000000001</v>
      </c>
      <c r="K129" s="20">
        <v>6</v>
      </c>
      <c r="L129" s="21">
        <v>125.45863971644906</v>
      </c>
      <c r="M129" s="21">
        <v>111.22163401237376</v>
      </c>
      <c r="O129" s="27">
        <f>(C129*240)/K129</f>
        <v>116</v>
      </c>
      <c r="P129" s="27">
        <f>(G129*240)/K129</f>
        <v>91</v>
      </c>
      <c r="R129" s="27">
        <f>(C129*240)/L129</f>
        <v>5.547645037225336</v>
      </c>
      <c r="S129" s="27">
        <f>(G129*240)/L129</f>
        <v>4.35203188265091</v>
      </c>
    </row>
    <row r="130" spans="1:19" ht="12.75">
      <c r="A130" s="41">
        <v>1435</v>
      </c>
      <c r="B130" s="25">
        <v>50</v>
      </c>
      <c r="C130" s="17">
        <f>B130/20</f>
        <v>2.5</v>
      </c>
      <c r="D130" s="33">
        <v>19.5</v>
      </c>
      <c r="E130" s="14">
        <f>(D130*24)/240</f>
        <v>1.95</v>
      </c>
      <c r="F130" s="34">
        <v>22.75</v>
      </c>
      <c r="G130" s="17">
        <f>(F130*24)/240</f>
        <v>2.275</v>
      </c>
      <c r="H130" s="34">
        <v>18.25</v>
      </c>
      <c r="I130" s="17">
        <f>(H130*24)/240</f>
        <v>1.825</v>
      </c>
      <c r="K130" s="20">
        <v>6</v>
      </c>
      <c r="L130" s="21">
        <v>117.61785713389396</v>
      </c>
      <c r="M130" s="21">
        <v>104.27062089172696</v>
      </c>
      <c r="O130" s="27">
        <f>(C130*240)/K130</f>
        <v>100</v>
      </c>
      <c r="P130" s="27">
        <f>(G130*240)/K130</f>
        <v>91</v>
      </c>
      <c r="R130" s="27">
        <f>(C130*240)/L130</f>
        <v>5.101266207536592</v>
      </c>
      <c r="S130" s="27">
        <f>(G130*240)/L130</f>
        <v>4.642152248858299</v>
      </c>
    </row>
    <row r="131" spans="1:19" ht="12.75">
      <c r="A131" s="41"/>
      <c r="B131" s="34"/>
      <c r="C131" s="17"/>
      <c r="D131" s="33"/>
      <c r="E131" s="14"/>
      <c r="F131" s="34"/>
      <c r="G131" s="17"/>
      <c r="H131" s="34"/>
      <c r="I131" s="17"/>
      <c r="K131" s="20"/>
      <c r="L131" s="21"/>
      <c r="M131" s="21"/>
      <c r="O131" s="27"/>
      <c r="P131" s="27"/>
      <c r="R131" s="27"/>
      <c r="S131" s="27"/>
    </row>
    <row r="132" spans="1:19" ht="12.75">
      <c r="A132" s="41" t="s">
        <v>128</v>
      </c>
      <c r="B132" s="24">
        <f>AVERAGE(B126:B131)</f>
        <v>49.35</v>
      </c>
      <c r="C132" s="24">
        <f>AVERAGE(C126:C131)</f>
        <v>2.4675000000000002</v>
      </c>
      <c r="D132" s="24">
        <f>AVERAGE(D126:D131)</f>
        <v>19.85</v>
      </c>
      <c r="E132" s="24">
        <f>AVERAGE(E126:E131)</f>
        <v>1.9849999999999999</v>
      </c>
      <c r="F132" s="24">
        <f>AVERAGE(F126:F131)</f>
        <v>22.4</v>
      </c>
      <c r="G132" s="24">
        <f>AVERAGE(G126:G131)</f>
        <v>2.24</v>
      </c>
      <c r="H132" s="24">
        <f>AVERAGE(H126:H131)</f>
        <v>17.892000000000003</v>
      </c>
      <c r="I132" s="24">
        <f>AVERAGE(I126:I131)</f>
        <v>1.7892</v>
      </c>
      <c r="J132" s="24"/>
      <c r="K132" s="24">
        <f>AVERAGE(K126:K131)</f>
        <v>6</v>
      </c>
      <c r="L132" s="24">
        <f>AVERAGE(L126:L131)</f>
        <v>123.08991549365525</v>
      </c>
      <c r="M132" s="24">
        <f>AVERAGE(M126:M131)</f>
        <v>109.12171184536119</v>
      </c>
      <c r="O132" s="35">
        <f>1/((1/O126+1/O127+1/O128+1/O129+1/O130)/5)</f>
        <v>97.87777073897392</v>
      </c>
      <c r="P132" s="35">
        <f>1/((1/P126+1/P127+1/P128+1/P129+1/P130)/5)</f>
        <v>89.57939743462265</v>
      </c>
      <c r="R132" s="35">
        <f>1/((1/R126+1/R127+1/R128+1/R129+1/R130)/5)</f>
        <v>4.770138931826358</v>
      </c>
      <c r="S132" s="35">
        <f>1/((1/S126+1/S127+1/S128+1/S129+1/S130)/5)</f>
        <v>4.364765617692228</v>
      </c>
    </row>
    <row r="133" spans="1:19" ht="12.75">
      <c r="A133" s="41"/>
      <c r="B133" s="34"/>
      <c r="C133" s="17"/>
      <c r="D133" s="33"/>
      <c r="E133" s="14"/>
      <c r="F133" s="34"/>
      <c r="G133" s="17"/>
      <c r="H133" s="34"/>
      <c r="I133" s="17"/>
      <c r="K133" s="20"/>
      <c r="L133" s="21"/>
      <c r="M133" s="21"/>
      <c r="O133" s="27"/>
      <c r="P133" s="27"/>
      <c r="R133" s="27"/>
      <c r="S133" s="27"/>
    </row>
    <row r="134" spans="1:19" ht="12.75">
      <c r="A134" s="41">
        <v>1436</v>
      </c>
      <c r="B134" s="24">
        <v>42</v>
      </c>
      <c r="C134" s="17">
        <f>B134/20</f>
        <v>2.1</v>
      </c>
      <c r="D134" s="33">
        <v>19</v>
      </c>
      <c r="E134" s="14">
        <f>(D134*24)/240</f>
        <v>1.9</v>
      </c>
      <c r="F134" s="34">
        <v>22.375</v>
      </c>
      <c r="G134" s="17">
        <f>(F134*24)/240</f>
        <v>2.2375</v>
      </c>
      <c r="H134" s="34">
        <v>18.4575</v>
      </c>
      <c r="I134" s="17">
        <f>(H134*24)/240</f>
        <v>1.84575</v>
      </c>
      <c r="K134" s="20">
        <v>6</v>
      </c>
      <c r="L134" s="21">
        <v>107.6370989143761</v>
      </c>
      <c r="M134" s="21">
        <v>95.42247587464318</v>
      </c>
      <c r="O134" s="27">
        <f>(C134*240)/K134</f>
        <v>84</v>
      </c>
      <c r="P134" s="27">
        <f>(G134*240)/K134</f>
        <v>89.5</v>
      </c>
      <c r="R134" s="27">
        <f>(C134*240)/L134</f>
        <v>4.6824004463454125</v>
      </c>
      <c r="S134" s="27">
        <f>(G134*240)/L134</f>
        <v>4.988986189856124</v>
      </c>
    </row>
    <row r="135" spans="1:19" ht="12.75">
      <c r="A135" s="41">
        <v>1437</v>
      </c>
      <c r="B135" s="24">
        <v>40</v>
      </c>
      <c r="C135" s="17">
        <f>B135/20</f>
        <v>2</v>
      </c>
      <c r="D135" s="33">
        <v>19</v>
      </c>
      <c r="E135" s="14">
        <f>(D135*24)/240</f>
        <v>1.9</v>
      </c>
      <c r="F135" s="34">
        <v>22</v>
      </c>
      <c r="G135" s="17">
        <f>(F135*24)/240</f>
        <v>2.2</v>
      </c>
      <c r="H135" s="34">
        <v>18.665</v>
      </c>
      <c r="I135" s="17">
        <f>(H135*24)/240</f>
        <v>1.8664999999999998</v>
      </c>
      <c r="K135" s="20">
        <v>6</v>
      </c>
      <c r="L135" s="21">
        <v>108.58469608170239</v>
      </c>
      <c r="M135" s="21">
        <v>96.26254002306474</v>
      </c>
      <c r="O135" s="27">
        <f>(C135*240)/K135</f>
        <v>80</v>
      </c>
      <c r="P135" s="27">
        <f>(G135*240)/K135</f>
        <v>88</v>
      </c>
      <c r="R135" s="27">
        <f>(C135*240)/L135</f>
        <v>4.420512441632047</v>
      </c>
      <c r="S135" s="27">
        <f>(G135*240)/L135</f>
        <v>4.8625636857952514</v>
      </c>
    </row>
    <row r="136" spans="1:19" ht="12.75">
      <c r="A136" s="41">
        <v>1438</v>
      </c>
      <c r="B136" s="24">
        <v>43</v>
      </c>
      <c r="C136" s="17">
        <f>B136/20</f>
        <v>2.15</v>
      </c>
      <c r="D136" s="33">
        <v>19</v>
      </c>
      <c r="E136" s="14">
        <f>(D136*24)/240</f>
        <v>1.9</v>
      </c>
      <c r="F136" s="34">
        <v>22</v>
      </c>
      <c r="G136" s="17">
        <f>(F136*24)/240</f>
        <v>2.2</v>
      </c>
      <c r="H136" s="34">
        <v>19</v>
      </c>
      <c r="I136" s="17">
        <f>(H136*24)/240</f>
        <v>1.9</v>
      </c>
      <c r="K136" s="20">
        <v>6</v>
      </c>
      <c r="L136" s="21">
        <v>142.80309367612017</v>
      </c>
      <c r="M136" s="21">
        <v>126.59784496768896</v>
      </c>
      <c r="O136" s="27">
        <f>(C136*240)/K136</f>
        <v>86</v>
      </c>
      <c r="P136" s="27">
        <f>(G136*240)/K136</f>
        <v>88</v>
      </c>
      <c r="R136" s="27">
        <f>(C136*240)/L136</f>
        <v>3.613367096726187</v>
      </c>
      <c r="S136" s="27">
        <f>(G136*240)/L136</f>
        <v>3.697398889673307</v>
      </c>
    </row>
    <row r="137" spans="1:19" ht="12.75">
      <c r="A137" s="41">
        <v>1439</v>
      </c>
      <c r="B137" s="25">
        <v>42</v>
      </c>
      <c r="C137" s="17">
        <f>B137/20</f>
        <v>2.1</v>
      </c>
      <c r="D137" s="33">
        <v>18.75</v>
      </c>
      <c r="E137" s="14">
        <f>(D137*24)/240</f>
        <v>1.875</v>
      </c>
      <c r="F137" s="34">
        <v>22.25</v>
      </c>
      <c r="G137" s="17">
        <f>(F137*24)/240</f>
        <v>2.225</v>
      </c>
      <c r="H137" s="34">
        <v>18.75</v>
      </c>
      <c r="I137" s="17">
        <f>(H137*24)/240</f>
        <v>1.875</v>
      </c>
      <c r="K137" s="20">
        <v>6</v>
      </c>
      <c r="L137" s="21">
        <v>180.45631982609632</v>
      </c>
      <c r="M137" s="21">
        <v>159.97819523852576</v>
      </c>
      <c r="O137" s="27">
        <f>(C137*240)/K137</f>
        <v>84</v>
      </c>
      <c r="P137" s="27">
        <f>(G137*240)/K137</f>
        <v>89</v>
      </c>
      <c r="R137" s="27">
        <f>(C137*240)/L137</f>
        <v>2.7929196410837758</v>
      </c>
      <c r="S137" s="27">
        <f>(G137*240)/L137</f>
        <v>2.959164857814953</v>
      </c>
    </row>
    <row r="138" spans="1:19" ht="12.75">
      <c r="A138" s="41">
        <v>1440</v>
      </c>
      <c r="B138" s="24">
        <v>41</v>
      </c>
      <c r="C138" s="17">
        <f>B138/20</f>
        <v>2.05</v>
      </c>
      <c r="D138" s="33">
        <v>18.5</v>
      </c>
      <c r="E138" s="14">
        <f>(D138*24)/240</f>
        <v>1.85</v>
      </c>
      <c r="F138" s="34">
        <v>22.25</v>
      </c>
      <c r="G138" s="17">
        <f>(F138*24)/240</f>
        <v>2.225</v>
      </c>
      <c r="H138" s="34">
        <v>18.75</v>
      </c>
      <c r="I138" s="17">
        <f>(H138*24)/240</f>
        <v>1.875</v>
      </c>
      <c r="K138" s="20">
        <v>6</v>
      </c>
      <c r="L138" s="21">
        <v>161.11127001862235</v>
      </c>
      <c r="M138" s="21">
        <v>142.8284154027102</v>
      </c>
      <c r="O138" s="27">
        <f>(C138*240)/K138</f>
        <v>81.99999999999999</v>
      </c>
      <c r="P138" s="27">
        <f>(G138*240)/K138</f>
        <v>89</v>
      </c>
      <c r="R138" s="27">
        <f>(C138*240)/L138</f>
        <v>3.0537900914264484</v>
      </c>
      <c r="S138" s="27">
        <f>(G138*240)/L138</f>
        <v>3.314479489475048</v>
      </c>
    </row>
    <row r="139" spans="1:19" ht="12.75">
      <c r="A139" s="41"/>
      <c r="B139" s="24"/>
      <c r="C139" s="17"/>
      <c r="D139" s="33"/>
      <c r="E139" s="14"/>
      <c r="F139" s="34"/>
      <c r="G139" s="17"/>
      <c r="H139" s="34"/>
      <c r="I139" s="17"/>
      <c r="K139" s="20"/>
      <c r="L139" s="21"/>
      <c r="M139" s="21"/>
      <c r="O139" s="27"/>
      <c r="P139" s="27"/>
      <c r="R139" s="27"/>
      <c r="S139" s="27"/>
    </row>
    <row r="140" spans="1:19" ht="12.75">
      <c r="A140" s="41" t="s">
        <v>133</v>
      </c>
      <c r="B140" s="24">
        <f>AVERAGE(B134:B139)</f>
        <v>41.6</v>
      </c>
      <c r="C140" s="24">
        <f>AVERAGE(C134:C139)</f>
        <v>2.0799999999999996</v>
      </c>
      <c r="D140" s="24">
        <f>AVERAGE(D134:D139)</f>
        <v>18.85</v>
      </c>
      <c r="E140" s="24">
        <f>AVERAGE(E134:E139)</f>
        <v>1.8849999999999998</v>
      </c>
      <c r="F140" s="24">
        <f>AVERAGE(F134:F139)</f>
        <v>22.175</v>
      </c>
      <c r="G140" s="24">
        <f>AVERAGE(G134:G139)</f>
        <v>2.2175000000000002</v>
      </c>
      <c r="H140" s="24">
        <f>AVERAGE(H134:H139)</f>
        <v>18.7245</v>
      </c>
      <c r="I140" s="24">
        <f>AVERAGE(I134:I139)</f>
        <v>1.87245</v>
      </c>
      <c r="J140" s="24"/>
      <c r="K140" s="24">
        <f>AVERAGE(K134:K139)</f>
        <v>6</v>
      </c>
      <c r="L140" s="24">
        <f>AVERAGE(L134:L139)</f>
        <v>140.11849570338347</v>
      </c>
      <c r="M140" s="24">
        <f>AVERAGE(M134:M139)</f>
        <v>124.21789430132655</v>
      </c>
      <c r="O140" s="35">
        <f>1/((1/O134+1/O135+1/O136+1/O137+1/O138)/5)</f>
        <v>83.14963813074456</v>
      </c>
      <c r="P140" s="35">
        <f>1/((1/P134+1/P135+1/P136+1/P137+1/P138)/5)</f>
        <v>88.69593825129698</v>
      </c>
      <c r="R140" s="35">
        <f>1/((1/R134+1/R135+1/R136+1/R137+1/R138)/5)</f>
        <v>3.5662214922393765</v>
      </c>
      <c r="S140" s="35">
        <f>1/((1/S134+1/S135+1/S136+1/S137+1/S138)/5)</f>
        <v>3.7988308040930834</v>
      </c>
    </row>
    <row r="141" spans="1:19" ht="12.75">
      <c r="A141" s="41"/>
      <c r="B141" s="24"/>
      <c r="C141" s="17"/>
      <c r="D141" s="33"/>
      <c r="E141" s="14"/>
      <c r="F141" s="34"/>
      <c r="G141" s="17"/>
      <c r="H141" s="34"/>
      <c r="I141" s="17"/>
      <c r="K141" s="20"/>
      <c r="L141" s="21"/>
      <c r="M141" s="21"/>
      <c r="O141" s="27"/>
      <c r="P141" s="27"/>
      <c r="R141" s="27"/>
      <c r="S141" s="27"/>
    </row>
    <row r="142" spans="1:19" ht="12.75">
      <c r="A142" s="41">
        <v>1441</v>
      </c>
      <c r="B142" s="25">
        <v>41.25</v>
      </c>
      <c r="C142" s="17">
        <f>B142/20</f>
        <v>2.0625</v>
      </c>
      <c r="D142" s="33">
        <v>18.75</v>
      </c>
      <c r="E142" s="14">
        <f>(D142*24)/240</f>
        <v>1.875</v>
      </c>
      <c r="F142" s="34">
        <v>23.5</v>
      </c>
      <c r="G142" s="17">
        <f>(F142*24)/240</f>
        <v>2.35</v>
      </c>
      <c r="H142" s="34">
        <v>19.165</v>
      </c>
      <c r="I142" s="17">
        <f>(H142*24)/240</f>
        <v>1.9164999999999999</v>
      </c>
      <c r="K142" s="20">
        <v>6</v>
      </c>
      <c r="L142" s="21">
        <v>108.74093294045491</v>
      </c>
      <c r="M142" s="21">
        <v>96.40104717380933</v>
      </c>
      <c r="O142" s="27">
        <f>(C142*240)/K142</f>
        <v>82.5</v>
      </c>
      <c r="P142" s="27">
        <f>(G142*240)/K142</f>
        <v>94</v>
      </c>
      <c r="R142" s="27">
        <f>(C142*240)/L142</f>
        <v>4.552103670758972</v>
      </c>
      <c r="S142" s="27">
        <f>(G142*240)/L142</f>
        <v>5.186639333955677</v>
      </c>
    </row>
    <row r="143" spans="1:19" ht="12.75">
      <c r="A143" s="41">
        <v>1442</v>
      </c>
      <c r="B143" s="24">
        <v>41.5</v>
      </c>
      <c r="C143" s="17">
        <f>B143/20</f>
        <v>2.075</v>
      </c>
      <c r="D143" s="33">
        <v>19</v>
      </c>
      <c r="E143" s="14">
        <f>(D143*24)/240</f>
        <v>1.9</v>
      </c>
      <c r="F143" s="34">
        <v>23.25</v>
      </c>
      <c r="G143" s="17">
        <f>(F143*24)/240</f>
        <v>2.325</v>
      </c>
      <c r="H143" s="34">
        <v>19.165</v>
      </c>
      <c r="I143" s="17">
        <f>(H143*24)/240</f>
        <v>1.9164999999999999</v>
      </c>
      <c r="K143" s="20">
        <v>6</v>
      </c>
      <c r="L143" s="21">
        <v>98.07748655744808</v>
      </c>
      <c r="M143" s="21">
        <v>86.94768522439024</v>
      </c>
      <c r="O143" s="27">
        <f>(C143*240)/K143</f>
        <v>83.00000000000001</v>
      </c>
      <c r="P143" s="27">
        <f>(G143*240)/K143</f>
        <v>93</v>
      </c>
      <c r="R143" s="27">
        <f>(C143*240)/L143</f>
        <v>5.0776178864279995</v>
      </c>
      <c r="S143" s="27">
        <f>(G143*240)/L143</f>
        <v>5.689379077563903</v>
      </c>
    </row>
    <row r="144" spans="1:19" ht="12.75">
      <c r="A144" s="41">
        <v>1443</v>
      </c>
      <c r="B144" s="25">
        <v>42</v>
      </c>
      <c r="C144" s="17">
        <f>B144/20</f>
        <v>2.1</v>
      </c>
      <c r="D144" s="33">
        <v>19</v>
      </c>
      <c r="E144" s="14">
        <f>(D144*24)/240</f>
        <v>1.9</v>
      </c>
      <c r="F144" s="34">
        <v>23.5</v>
      </c>
      <c r="G144" s="17">
        <f>(F144*24)/240</f>
        <v>2.35</v>
      </c>
      <c r="H144" s="34">
        <v>19</v>
      </c>
      <c r="I144" s="17">
        <f>(H144*24)/240</f>
        <v>1.9</v>
      </c>
      <c r="K144" s="20">
        <v>6</v>
      </c>
      <c r="L144" s="21">
        <v>109.16475915298454</v>
      </c>
      <c r="M144" s="21">
        <v>96.77677772533897</v>
      </c>
      <c r="O144" s="27">
        <f>(C144*240)/K144</f>
        <v>84</v>
      </c>
      <c r="P144" s="27">
        <f>(G144*240)/K144</f>
        <v>94</v>
      </c>
      <c r="R144" s="27">
        <f>(C144*240)/L144</f>
        <v>4.616874565661703</v>
      </c>
      <c r="S144" s="27">
        <f>(G144*240)/L144</f>
        <v>5.166502490145239</v>
      </c>
    </row>
    <row r="145" spans="1:19" ht="12.75">
      <c r="A145" s="41">
        <v>1444</v>
      </c>
      <c r="B145" s="24">
        <v>42.5</v>
      </c>
      <c r="C145" s="17">
        <f>B145/20</f>
        <v>2.125</v>
      </c>
      <c r="D145" s="33">
        <v>19</v>
      </c>
      <c r="E145" s="14">
        <f>(D145*24)/240</f>
        <v>1.9</v>
      </c>
      <c r="F145" s="34">
        <v>24</v>
      </c>
      <c r="G145" s="17">
        <f>(F145*24)/240</f>
        <v>2.4</v>
      </c>
      <c r="H145" s="34">
        <v>18.75</v>
      </c>
      <c r="I145" s="17">
        <f>(H145*24)/240</f>
        <v>1.875</v>
      </c>
      <c r="K145" s="20">
        <v>6</v>
      </c>
      <c r="L145" s="21">
        <v>109.13163514767747</v>
      </c>
      <c r="M145" s="21">
        <v>96.74741262140023</v>
      </c>
      <c r="O145" s="27">
        <f>(C145*240)/K145</f>
        <v>85</v>
      </c>
      <c r="P145" s="27">
        <f>(G145*240)/K145</f>
        <v>96</v>
      </c>
      <c r="R145" s="27">
        <f>(C145*240)/L145</f>
        <v>4.673255370084627</v>
      </c>
      <c r="S145" s="27">
        <f>(G145*240)/L145</f>
        <v>5.27802959444852</v>
      </c>
    </row>
    <row r="146" spans="1:19" ht="12.75">
      <c r="A146" s="41">
        <v>1445</v>
      </c>
      <c r="B146" s="24">
        <v>60</v>
      </c>
      <c r="C146" s="17">
        <f>B146/20</f>
        <v>3</v>
      </c>
      <c r="D146" s="33">
        <v>19.5</v>
      </c>
      <c r="E146" s="14">
        <f>(D146*24)/240</f>
        <v>1.95</v>
      </c>
      <c r="F146" s="34">
        <v>23.75</v>
      </c>
      <c r="G146" s="17">
        <f>(F146*24)/240</f>
        <v>2.375</v>
      </c>
      <c r="H146" s="34">
        <v>19.5</v>
      </c>
      <c r="I146" s="17">
        <f>(H146*24)/240</f>
        <v>1.95</v>
      </c>
      <c r="K146" s="20">
        <v>6</v>
      </c>
      <c r="L146" s="21">
        <v>97.00495736499936</v>
      </c>
      <c r="M146" s="21">
        <v>85.99686629649716</v>
      </c>
      <c r="O146" s="27">
        <f>(C146*240)/K146</f>
        <v>120</v>
      </c>
      <c r="P146" s="27">
        <f>(G146*240)/K146</f>
        <v>95</v>
      </c>
      <c r="R146" s="27">
        <f>(C146*240)/L146</f>
        <v>7.42230108190105</v>
      </c>
      <c r="S146" s="27">
        <f>(G146*240)/L146</f>
        <v>5.875988356504998</v>
      </c>
    </row>
    <row r="147" spans="1:19" ht="12.75">
      <c r="A147" s="41"/>
      <c r="B147" s="24"/>
      <c r="C147" s="17"/>
      <c r="D147" s="33"/>
      <c r="E147" s="14"/>
      <c r="F147" s="34"/>
      <c r="G147" s="17"/>
      <c r="H147" s="34"/>
      <c r="I147" s="17"/>
      <c r="K147" s="20"/>
      <c r="L147" s="21"/>
      <c r="M147" s="21"/>
      <c r="O147" s="27"/>
      <c r="P147" s="27"/>
      <c r="R147" s="27"/>
      <c r="S147" s="27"/>
    </row>
    <row r="148" spans="1:19" ht="12.75">
      <c r="A148" s="41" t="s">
        <v>137</v>
      </c>
      <c r="B148" s="24">
        <f>AVERAGE(B142:B147)</f>
        <v>45.45</v>
      </c>
      <c r="C148" s="24">
        <f>AVERAGE(C142:C147)</f>
        <v>2.2725</v>
      </c>
      <c r="D148" s="24">
        <f>AVERAGE(D142:D147)</f>
        <v>19.05</v>
      </c>
      <c r="E148" s="24">
        <f>AVERAGE(E142:E147)</f>
        <v>1.9049999999999998</v>
      </c>
      <c r="F148" s="24">
        <f>AVERAGE(F142:F147)</f>
        <v>23.6</v>
      </c>
      <c r="G148" s="24">
        <f>AVERAGE(G142:G147)</f>
        <v>2.3600000000000003</v>
      </c>
      <c r="H148" s="24">
        <f>AVERAGE(H142:H147)</f>
        <v>19.116</v>
      </c>
      <c r="I148" s="24">
        <f>AVERAGE(I142:I147)</f>
        <v>1.9116</v>
      </c>
      <c r="J148" s="24"/>
      <c r="K148" s="24">
        <f>AVERAGE(K142:K147)</f>
        <v>6</v>
      </c>
      <c r="L148" s="24">
        <f>AVERAGE(L142:L147)</f>
        <v>104.42395423271287</v>
      </c>
      <c r="M148" s="24">
        <f>AVERAGE(M142:M147)</f>
        <v>92.57395780828719</v>
      </c>
      <c r="O148" s="35">
        <f>1/((1/O142+1/O143+1/O144+1/O145+1/O146)/5)</f>
        <v>89.01199285044235</v>
      </c>
      <c r="P148" s="35">
        <f>1/((1/P142+1/P143+1/P144+1/P145+1/P146)/5)</f>
        <v>94.38901414573647</v>
      </c>
      <c r="R148" s="35">
        <f>1/((1/R142+1/R143+1/R144+1/R145+1/R146)/5)</f>
        <v>5.092008278559081</v>
      </c>
      <c r="S148" s="35">
        <f>1/((1/S142+1/S143+1/S144+1/S145+1/S146)/5)</f>
        <v>5.424331954447656</v>
      </c>
    </row>
    <row r="149" spans="1:19" ht="12.75">
      <c r="A149" s="41"/>
      <c r="B149" s="24"/>
      <c r="C149" s="17"/>
      <c r="D149" s="33"/>
      <c r="E149" s="14"/>
      <c r="F149" s="34"/>
      <c r="G149" s="17"/>
      <c r="H149" s="34"/>
      <c r="I149" s="17"/>
      <c r="K149" s="20"/>
      <c r="L149" s="21"/>
      <c r="M149" s="21"/>
      <c r="O149" s="27"/>
      <c r="P149" s="27"/>
      <c r="R149" s="27"/>
      <c r="S149" s="27"/>
    </row>
    <row r="150" spans="1:19" ht="12.75">
      <c r="A150" s="41">
        <v>1446</v>
      </c>
      <c r="B150" s="24">
        <v>42.667</v>
      </c>
      <c r="C150" s="17">
        <f>B150/20</f>
        <v>2.13335</v>
      </c>
      <c r="D150" s="33">
        <v>20</v>
      </c>
      <c r="E150" s="14">
        <f>(D150*24)/240</f>
        <v>2</v>
      </c>
      <c r="F150" s="34">
        <v>23.875</v>
      </c>
      <c r="G150" s="17">
        <f>(F150*24)/240</f>
        <v>2.3875</v>
      </c>
      <c r="H150" s="34">
        <v>19.1875</v>
      </c>
      <c r="I150" s="17">
        <f>(H150*24)/240</f>
        <v>1.91875</v>
      </c>
      <c r="K150" s="20">
        <v>6</v>
      </c>
      <c r="L150" s="21">
        <v>106.3987534561696</v>
      </c>
      <c r="M150" s="21">
        <v>94.3246574569972</v>
      </c>
      <c r="O150" s="27">
        <f>(C150*240)/K150</f>
        <v>85.334</v>
      </c>
      <c r="P150" s="27">
        <f>(G150*240)/K150</f>
        <v>95.5</v>
      </c>
      <c r="R150" s="27">
        <f>(C150*240)/L150</f>
        <v>4.8121240462738815</v>
      </c>
      <c r="S150" s="27">
        <f>(G150*240)/L150</f>
        <v>5.385401439275737</v>
      </c>
    </row>
    <row r="151" spans="1:19" ht="12.75">
      <c r="A151" s="41">
        <v>1447</v>
      </c>
      <c r="B151" s="25">
        <v>52.1235</v>
      </c>
      <c r="C151" s="17">
        <f>B151/20</f>
        <v>2.606175</v>
      </c>
      <c r="D151" s="33">
        <v>19.5</v>
      </c>
      <c r="E151" s="14">
        <f>(D151*24)/240</f>
        <v>1.95</v>
      </c>
      <c r="F151" s="34">
        <v>24</v>
      </c>
      <c r="G151" s="17">
        <f>(F151*24)/240</f>
        <v>2.4</v>
      </c>
      <c r="H151" s="34">
        <v>18.875</v>
      </c>
      <c r="I151" s="17">
        <f>(H151*24)/240</f>
        <v>1.8875</v>
      </c>
      <c r="K151" s="20">
        <v>6</v>
      </c>
      <c r="L151" s="21">
        <v>113.34113838211506</v>
      </c>
      <c r="M151" s="21">
        <v>100.4792227954359</v>
      </c>
      <c r="O151" s="27">
        <f>(C151*240)/K151</f>
        <v>104.247</v>
      </c>
      <c r="P151" s="27">
        <f>(G151*240)/K151</f>
        <v>96</v>
      </c>
      <c r="R151" s="27">
        <f>(C151*240)/L151</f>
        <v>5.5185787696190935</v>
      </c>
      <c r="S151" s="27">
        <f>(G151*240)/L151</f>
        <v>5.0820029534032924</v>
      </c>
    </row>
    <row r="152" spans="1:19" ht="12.75">
      <c r="A152" s="41">
        <v>1448</v>
      </c>
      <c r="B152" s="24">
        <v>61.58</v>
      </c>
      <c r="C152" s="17">
        <f>B152/20</f>
        <v>3.0789999999999997</v>
      </c>
      <c r="D152" s="33">
        <v>18.25</v>
      </c>
      <c r="E152" s="14">
        <f>(D152*24)/240</f>
        <v>1.825</v>
      </c>
      <c r="F152" s="34">
        <v>24</v>
      </c>
      <c r="G152" s="17">
        <f>(F152*24)/240</f>
        <v>2.4</v>
      </c>
      <c r="H152" s="34">
        <v>18.875</v>
      </c>
      <c r="I152" s="17">
        <f>(H152*24)/240</f>
        <v>1.8875</v>
      </c>
      <c r="K152" s="20">
        <v>6</v>
      </c>
      <c r="L152" s="21">
        <v>117.17076275277658</v>
      </c>
      <c r="M152" s="21">
        <v>103.87426263582672</v>
      </c>
      <c r="O152" s="27">
        <f>(C152*240)/K152</f>
        <v>123.15999999999998</v>
      </c>
      <c r="P152" s="27">
        <f>(G152*240)/K152</f>
        <v>96</v>
      </c>
      <c r="R152" s="27">
        <f>(C152*240)/L152</f>
        <v>6.30669275029951</v>
      </c>
      <c r="S152" s="27">
        <f>(G152*240)/L152</f>
        <v>4.915902111308485</v>
      </c>
    </row>
    <row r="153" spans="1:19" ht="12.75">
      <c r="A153" s="41">
        <v>1449</v>
      </c>
      <c r="B153" s="25">
        <v>51.79</v>
      </c>
      <c r="C153" s="17">
        <f>B153/20</f>
        <v>2.5895</v>
      </c>
      <c r="D153" s="33">
        <v>17</v>
      </c>
      <c r="E153" s="14">
        <f>(D153*24)/240</f>
        <v>1.7</v>
      </c>
      <c r="F153" s="34">
        <v>24</v>
      </c>
      <c r="G153" s="17">
        <f>(F153*24)/240</f>
        <v>2.4</v>
      </c>
      <c r="H153" s="34">
        <v>18.875</v>
      </c>
      <c r="I153" s="17">
        <f>(H153*24)/240</f>
        <v>1.8875</v>
      </c>
      <c r="K153" s="20">
        <v>6</v>
      </c>
      <c r="L153" s="21">
        <v>117.54108155748284</v>
      </c>
      <c r="M153" s="21">
        <v>104.20255778280129</v>
      </c>
      <c r="O153" s="27">
        <f>(C153*240)/K153</f>
        <v>103.58</v>
      </c>
      <c r="P153" s="27">
        <f>(G153*240)/K153</f>
        <v>96</v>
      </c>
      <c r="R153" s="27">
        <f>(C153*240)/L153</f>
        <v>5.287342874210908</v>
      </c>
      <c r="S153" s="27">
        <f>(G153*240)/L153</f>
        <v>4.900414326358825</v>
      </c>
    </row>
    <row r="154" spans="1:19" ht="12.75">
      <c r="A154" s="41">
        <v>1450</v>
      </c>
      <c r="B154" s="24">
        <v>42</v>
      </c>
      <c r="C154" s="17">
        <f>B154/20</f>
        <v>2.1</v>
      </c>
      <c r="D154" s="33">
        <v>16</v>
      </c>
      <c r="E154" s="14">
        <f>(D154*24)/240</f>
        <v>1.6</v>
      </c>
      <c r="F154" s="34">
        <v>24</v>
      </c>
      <c r="G154" s="17">
        <f>(F154*24)/240</f>
        <v>2.4</v>
      </c>
      <c r="H154" s="34">
        <v>18.75</v>
      </c>
      <c r="I154" s="17">
        <f>(H154*24)/240</f>
        <v>1.875</v>
      </c>
      <c r="K154" s="20">
        <v>6</v>
      </c>
      <c r="L154" s="21">
        <v>116.54918716992276</v>
      </c>
      <c r="M154" s="21">
        <v>103.32322324831668</v>
      </c>
      <c r="O154" s="27">
        <f>(C154*240)/K154</f>
        <v>84</v>
      </c>
      <c r="P154" s="27">
        <f>(G154*240)/K154</f>
        <v>96</v>
      </c>
      <c r="R154" s="27">
        <f>(C154*240)/L154</f>
        <v>4.3243544827575136</v>
      </c>
      <c r="S154" s="27">
        <f>(G154*240)/L154</f>
        <v>4.94211940886573</v>
      </c>
    </row>
    <row r="155" spans="1:19" ht="12.75">
      <c r="A155" s="41"/>
      <c r="B155" s="24"/>
      <c r="C155" s="17"/>
      <c r="D155" s="33"/>
      <c r="E155" s="14"/>
      <c r="F155" s="34"/>
      <c r="G155" s="17"/>
      <c r="H155" s="34"/>
      <c r="I155" s="17"/>
      <c r="K155" s="20"/>
      <c r="L155" s="21"/>
      <c r="M155" s="21"/>
      <c r="O155" s="27"/>
      <c r="P155" s="27"/>
      <c r="R155" s="27"/>
      <c r="S155" s="27"/>
    </row>
    <row r="156" spans="1:19" ht="12.75">
      <c r="A156" s="41" t="s">
        <v>143</v>
      </c>
      <c r="B156" s="24">
        <f>AVERAGE(B150:B155)</f>
        <v>50.0321</v>
      </c>
      <c r="C156" s="24">
        <f>AVERAGE(C150:C155)</f>
        <v>2.501605</v>
      </c>
      <c r="D156" s="24">
        <f>AVERAGE(D150:D155)</f>
        <v>18.15</v>
      </c>
      <c r="E156" s="24">
        <f>AVERAGE(E150:E155)</f>
        <v>1.8150000000000002</v>
      </c>
      <c r="F156" s="24">
        <f>AVERAGE(F150:F155)</f>
        <v>23.975</v>
      </c>
      <c r="G156" s="24">
        <f>AVERAGE(G150:G155)</f>
        <v>2.3975</v>
      </c>
      <c r="H156" s="24">
        <f>AVERAGE(H150:H155)</f>
        <v>18.9125</v>
      </c>
      <c r="I156" s="24">
        <f>AVERAGE(I150:I155)</f>
        <v>1.89125</v>
      </c>
      <c r="J156" s="24"/>
      <c r="K156" s="24">
        <f>AVERAGE(K150:K155)</f>
        <v>6</v>
      </c>
      <c r="L156" s="24">
        <f>AVERAGE(L150:L155)</f>
        <v>114.20018466369338</v>
      </c>
      <c r="M156" s="24">
        <f>AVERAGE(M150:M155)</f>
        <v>101.24078478387555</v>
      </c>
      <c r="O156" s="35">
        <f>1/((1/O150+1/O151+1/O152+1/O153+1/O154)/5)</f>
        <v>98.05860573044933</v>
      </c>
      <c r="P156" s="35">
        <f>1/((1/P150+1/P151+1/P152+1/P153+1/P154)/5)</f>
        <v>95.89958158995816</v>
      </c>
      <c r="R156" s="35">
        <f>1/((1/R150+1/R151+1/R152+1/R153+1/R154)/5)</f>
        <v>5.165526548905345</v>
      </c>
      <c r="S156" s="35">
        <f>1/((1/S150+1/S151+1/S152+1/S153+1/S154)/5)</f>
        <v>5.038858832024202</v>
      </c>
    </row>
    <row r="157" spans="1:19" ht="12.75">
      <c r="A157" s="41"/>
      <c r="B157" s="24"/>
      <c r="C157" s="17"/>
      <c r="D157" s="33"/>
      <c r="E157" s="14"/>
      <c r="F157" s="34"/>
      <c r="G157" s="17"/>
      <c r="H157" s="34"/>
      <c r="I157" s="17"/>
      <c r="K157" s="20"/>
      <c r="L157" s="21"/>
      <c r="M157" s="21"/>
      <c r="O157" s="27"/>
      <c r="P157" s="27"/>
      <c r="R157" s="27"/>
      <c r="S157" s="27"/>
    </row>
    <row r="158" spans="1:19" ht="12.75">
      <c r="A158" s="41">
        <v>1451</v>
      </c>
      <c r="B158" s="24">
        <v>42</v>
      </c>
      <c r="C158" s="17">
        <f>B158/20</f>
        <v>2.1</v>
      </c>
      <c r="D158" s="33">
        <v>18.75</v>
      </c>
      <c r="E158" s="14">
        <f>(D158*24)/240</f>
        <v>1.875</v>
      </c>
      <c r="F158" s="34">
        <v>24</v>
      </c>
      <c r="G158" s="17">
        <f>(F158*24)/240</f>
        <v>2.4</v>
      </c>
      <c r="H158" s="34">
        <v>18.5</v>
      </c>
      <c r="I158" s="17">
        <f>(H158*24)/240</f>
        <v>1.85</v>
      </c>
      <c r="K158" s="20">
        <v>6</v>
      </c>
      <c r="L158" s="21">
        <v>126.46405842889118</v>
      </c>
      <c r="M158" s="21">
        <v>112.11295813574354</v>
      </c>
      <c r="O158" s="27">
        <f>(C158*240)/K158</f>
        <v>84</v>
      </c>
      <c r="P158" s="27">
        <f>(G158*240)/K158</f>
        <v>96</v>
      </c>
      <c r="R158" s="27">
        <f>(C158*240)/L158</f>
        <v>3.985322045341377</v>
      </c>
      <c r="S158" s="27">
        <f>(G158*240)/L158</f>
        <v>4.554653766104431</v>
      </c>
    </row>
    <row r="159" spans="1:19" ht="12.75">
      <c r="A159" s="41">
        <v>1452</v>
      </c>
      <c r="B159" s="24">
        <v>42</v>
      </c>
      <c r="C159" s="17">
        <f>B159/20</f>
        <v>2.1</v>
      </c>
      <c r="D159" s="33">
        <v>18.875</v>
      </c>
      <c r="E159" s="14">
        <f>(D159*24)/240</f>
        <v>1.8875</v>
      </c>
      <c r="F159" s="34">
        <v>24</v>
      </c>
      <c r="G159" s="17">
        <f>(F159*24)/240</f>
        <v>2.4</v>
      </c>
      <c r="H159" s="34">
        <v>18.5</v>
      </c>
      <c r="I159" s="17">
        <f>(H159*24)/240</f>
        <v>1.85</v>
      </c>
      <c r="K159" s="20">
        <v>6</v>
      </c>
      <c r="L159" s="21">
        <v>110.64372890911342</v>
      </c>
      <c r="M159" s="21">
        <v>98.08791447369931</v>
      </c>
      <c r="O159" s="27">
        <f>(C159*240)/K159</f>
        <v>84</v>
      </c>
      <c r="P159" s="27">
        <f>(G159*240)/K159</f>
        <v>96</v>
      </c>
      <c r="R159" s="27">
        <f>(C159*240)/L159</f>
        <v>4.555161010652515</v>
      </c>
      <c r="S159" s="27">
        <f>(G159*240)/L159</f>
        <v>5.205898297888589</v>
      </c>
    </row>
    <row r="160" spans="1:19" ht="12.75">
      <c r="A160" s="41">
        <v>1453</v>
      </c>
      <c r="B160" s="24">
        <v>48</v>
      </c>
      <c r="C160" s="17">
        <f>B160/20</f>
        <v>2.4</v>
      </c>
      <c r="D160" s="33">
        <v>19</v>
      </c>
      <c r="E160" s="14">
        <f>(D160*24)/240</f>
        <v>1.9</v>
      </c>
      <c r="F160" s="34">
        <v>24</v>
      </c>
      <c r="G160" s="17">
        <f>(F160*24)/240</f>
        <v>2.4</v>
      </c>
      <c r="H160" s="34">
        <v>18</v>
      </c>
      <c r="I160" s="17">
        <f>(H160*24)/240</f>
        <v>1.8</v>
      </c>
      <c r="K160" s="20">
        <v>6</v>
      </c>
      <c r="L160" s="21">
        <v>110.78925277940417</v>
      </c>
      <c r="M160" s="21">
        <v>98.21692434243472</v>
      </c>
      <c r="O160" s="27">
        <f>(C160*240)/K160</f>
        <v>96</v>
      </c>
      <c r="P160" s="27">
        <f>(G160*240)/K160</f>
        <v>96</v>
      </c>
      <c r="R160" s="27">
        <f>(C160*240)/L160</f>
        <v>5.199060247719975</v>
      </c>
      <c r="S160" s="27">
        <f>(G160*240)/L160</f>
        <v>5.199060247719975</v>
      </c>
    </row>
    <row r="161" spans="1:19" ht="12.75">
      <c r="A161" s="41">
        <v>1454</v>
      </c>
      <c r="B161" s="24">
        <v>58</v>
      </c>
      <c r="C161" s="17">
        <f>B161/20</f>
        <v>2.9</v>
      </c>
      <c r="D161" s="33">
        <v>19</v>
      </c>
      <c r="E161" s="14">
        <f>(D161*24)/240</f>
        <v>1.9</v>
      </c>
      <c r="F161" s="34">
        <v>24</v>
      </c>
      <c r="G161" s="17">
        <f>(F161*24)/240</f>
        <v>2.4</v>
      </c>
      <c r="H161" s="34">
        <v>18</v>
      </c>
      <c r="I161" s="17">
        <f>(H161*24)/240</f>
        <v>1.8</v>
      </c>
      <c r="K161" s="20">
        <v>6</v>
      </c>
      <c r="L161" s="21">
        <v>119.53606838052306</v>
      </c>
      <c r="M161" s="21">
        <v>105.9711541488481</v>
      </c>
      <c r="O161" s="27">
        <f>(C161*240)/K161</f>
        <v>116</v>
      </c>
      <c r="P161" s="27">
        <f>(G161*240)/K161</f>
        <v>96</v>
      </c>
      <c r="R161" s="27">
        <f>(C161*240)/L161</f>
        <v>5.822510388951396</v>
      </c>
      <c r="S161" s="27">
        <f>(G161*240)/L161</f>
        <v>4.818629287408052</v>
      </c>
    </row>
    <row r="162" spans="1:19" ht="12.75">
      <c r="A162" s="41">
        <v>1455</v>
      </c>
      <c r="B162" s="24">
        <v>48</v>
      </c>
      <c r="C162" s="17">
        <f>B162/20</f>
        <v>2.4</v>
      </c>
      <c r="D162" s="33">
        <v>19</v>
      </c>
      <c r="E162" s="14">
        <f>(D162*24)/240</f>
        <v>1.9</v>
      </c>
      <c r="F162" s="34">
        <v>24</v>
      </c>
      <c r="G162" s="17">
        <f>(F162*24)/240</f>
        <v>2.4</v>
      </c>
      <c r="H162" s="34">
        <v>18.5</v>
      </c>
      <c r="I162" s="17">
        <f>(H162*24)/240</f>
        <v>1.85</v>
      </c>
      <c r="K162" s="20">
        <v>6</v>
      </c>
      <c r="L162" s="21">
        <v>106.43785412881049</v>
      </c>
      <c r="M162" s="21">
        <v>94.3593209980011</v>
      </c>
      <c r="O162" s="27">
        <f>(C162*240)/K162</f>
        <v>96</v>
      </c>
      <c r="P162" s="27">
        <f>(G162*240)/K162</f>
        <v>96</v>
      </c>
      <c r="R162" s="27">
        <f>(C162*240)/L162</f>
        <v>5.411608536404051</v>
      </c>
      <c r="S162" s="27">
        <f>(G162*240)/L162</f>
        <v>5.411608536404051</v>
      </c>
    </row>
    <row r="163" spans="1:19" ht="12.75">
      <c r="A163" s="41"/>
      <c r="B163" s="24"/>
      <c r="C163" s="17"/>
      <c r="D163" s="33"/>
      <c r="E163" s="14"/>
      <c r="F163" s="34"/>
      <c r="G163" s="17"/>
      <c r="H163" s="34"/>
      <c r="I163" s="17"/>
      <c r="K163" s="20"/>
      <c r="L163" s="21"/>
      <c r="M163" s="21"/>
      <c r="O163" s="27"/>
      <c r="P163" s="27"/>
      <c r="R163" s="27"/>
      <c r="S163" s="27"/>
    </row>
    <row r="164" spans="1:19" ht="12.75">
      <c r="A164" s="41" t="s">
        <v>154</v>
      </c>
      <c r="B164" s="24">
        <f>AVERAGE(B158:B163)</f>
        <v>47.6</v>
      </c>
      <c r="C164" s="24">
        <f>AVERAGE(C158:C163)</f>
        <v>2.38</v>
      </c>
      <c r="D164" s="24">
        <f>AVERAGE(D158:D163)</f>
        <v>18.925</v>
      </c>
      <c r="E164" s="24">
        <f>AVERAGE(E158:E163)</f>
        <v>1.8925</v>
      </c>
      <c r="F164" s="24">
        <f>AVERAGE(F158:F163)</f>
        <v>24</v>
      </c>
      <c r="G164" s="24">
        <f>AVERAGE(G158:G163)</f>
        <v>2.4</v>
      </c>
      <c r="H164" s="24">
        <f>AVERAGE(H158:H163)</f>
        <v>18.3</v>
      </c>
      <c r="I164" s="24">
        <f>AVERAGE(I158:I163)</f>
        <v>1.83</v>
      </c>
      <c r="J164" s="24"/>
      <c r="K164" s="24">
        <f>AVERAGE(K158:K163)</f>
        <v>6</v>
      </c>
      <c r="L164" s="24">
        <f>AVERAGE(L158:L163)</f>
        <v>114.77419252534847</v>
      </c>
      <c r="M164" s="24">
        <f>AVERAGE(M158:M163)</f>
        <v>101.74965441974534</v>
      </c>
      <c r="O164" s="35">
        <f>1/((1/O158+1/O159+1/O160+1/O161+1/O162)/5)</f>
        <v>93.87283236994222</v>
      </c>
      <c r="P164" s="35">
        <f>1/((1/P158+1/P159+1/P160+1/P161+1/P162)/5)</f>
        <v>96</v>
      </c>
      <c r="R164" s="35">
        <f>1/((1/R158+1/R159+1/R160+1/R161+1/R162)/5)</f>
        <v>4.905184848694775</v>
      </c>
      <c r="S164" s="35">
        <f>1/((1/S158+1/S159+1/S160+1/S161+1/S162)/5)</f>
        <v>5.018549791781697</v>
      </c>
    </row>
    <row r="165" spans="1:19" ht="12.75">
      <c r="A165" s="41"/>
      <c r="B165" s="24"/>
      <c r="C165" s="17"/>
      <c r="D165" s="33"/>
      <c r="E165" s="14"/>
      <c r="F165" s="34"/>
      <c r="G165" s="17"/>
      <c r="H165" s="34"/>
      <c r="I165" s="17"/>
      <c r="K165" s="20"/>
      <c r="L165" s="21"/>
      <c r="M165" s="21"/>
      <c r="O165" s="27"/>
      <c r="P165" s="27"/>
      <c r="R165" s="27"/>
      <c r="S165" s="27"/>
    </row>
    <row r="166" spans="1:19" ht="12.75">
      <c r="A166" s="41">
        <v>1456</v>
      </c>
      <c r="B166" s="24">
        <v>50</v>
      </c>
      <c r="C166" s="17">
        <f>B166/20</f>
        <v>2.5</v>
      </c>
      <c r="D166" s="33">
        <v>20</v>
      </c>
      <c r="E166" s="14">
        <f>(D166*24)/240</f>
        <v>2</v>
      </c>
      <c r="F166" s="34">
        <v>24</v>
      </c>
      <c r="G166" s="17">
        <f>(F166*24)/240</f>
        <v>2.4</v>
      </c>
      <c r="H166" s="34">
        <v>18.25</v>
      </c>
      <c r="I166" s="17">
        <f>(H166*24)/240</f>
        <v>1.825</v>
      </c>
      <c r="K166" s="20">
        <v>6</v>
      </c>
      <c r="L166" s="21">
        <v>113.63570333836542</v>
      </c>
      <c r="M166" s="21">
        <v>100.74036061608338</v>
      </c>
      <c r="O166" s="27">
        <f>(C166*240)/K166</f>
        <v>100</v>
      </c>
      <c r="P166" s="27">
        <f>(G166*240)/K166</f>
        <v>96</v>
      </c>
      <c r="R166" s="27">
        <f>(C166*240)/L166</f>
        <v>5.280030680264461</v>
      </c>
      <c r="S166" s="27">
        <f>(G166*240)/L166</f>
        <v>5.068829453053882</v>
      </c>
    </row>
    <row r="167" spans="1:19" ht="12.75">
      <c r="A167" s="41">
        <v>1457</v>
      </c>
      <c r="B167" s="24">
        <v>66</v>
      </c>
      <c r="C167" s="17">
        <f>B167/20</f>
        <v>3.3</v>
      </c>
      <c r="D167" s="33">
        <v>20</v>
      </c>
      <c r="E167" s="14">
        <f>(D167*24)/240</f>
        <v>2</v>
      </c>
      <c r="F167" s="34">
        <v>24</v>
      </c>
      <c r="G167" s="17">
        <f>(F167*24)/240</f>
        <v>2.4</v>
      </c>
      <c r="H167" s="34">
        <v>18</v>
      </c>
      <c r="I167" s="17">
        <f>(H167*24)/240</f>
        <v>1.8</v>
      </c>
      <c r="K167" s="20">
        <v>6</v>
      </c>
      <c r="L167" s="21">
        <v>106.06173014687397</v>
      </c>
      <c r="M167" s="21">
        <v>94.02587944342368</v>
      </c>
      <c r="O167" s="27">
        <f>(C167*240)/K167</f>
        <v>132</v>
      </c>
      <c r="P167" s="27">
        <f>(G167*240)/K167</f>
        <v>96</v>
      </c>
      <c r="R167" s="27">
        <f>(C167*240)/L167</f>
        <v>7.46734942851904</v>
      </c>
      <c r="S167" s="27">
        <f>(G167*240)/L167</f>
        <v>5.430799584377484</v>
      </c>
    </row>
    <row r="168" spans="1:19" ht="12.75">
      <c r="A168" s="41">
        <v>1458</v>
      </c>
      <c r="B168" s="24">
        <v>55</v>
      </c>
      <c r="C168" s="17">
        <f>B168/20</f>
        <v>2.75</v>
      </c>
      <c r="D168" s="33">
        <v>20</v>
      </c>
      <c r="E168" s="14">
        <f>(D168*24)/240</f>
        <v>2</v>
      </c>
      <c r="F168" s="34">
        <v>24</v>
      </c>
      <c r="G168" s="17">
        <f>(F168*24)/240</f>
        <v>2.4</v>
      </c>
      <c r="H168" s="34">
        <v>18</v>
      </c>
      <c r="I168" s="17">
        <f>(H168*24)/240</f>
        <v>1.8</v>
      </c>
      <c r="K168" s="20">
        <v>6</v>
      </c>
      <c r="L168" s="21">
        <v>112.87126087238741</v>
      </c>
      <c r="M168" s="21">
        <v>100.06266683296343</v>
      </c>
      <c r="O168" s="27">
        <f>(C168*240)/K168</f>
        <v>110</v>
      </c>
      <c r="P168" s="27">
        <f>(G168*240)/K168</f>
        <v>96</v>
      </c>
      <c r="R168" s="27">
        <f>(C168*240)/L168</f>
        <v>5.847369781278496</v>
      </c>
      <c r="S168" s="27">
        <f>(G168*240)/L168</f>
        <v>5.103159081843051</v>
      </c>
    </row>
    <row r="169" spans="1:19" ht="12.75">
      <c r="A169" s="41">
        <v>1459</v>
      </c>
      <c r="B169" s="25">
        <v>53.25</v>
      </c>
      <c r="C169" s="17">
        <f>B169/20</f>
        <v>2.6625</v>
      </c>
      <c r="D169" s="33">
        <v>19.75</v>
      </c>
      <c r="E169" s="14">
        <f>(D169*24)/240</f>
        <v>1.975</v>
      </c>
      <c r="F169" s="34">
        <v>24</v>
      </c>
      <c r="G169" s="17">
        <f>(F169*24)/240</f>
        <v>2.4</v>
      </c>
      <c r="H169" s="34">
        <v>18</v>
      </c>
      <c r="I169" s="17">
        <f>(H169*24)/240</f>
        <v>1.8</v>
      </c>
      <c r="K169" s="20">
        <v>6</v>
      </c>
      <c r="L169" s="21">
        <v>109.19884215961895</v>
      </c>
      <c r="M169" s="21">
        <v>96.80699300344577</v>
      </c>
      <c r="O169" s="27">
        <f>(C169*240)/K169</f>
        <v>106.5</v>
      </c>
      <c r="P169" s="27">
        <f>(G169*240)/K169</f>
        <v>96</v>
      </c>
      <c r="R169" s="27">
        <f>(C169*240)/L169</f>
        <v>5.8517103969468485</v>
      </c>
      <c r="S169" s="27">
        <f>(G169*240)/L169</f>
        <v>5.274781202881666</v>
      </c>
    </row>
    <row r="170" spans="1:19" ht="12.75">
      <c r="A170" s="41">
        <v>1460</v>
      </c>
      <c r="B170" s="25">
        <v>51.5</v>
      </c>
      <c r="C170" s="17">
        <f>B170/20</f>
        <v>2.575</v>
      </c>
      <c r="D170" s="33">
        <v>19.5</v>
      </c>
      <c r="E170" s="14">
        <f>(D170*24)/240</f>
        <v>1.95</v>
      </c>
      <c r="F170" s="34">
        <v>24</v>
      </c>
      <c r="G170" s="17">
        <f>(F170*24)/240</f>
        <v>2.4</v>
      </c>
      <c r="H170" s="34">
        <v>18</v>
      </c>
      <c r="I170" s="17">
        <f>(H170*24)/240</f>
        <v>1.8</v>
      </c>
      <c r="K170" s="20">
        <v>6</v>
      </c>
      <c r="L170" s="21">
        <v>110.73250523861077</v>
      </c>
      <c r="M170" s="21">
        <v>98.1666164941471</v>
      </c>
      <c r="O170" s="27">
        <f>(C170*240)/K170</f>
        <v>103</v>
      </c>
      <c r="P170" s="27">
        <f>(G170*240)/K170</f>
        <v>96</v>
      </c>
      <c r="R170" s="27">
        <f>(C170*240)/L170</f>
        <v>5.5810170524753255</v>
      </c>
      <c r="S170" s="27">
        <f>(G170*240)/L170</f>
        <v>5.201724631433313</v>
      </c>
    </row>
    <row r="171" spans="1:19" ht="12.75">
      <c r="A171" s="41"/>
      <c r="B171" s="25"/>
      <c r="C171" s="17"/>
      <c r="D171" s="33"/>
      <c r="E171" s="14"/>
      <c r="F171" s="34"/>
      <c r="G171" s="17"/>
      <c r="H171" s="34"/>
      <c r="I171" s="17"/>
      <c r="K171" s="20"/>
      <c r="L171" s="21"/>
      <c r="M171" s="21"/>
      <c r="O171" s="27"/>
      <c r="P171" s="27"/>
      <c r="R171" s="27"/>
      <c r="S171" s="27"/>
    </row>
    <row r="172" spans="1:19" ht="12.75">
      <c r="A172" s="41" t="s">
        <v>164</v>
      </c>
      <c r="B172" s="24">
        <f>AVERAGE(B166:B171)</f>
        <v>55.15</v>
      </c>
      <c r="C172" s="24">
        <f>AVERAGE(C166:C171)</f>
        <v>2.7575000000000003</v>
      </c>
      <c r="D172" s="24">
        <f>AVERAGE(D166:D171)</f>
        <v>19.85</v>
      </c>
      <c r="E172" s="24">
        <f>AVERAGE(E166:E171)</f>
        <v>1.9849999999999999</v>
      </c>
      <c r="F172" s="24">
        <f>AVERAGE(F166:F171)</f>
        <v>24</v>
      </c>
      <c r="G172" s="24">
        <f>AVERAGE(G166:G171)</f>
        <v>2.4</v>
      </c>
      <c r="H172" s="24">
        <f>AVERAGE(H166:H171)</f>
        <v>18.05</v>
      </c>
      <c r="I172" s="24">
        <f>AVERAGE(I166:I171)</f>
        <v>1.8050000000000002</v>
      </c>
      <c r="K172" s="24">
        <f>AVERAGE(K166:K171)</f>
        <v>6</v>
      </c>
      <c r="L172" s="24">
        <f>AVERAGE(L166:L171)</f>
        <v>110.5000083511713</v>
      </c>
      <c r="M172" s="24">
        <f>AVERAGE(M166:M171)</f>
        <v>97.96050327801268</v>
      </c>
      <c r="O172" s="35">
        <f>1/((1/O166+1/O167+1/O168+1/O169+1/O170)/5)</f>
        <v>109.25361539380903</v>
      </c>
      <c r="P172" s="35">
        <f>1/((1/P166+1/P167+1/P168+1/P169+1/P170)/5)</f>
        <v>96</v>
      </c>
      <c r="R172" s="35">
        <f>1/((1/R166+1/R167+1/R168+1/R169+1/R170)/5)</f>
        <v>5.921397629417464</v>
      </c>
      <c r="S172" s="35">
        <f>1/((1/S166+1/S167+1/S168+1/S169+1/S170)/5)</f>
        <v>5.2126692893041255</v>
      </c>
    </row>
    <row r="173" spans="1:19" ht="12.75">
      <c r="A173" s="41"/>
      <c r="B173" s="25"/>
      <c r="C173" s="17"/>
      <c r="D173" s="33"/>
      <c r="E173" s="14"/>
      <c r="F173" s="34"/>
      <c r="G173" s="17"/>
      <c r="H173" s="34"/>
      <c r="I173" s="17"/>
      <c r="K173" s="20"/>
      <c r="L173" s="21"/>
      <c r="M173" s="21"/>
      <c r="O173" s="27"/>
      <c r="P173" s="27"/>
      <c r="R173" s="27"/>
      <c r="S173" s="27"/>
    </row>
    <row r="174" spans="1:19" ht="12.75">
      <c r="A174" s="41">
        <v>1461</v>
      </c>
      <c r="B174" s="25">
        <v>49.75</v>
      </c>
      <c r="C174" s="17">
        <f>B174/20</f>
        <v>2.4875</v>
      </c>
      <c r="D174" s="33">
        <v>19.25</v>
      </c>
      <c r="E174" s="14">
        <f>(D174*24)/240</f>
        <v>1.925</v>
      </c>
      <c r="F174" s="34">
        <v>24</v>
      </c>
      <c r="G174" s="17">
        <f>(F174*24)/240</f>
        <v>2.4</v>
      </c>
      <c r="H174" s="34">
        <v>18</v>
      </c>
      <c r="I174" s="17">
        <f>(H174*24)/240</f>
        <v>1.8</v>
      </c>
      <c r="K174" s="20">
        <v>6</v>
      </c>
      <c r="L174" s="21">
        <v>126.11841758666084</v>
      </c>
      <c r="M174" s="21">
        <v>111.80654050407499</v>
      </c>
      <c r="O174" s="27">
        <f>(C174*240)/K174</f>
        <v>99.5</v>
      </c>
      <c r="P174" s="27">
        <f>(G174*240)/K174</f>
        <v>96</v>
      </c>
      <c r="R174" s="27">
        <f>(C174*240)/L174</f>
        <v>4.733646452468199</v>
      </c>
      <c r="S174" s="27">
        <f>(G174*240)/L174</f>
        <v>4.567136275748212</v>
      </c>
    </row>
    <row r="175" spans="1:19" ht="12.75">
      <c r="A175" s="41">
        <v>1462</v>
      </c>
      <c r="B175" s="24">
        <v>48</v>
      </c>
      <c r="C175" s="17">
        <f>B175/20</f>
        <v>2.4</v>
      </c>
      <c r="D175" s="33">
        <v>19</v>
      </c>
      <c r="E175" s="14">
        <f>(D175*24)/240</f>
        <v>1.9</v>
      </c>
      <c r="F175" s="34">
        <v>24</v>
      </c>
      <c r="G175" s="17">
        <f>(F175*24)/240</f>
        <v>2.4</v>
      </c>
      <c r="H175" s="34">
        <v>18</v>
      </c>
      <c r="I175" s="17">
        <f>(H175*24)/240</f>
        <v>1.8</v>
      </c>
      <c r="K175" s="20">
        <v>6</v>
      </c>
      <c r="L175" s="21">
        <v>126.69552255857508</v>
      </c>
      <c r="M175" s="21">
        <v>112.31815579113722</v>
      </c>
      <c r="O175" s="27">
        <f>(C175*240)/K175</f>
        <v>96</v>
      </c>
      <c r="P175" s="27">
        <f>(G175*240)/K175</f>
        <v>96</v>
      </c>
      <c r="R175" s="27">
        <f>(C175*240)/L175</f>
        <v>4.54633272248195</v>
      </c>
      <c r="S175" s="27">
        <f>(G175*240)/L175</f>
        <v>4.54633272248195</v>
      </c>
    </row>
    <row r="176" spans="1:19" ht="12.75">
      <c r="A176" s="41">
        <v>1463</v>
      </c>
      <c r="B176" s="25">
        <v>52.5</v>
      </c>
      <c r="C176" s="17">
        <f>B176/20</f>
        <v>2.625</v>
      </c>
      <c r="D176" s="33">
        <v>18.75</v>
      </c>
      <c r="E176" s="14">
        <f>(D176*24)/240</f>
        <v>1.875</v>
      </c>
      <c r="F176" s="34">
        <v>24</v>
      </c>
      <c r="G176" s="17">
        <f>(F176*24)/240</f>
        <v>2.4</v>
      </c>
      <c r="H176" s="34">
        <v>18</v>
      </c>
      <c r="I176" s="17">
        <f>(H176*24)/240</f>
        <v>1.8</v>
      </c>
      <c r="K176" s="20">
        <v>6</v>
      </c>
      <c r="L176" s="21">
        <v>99.7054980420791</v>
      </c>
      <c r="M176" s="21">
        <v>88.39095049428965</v>
      </c>
      <c r="O176" s="27">
        <f>(C176*240)/K176</f>
        <v>105</v>
      </c>
      <c r="P176" s="27">
        <f>(G176*240)/K176</f>
        <v>96</v>
      </c>
      <c r="R176" s="27">
        <f>(C176*240)/L176</f>
        <v>6.318608425526531</v>
      </c>
      <c r="S176" s="27">
        <f>(G176*240)/L176</f>
        <v>5.777013417624256</v>
      </c>
    </row>
    <row r="177" spans="1:19" ht="12.75">
      <c r="A177" s="41">
        <v>1464</v>
      </c>
      <c r="B177" s="24">
        <v>57</v>
      </c>
      <c r="C177" s="17">
        <f>B177/20</f>
        <v>2.85</v>
      </c>
      <c r="D177" s="33">
        <v>18.5</v>
      </c>
      <c r="E177" s="14">
        <f>(D177*24)/240</f>
        <v>1.85</v>
      </c>
      <c r="F177" s="34">
        <v>24</v>
      </c>
      <c r="G177" s="17">
        <f>(F177*24)/240</f>
        <v>2.4</v>
      </c>
      <c r="H177" s="34">
        <v>18</v>
      </c>
      <c r="I177" s="17">
        <f>(H177*24)/240</f>
        <v>1.8</v>
      </c>
      <c r="K177" s="20">
        <v>6</v>
      </c>
      <c r="L177" s="21">
        <v>99.33397848409513</v>
      </c>
      <c r="M177" s="21">
        <v>88.0615908551295</v>
      </c>
      <c r="O177" s="27">
        <f>(C177*240)/K177</f>
        <v>114</v>
      </c>
      <c r="P177" s="27">
        <f>(G177*240)/K177</f>
        <v>96</v>
      </c>
      <c r="R177" s="27">
        <f>(C177*240)/L177</f>
        <v>6.885861317932803</v>
      </c>
      <c r="S177" s="27">
        <f>(G177*240)/L177</f>
        <v>5.798620057206572</v>
      </c>
    </row>
    <row r="178" spans="1:19" ht="12.75">
      <c r="A178" s="41">
        <v>1465</v>
      </c>
      <c r="B178" s="24">
        <v>86</v>
      </c>
      <c r="C178" s="17">
        <f>B178/20</f>
        <v>4.3</v>
      </c>
      <c r="D178" s="33">
        <v>18.25</v>
      </c>
      <c r="E178" s="14">
        <f>(D178*24)/240</f>
        <v>1.825</v>
      </c>
      <c r="F178" s="34">
        <v>24</v>
      </c>
      <c r="G178" s="17">
        <f>(F178*24)/240</f>
        <v>2.4</v>
      </c>
      <c r="H178" s="34">
        <v>18</v>
      </c>
      <c r="I178" s="17">
        <f>(H178*24)/240</f>
        <v>1.8</v>
      </c>
      <c r="K178" s="20">
        <v>6</v>
      </c>
      <c r="L178" s="21">
        <v>120.59281569865448</v>
      </c>
      <c r="M178" s="21">
        <v>106.90798212439772</v>
      </c>
      <c r="O178" s="27">
        <f>(C178*240)/K178</f>
        <v>172</v>
      </c>
      <c r="P178" s="27">
        <f>(G178*240)/K178</f>
        <v>96</v>
      </c>
      <c r="R178" s="27">
        <f>(C178*240)/L178</f>
        <v>8.557723725257661</v>
      </c>
      <c r="S178" s="27">
        <f>(G178*240)/L178</f>
        <v>4.776403939678695</v>
      </c>
    </row>
    <row r="179" spans="1:19" ht="12.75">
      <c r="A179" s="41"/>
      <c r="B179" s="24"/>
      <c r="C179" s="17"/>
      <c r="D179" s="33"/>
      <c r="E179" s="14"/>
      <c r="F179" s="34"/>
      <c r="G179" s="17"/>
      <c r="H179" s="34"/>
      <c r="I179" s="17"/>
      <c r="K179" s="20"/>
      <c r="L179" s="21"/>
      <c r="M179" s="21"/>
      <c r="O179" s="27"/>
      <c r="P179" s="27"/>
      <c r="R179" s="27"/>
      <c r="S179" s="27"/>
    </row>
    <row r="180" spans="1:19" ht="12.75">
      <c r="A180" s="41" t="s">
        <v>178</v>
      </c>
      <c r="B180" s="24">
        <f>AVERAGE(B174:B179)</f>
        <v>58.65</v>
      </c>
      <c r="C180" s="24">
        <f>AVERAGE(C174:C179)</f>
        <v>2.9324999999999997</v>
      </c>
      <c r="D180" s="24">
        <f>AVERAGE(D174:D179)</f>
        <v>18.75</v>
      </c>
      <c r="E180" s="24">
        <f>AVERAGE(E174:E179)</f>
        <v>1.875</v>
      </c>
      <c r="F180" s="24">
        <f>AVERAGE(F174:F179)</f>
        <v>24</v>
      </c>
      <c r="G180" s="24">
        <f>AVERAGE(G174:G179)</f>
        <v>2.4</v>
      </c>
      <c r="H180" s="24">
        <f>AVERAGE(H174:H179)</f>
        <v>18</v>
      </c>
      <c r="I180" s="24">
        <f>AVERAGE(I174:I179)</f>
        <v>1.8</v>
      </c>
      <c r="J180" s="24"/>
      <c r="K180" s="24">
        <f>AVERAGE(K174:K179)</f>
        <v>6</v>
      </c>
      <c r="L180" s="24">
        <f>AVERAGE(L174:L179)</f>
        <v>114.48924647401293</v>
      </c>
      <c r="M180" s="24">
        <f>AVERAGE(M174:M179)</f>
        <v>101.49704395380581</v>
      </c>
      <c r="O180" s="35">
        <f>1/((1/O174+1/O175+1/O176+1/O177+1/O178)/5)</f>
        <v>112.16644591834485</v>
      </c>
      <c r="P180" s="35">
        <f>1/((1/P174+1/P175+1/P176+1/P177+1/P178)/5)</f>
        <v>96</v>
      </c>
      <c r="R180" s="35">
        <f>1/((1/R174+1/R175+1/R176+1/R177+1/R178)/5)</f>
        <v>5.871628936799746</v>
      </c>
      <c r="S180" s="35">
        <f>1/((1/S174+1/S175+1/S176+1/S177+1/S178)/5)</f>
        <v>5.031040187086409</v>
      </c>
    </row>
    <row r="181" spans="1:19" ht="12.75">
      <c r="A181" s="41"/>
      <c r="B181" s="24"/>
      <c r="C181" s="17"/>
      <c r="D181" s="33"/>
      <c r="E181" s="14"/>
      <c r="F181" s="34"/>
      <c r="G181" s="17"/>
      <c r="H181" s="34"/>
      <c r="I181" s="17"/>
      <c r="K181" s="20"/>
      <c r="L181" s="21"/>
      <c r="M181" s="21"/>
      <c r="O181" s="27"/>
      <c r="P181" s="27"/>
      <c r="R181" s="27"/>
      <c r="S181" s="27"/>
    </row>
    <row r="182" spans="1:19" ht="12.75">
      <c r="A182" s="41">
        <v>1466</v>
      </c>
      <c r="B182" s="24">
        <v>56</v>
      </c>
      <c r="C182" s="17">
        <f>B182/20</f>
        <v>2.8</v>
      </c>
      <c r="D182" s="33">
        <v>18</v>
      </c>
      <c r="E182" s="14">
        <f>(D182*24)/240</f>
        <v>1.8</v>
      </c>
      <c r="F182" s="34">
        <v>25</v>
      </c>
      <c r="G182" s="17">
        <f>(F182*24)/240</f>
        <v>2.5</v>
      </c>
      <c r="H182" s="34">
        <v>19</v>
      </c>
      <c r="I182" s="17">
        <f>(H182*24)/240</f>
        <v>1.9</v>
      </c>
      <c r="K182" s="20">
        <v>6</v>
      </c>
      <c r="L182" s="21">
        <v>119.01743811524238</v>
      </c>
      <c r="M182" s="21">
        <v>105.51137787769484</v>
      </c>
      <c r="O182" s="27">
        <f>(C182*240)/K182</f>
        <v>112</v>
      </c>
      <c r="P182" s="27">
        <f>(G182*240)/K182</f>
        <v>100</v>
      </c>
      <c r="R182" s="27">
        <f>(C182*240)/L182</f>
        <v>5.64623143164378</v>
      </c>
      <c r="S182" s="27">
        <f>(G182*240)/L182</f>
        <v>5.041278063967661</v>
      </c>
    </row>
    <row r="183" spans="1:19" ht="12.75">
      <c r="A183" s="41">
        <v>1467</v>
      </c>
      <c r="B183" s="24">
        <v>48</v>
      </c>
      <c r="C183" s="17">
        <f>B183/20</f>
        <v>2.4</v>
      </c>
      <c r="D183" s="33">
        <v>18</v>
      </c>
      <c r="E183" s="14">
        <f>(D183*24)/240</f>
        <v>1.8</v>
      </c>
      <c r="F183" s="34">
        <v>25</v>
      </c>
      <c r="G183" s="17">
        <f>(F183*24)/240</f>
        <v>2.5</v>
      </c>
      <c r="H183" s="34">
        <v>19</v>
      </c>
      <c r="I183" s="17">
        <f>(H183*24)/240</f>
        <v>1.9</v>
      </c>
      <c r="K183" s="20">
        <v>6</v>
      </c>
      <c r="L183" s="21">
        <v>116.73820386468634</v>
      </c>
      <c r="M183" s="21">
        <v>103.49079038992397</v>
      </c>
      <c r="O183" s="27">
        <f>(C183*240)/K183</f>
        <v>96</v>
      </c>
      <c r="P183" s="27">
        <f>(G183*240)/K183</f>
        <v>100</v>
      </c>
      <c r="R183" s="27">
        <f>(C183*240)/L183</f>
        <v>4.934117374871156</v>
      </c>
      <c r="S183" s="27">
        <f>(G183*240)/L183</f>
        <v>5.139705598824121</v>
      </c>
    </row>
    <row r="184" spans="1:19" ht="12.75">
      <c r="A184" s="41">
        <v>1468</v>
      </c>
      <c r="B184" s="24">
        <v>75.67</v>
      </c>
      <c r="C184" s="17">
        <f>B184/20</f>
        <v>3.7835</v>
      </c>
      <c r="D184" s="33">
        <v>18.25</v>
      </c>
      <c r="E184" s="14">
        <f>(D184*24)/240</f>
        <v>1.825</v>
      </c>
      <c r="F184" s="34">
        <v>24</v>
      </c>
      <c r="G184" s="17">
        <f>(F184*24)/240</f>
        <v>2.4</v>
      </c>
      <c r="H184" s="34">
        <v>19</v>
      </c>
      <c r="I184" s="17">
        <f>(H184*24)/240</f>
        <v>1.9</v>
      </c>
      <c r="K184" s="20">
        <v>6</v>
      </c>
      <c r="L184" s="21">
        <v>115.97394890120201</v>
      </c>
      <c r="M184" s="21">
        <v>102.81326283157559</v>
      </c>
      <c r="O184" s="27">
        <f>(C184*240)/K184</f>
        <v>151.34</v>
      </c>
      <c r="P184" s="27">
        <f>(G184*240)/K184</f>
        <v>96</v>
      </c>
      <c r="R184" s="27">
        <f>(C184*240)/L184</f>
        <v>7.829689413900682</v>
      </c>
      <c r="S184" s="27">
        <f>(G184*240)/L184</f>
        <v>4.966632639979288</v>
      </c>
    </row>
    <row r="185" spans="1:19" ht="12.75">
      <c r="A185" s="41">
        <v>1469</v>
      </c>
      <c r="B185" s="25">
        <v>77.83500000000001</v>
      </c>
      <c r="C185" s="17">
        <f>B185/20</f>
        <v>3.8917500000000005</v>
      </c>
      <c r="D185" s="33">
        <v>18.5</v>
      </c>
      <c r="E185" s="14">
        <f>(D185*24)/240</f>
        <v>1.85</v>
      </c>
      <c r="F185" s="34">
        <v>28</v>
      </c>
      <c r="G185" s="17">
        <f>(F185*24)/240</f>
        <v>2.8</v>
      </c>
      <c r="H185" s="34">
        <v>20</v>
      </c>
      <c r="I185" s="17">
        <f>(H185*24)/240</f>
        <v>2</v>
      </c>
      <c r="K185" s="20">
        <v>6</v>
      </c>
      <c r="L185" s="21">
        <v>114.08761182234218</v>
      </c>
      <c r="M185" s="21">
        <v>101.14098667201344</v>
      </c>
      <c r="O185" s="27">
        <f>(C185*240)/K185</f>
        <v>155.67000000000002</v>
      </c>
      <c r="P185" s="27">
        <f>(G185*240)/K185</f>
        <v>112</v>
      </c>
      <c r="R185" s="27">
        <f>(C185*240)/L185</f>
        <v>8.186866085464747</v>
      </c>
      <c r="S185" s="27">
        <f>(G185*240)/L185</f>
        <v>5.890210069840378</v>
      </c>
    </row>
    <row r="186" spans="1:19" ht="12.75">
      <c r="A186" s="41">
        <v>1470</v>
      </c>
      <c r="B186" s="24">
        <v>80</v>
      </c>
      <c r="C186" s="17">
        <f>B186/20</f>
        <v>4</v>
      </c>
      <c r="D186" s="33">
        <v>18.75</v>
      </c>
      <c r="E186" s="14">
        <f>(D186*24)/240</f>
        <v>1.875</v>
      </c>
      <c r="F186" s="34">
        <v>24</v>
      </c>
      <c r="G186" s="17">
        <f>(F186*24)/240</f>
        <v>2.4</v>
      </c>
      <c r="H186" s="34">
        <v>19</v>
      </c>
      <c r="I186" s="17">
        <f>(H186*24)/240</f>
        <v>1.9</v>
      </c>
      <c r="K186" s="20">
        <v>6</v>
      </c>
      <c r="L186" s="21">
        <v>113.52932991982605</v>
      </c>
      <c r="M186" s="21">
        <v>100.64605841854504</v>
      </c>
      <c r="O186" s="27">
        <f>(C186*240)/K186</f>
        <v>160</v>
      </c>
      <c r="P186" s="27">
        <f>(G186*240)/K186</f>
        <v>96</v>
      </c>
      <c r="R186" s="27">
        <f>(C186*240)/L186</f>
        <v>8.455964645241437</v>
      </c>
      <c r="S186" s="27">
        <f>(G186*240)/L186</f>
        <v>5.0735787871448625</v>
      </c>
    </row>
    <row r="187" spans="1:19" ht="12.75">
      <c r="A187" s="41"/>
      <c r="B187" s="24"/>
      <c r="C187" s="17"/>
      <c r="D187" s="33"/>
      <c r="E187" s="14"/>
      <c r="F187" s="34"/>
      <c r="G187" s="17"/>
      <c r="H187" s="34"/>
      <c r="I187" s="17"/>
      <c r="K187" s="20"/>
      <c r="L187" s="21"/>
      <c r="M187" s="21"/>
      <c r="O187" s="27"/>
      <c r="P187" s="27"/>
      <c r="R187" s="27"/>
      <c r="S187" s="27"/>
    </row>
    <row r="188" spans="1:19" ht="12.75">
      <c r="A188" s="41" t="s">
        <v>200</v>
      </c>
      <c r="B188" s="24">
        <f>AVERAGE(B182:B187)</f>
        <v>67.501</v>
      </c>
      <c r="C188" s="24">
        <f>AVERAGE(C182:C187)</f>
        <v>3.3750500000000003</v>
      </c>
      <c r="D188" s="24">
        <f>AVERAGE(D182:D187)</f>
        <v>18.3</v>
      </c>
      <c r="E188" s="24">
        <f>AVERAGE(E182:E187)</f>
        <v>1.83</v>
      </c>
      <c r="F188" s="24">
        <f>AVERAGE(F182:F187)</f>
        <v>25.2</v>
      </c>
      <c r="G188" s="24">
        <f>AVERAGE(G182:G187)</f>
        <v>2.52</v>
      </c>
      <c r="H188" s="24">
        <f>AVERAGE(H182:H187)</f>
        <v>19.2</v>
      </c>
      <c r="I188" s="24">
        <f>AVERAGE(I182:I187)</f>
        <v>1.92</v>
      </c>
      <c r="J188" s="24"/>
      <c r="K188" s="24">
        <f>AVERAGE(K182:K187)</f>
        <v>6</v>
      </c>
      <c r="L188" s="24">
        <f>AVERAGE(L182:L187)</f>
        <v>115.86930652465978</v>
      </c>
      <c r="M188" s="24">
        <f>AVERAGE(M182:M187)</f>
        <v>102.72049523795059</v>
      </c>
      <c r="O188" s="35">
        <f>1/((1/O182+1/O183+1/O184+1/O185+1/O186)/5)</f>
        <v>129.44406778374014</v>
      </c>
      <c r="P188" s="35">
        <f>1/((1/P182+1/P183+1/P184+1/P185+1/P186)/5)</f>
        <v>100.47846889952153</v>
      </c>
      <c r="R188" s="35">
        <f>1/((1/R182+1/R183+1/R184+1/R185+1/R186)/5)</f>
        <v>6.68533798580297</v>
      </c>
      <c r="S188" s="35">
        <f>1/((1/S182+1/S183+1/S184+1/S185+1/S186)/5)</f>
        <v>5.202142273336729</v>
      </c>
    </row>
    <row r="189" spans="1:19" ht="12.75">
      <c r="A189" s="41"/>
      <c r="B189" s="24"/>
      <c r="C189" s="17"/>
      <c r="D189" s="33"/>
      <c r="E189" s="14"/>
      <c r="F189" s="34"/>
      <c r="G189" s="17"/>
      <c r="H189" s="34"/>
      <c r="I189" s="17"/>
      <c r="K189" s="20"/>
      <c r="L189" s="21"/>
      <c r="M189" s="21"/>
      <c r="O189" s="27"/>
      <c r="P189" s="27"/>
      <c r="R189" s="27"/>
      <c r="S189" s="27"/>
    </row>
    <row r="190" spans="1:19" ht="12.75">
      <c r="A190" s="41">
        <v>1471</v>
      </c>
      <c r="B190" s="24">
        <v>48</v>
      </c>
      <c r="C190" s="17">
        <f>B190/20</f>
        <v>2.4</v>
      </c>
      <c r="D190" s="33">
        <v>19</v>
      </c>
      <c r="E190" s="14">
        <f>(D190*24)/240</f>
        <v>1.9</v>
      </c>
      <c r="F190" s="34">
        <v>24</v>
      </c>
      <c r="G190" s="17">
        <f>(F190*24)/240</f>
        <v>2.4</v>
      </c>
      <c r="H190" s="34">
        <v>19</v>
      </c>
      <c r="I190" s="17">
        <f>(H190*24)/240</f>
        <v>1.9</v>
      </c>
      <c r="K190" s="20">
        <v>6</v>
      </c>
      <c r="L190" s="21">
        <v>116.1642007172069</v>
      </c>
      <c r="M190" s="21">
        <v>102.98192493326673</v>
      </c>
      <c r="O190" s="27">
        <f>(C190*240)/K190</f>
        <v>96</v>
      </c>
      <c r="P190" s="27">
        <f>(G190*240)/K190</f>
        <v>96</v>
      </c>
      <c r="R190" s="27">
        <f>(C190*240)/L190</f>
        <v>4.958498370786617</v>
      </c>
      <c r="S190" s="27">
        <f>(G190*240)/L190</f>
        <v>4.958498370786617</v>
      </c>
    </row>
    <row r="191" spans="1:19" ht="12.75">
      <c r="A191" s="41">
        <v>1472</v>
      </c>
      <c r="B191" s="25">
        <v>48</v>
      </c>
      <c r="C191" s="17">
        <f>B191/20</f>
        <v>2.4</v>
      </c>
      <c r="D191" s="33">
        <v>19</v>
      </c>
      <c r="E191" s="14">
        <f>(D191*24)/240</f>
        <v>1.9</v>
      </c>
      <c r="F191" s="34">
        <v>24</v>
      </c>
      <c r="G191" s="17">
        <f>(F191*24)/240</f>
        <v>2.4</v>
      </c>
      <c r="H191" s="34">
        <v>19</v>
      </c>
      <c r="I191" s="17">
        <f>(H191*24)/240</f>
        <v>1.9</v>
      </c>
      <c r="K191" s="20">
        <v>6</v>
      </c>
      <c r="L191" s="21">
        <v>120.60911899953118</v>
      </c>
      <c r="M191" s="21">
        <v>106.92243533198389</v>
      </c>
      <c r="O191" s="27">
        <f>(C191*240)/K191</f>
        <v>96</v>
      </c>
      <c r="P191" s="27">
        <f>(G191*240)/K191</f>
        <v>96</v>
      </c>
      <c r="R191" s="27">
        <f>(C191*240)/L191</f>
        <v>4.775758290732884</v>
      </c>
      <c r="S191" s="27">
        <f>(G191*240)/L191</f>
        <v>4.775758290732884</v>
      </c>
    </row>
    <row r="192" spans="1:19" ht="12.75">
      <c r="A192" s="41">
        <v>1473</v>
      </c>
      <c r="B192" s="24">
        <v>48</v>
      </c>
      <c r="C192" s="17">
        <f>B192/20</f>
        <v>2.4</v>
      </c>
      <c r="D192" s="33">
        <v>19</v>
      </c>
      <c r="E192" s="14">
        <f>(D192*24)/240</f>
        <v>1.9</v>
      </c>
      <c r="F192" s="34">
        <v>26</v>
      </c>
      <c r="G192" s="17">
        <f>(F192*24)/240</f>
        <v>2.6</v>
      </c>
      <c r="H192" s="34">
        <v>19</v>
      </c>
      <c r="I192" s="17">
        <f>(H192*24)/240</f>
        <v>1.9</v>
      </c>
      <c r="K192" s="20">
        <v>6</v>
      </c>
      <c r="L192" s="21">
        <v>108.21993736647912</v>
      </c>
      <c r="M192" s="21">
        <v>95.93917400842376</v>
      </c>
      <c r="O192" s="27">
        <f>(C192*240)/K192</f>
        <v>96</v>
      </c>
      <c r="P192" s="27">
        <f>(G192*240)/K192</f>
        <v>104</v>
      </c>
      <c r="R192" s="27">
        <f>(C192*240)/L192</f>
        <v>5.322494302038052</v>
      </c>
      <c r="S192" s="27">
        <f>(G192*240)/L192</f>
        <v>5.766035493874557</v>
      </c>
    </row>
    <row r="193" spans="1:19" ht="12.75">
      <c r="A193" s="41">
        <v>1474</v>
      </c>
      <c r="B193" s="25">
        <v>52</v>
      </c>
      <c r="C193" s="17">
        <f>B193/20</f>
        <v>2.6</v>
      </c>
      <c r="D193" s="33">
        <v>24.5</v>
      </c>
      <c r="E193" s="14">
        <f>(D193*24)/240</f>
        <v>2.45</v>
      </c>
      <c r="F193" s="34">
        <v>26</v>
      </c>
      <c r="G193" s="17">
        <f>(F193*24)/240</f>
        <v>2.6</v>
      </c>
      <c r="H193" s="34">
        <v>19</v>
      </c>
      <c r="I193" s="17">
        <f>(H193*24)/240</f>
        <v>1.9</v>
      </c>
      <c r="K193" s="20">
        <v>6</v>
      </c>
      <c r="L193" s="21">
        <v>98.6935111573352</v>
      </c>
      <c r="M193" s="21">
        <v>87.49380355267849</v>
      </c>
      <c r="O193" s="27">
        <f>(C193*240)/K193</f>
        <v>104</v>
      </c>
      <c r="P193" s="27">
        <f>(G193*240)/K193</f>
        <v>104</v>
      </c>
      <c r="R193" s="27">
        <f>(C193*240)/L193</f>
        <v>6.322604117359163</v>
      </c>
      <c r="S193" s="27">
        <f>(G193*240)/L193</f>
        <v>6.322604117359163</v>
      </c>
    </row>
    <row r="194" spans="1:19" ht="12.75">
      <c r="A194" s="41">
        <v>1475</v>
      </c>
      <c r="B194" s="25">
        <v>56</v>
      </c>
      <c r="C194" s="17">
        <f>B194/20</f>
        <v>2.8</v>
      </c>
      <c r="D194" s="33">
        <v>30</v>
      </c>
      <c r="E194" s="14">
        <f>(D194*24)/240</f>
        <v>3</v>
      </c>
      <c r="F194" s="34">
        <v>26</v>
      </c>
      <c r="G194" s="17">
        <f>(F194*24)/240</f>
        <v>2.6</v>
      </c>
      <c r="H194" s="34">
        <v>19</v>
      </c>
      <c r="I194" s="17">
        <f>(H194*24)/240</f>
        <v>1.9</v>
      </c>
      <c r="K194" s="20">
        <v>6</v>
      </c>
      <c r="L194" s="21">
        <v>98.16377053713906</v>
      </c>
      <c r="M194" s="21">
        <v>87.02417772607855</v>
      </c>
      <c r="O194" s="27">
        <f>(C194*240)/K194</f>
        <v>112</v>
      </c>
      <c r="P194" s="27">
        <f>(G194*240)/K194</f>
        <v>104</v>
      </c>
      <c r="R194" s="27">
        <f>(C194*240)/L194</f>
        <v>6.8457028119733545</v>
      </c>
      <c r="S194" s="27">
        <f>(G194*240)/L194</f>
        <v>6.356724039689544</v>
      </c>
    </row>
    <row r="195" spans="1:19" ht="12.75">
      <c r="A195" s="41"/>
      <c r="B195" s="25"/>
      <c r="C195" s="17"/>
      <c r="D195" s="33"/>
      <c r="E195" s="14"/>
      <c r="F195" s="34"/>
      <c r="G195" s="17"/>
      <c r="H195" s="34"/>
      <c r="I195" s="17"/>
      <c r="K195" s="20"/>
      <c r="L195" s="21"/>
      <c r="M195" s="21"/>
      <c r="O195" s="27"/>
      <c r="P195" s="27"/>
      <c r="R195" s="27"/>
      <c r="S195" s="27"/>
    </row>
    <row r="196" spans="1:19" ht="12.75">
      <c r="A196" s="41" t="s">
        <v>219</v>
      </c>
      <c r="B196" s="24">
        <f>AVERAGE(B190:B195)</f>
        <v>50.4</v>
      </c>
      <c r="C196" s="24">
        <f>AVERAGE(C190:C195)</f>
        <v>2.5199999999999996</v>
      </c>
      <c r="D196" s="24">
        <f>AVERAGE(D190:D195)</f>
        <v>22.3</v>
      </c>
      <c r="E196" s="24">
        <f>AVERAGE(E190:E195)</f>
        <v>2.2299999999999995</v>
      </c>
      <c r="F196" s="24">
        <f>AVERAGE(F190:F195)</f>
        <v>25.2</v>
      </c>
      <c r="G196" s="24">
        <f>AVERAGE(G190:G195)</f>
        <v>2.52</v>
      </c>
      <c r="H196" s="24">
        <f>AVERAGE(H190:H195)</f>
        <v>19</v>
      </c>
      <c r="I196" s="24">
        <f>AVERAGE(I190:I195)</f>
        <v>1.9</v>
      </c>
      <c r="J196" s="24"/>
      <c r="K196" s="24">
        <f>AVERAGE(K190:K195)</f>
        <v>6</v>
      </c>
      <c r="L196" s="24">
        <f>AVERAGE(L190:L195)</f>
        <v>108.37010775553829</v>
      </c>
      <c r="M196" s="24">
        <f>AVERAGE(M190:M195)</f>
        <v>96.07230311048627</v>
      </c>
      <c r="O196" s="35">
        <f>1/((1/O190+1/O191+1/O192+1/O193+1/O194)/5)</f>
        <v>100.41379310344827</v>
      </c>
      <c r="P196" s="35">
        <f>1/((1/P190+1/P191+1/P192+1/P193+1/P194)/5)</f>
        <v>100.64516129032259</v>
      </c>
      <c r="R196" s="35">
        <f>1/((1/R190+1/R191+1/R192+1/R193+1/R194)/5)</f>
        <v>5.5359561516937035</v>
      </c>
      <c r="S196" s="35">
        <f>1/((1/S190+1/S191+1/S192+1/S193+1/S194)/5)</f>
        <v>5.555737098820749</v>
      </c>
    </row>
    <row r="197" spans="1:19" ht="12.75">
      <c r="A197" s="41"/>
      <c r="B197" s="25"/>
      <c r="C197" s="17"/>
      <c r="D197" s="33"/>
      <c r="E197" s="14"/>
      <c r="F197" s="34"/>
      <c r="G197" s="17"/>
      <c r="H197" s="34"/>
      <c r="I197" s="17"/>
      <c r="K197" s="20"/>
      <c r="L197" s="21"/>
      <c r="M197" s="21"/>
      <c r="O197" s="27"/>
      <c r="P197" s="27"/>
      <c r="R197" s="27"/>
      <c r="S197" s="27"/>
    </row>
    <row r="198" spans="1:19" ht="12.75">
      <c r="A198" s="41">
        <v>1476</v>
      </c>
      <c r="B198" s="25">
        <v>60</v>
      </c>
      <c r="C198" s="17">
        <f>B198/20</f>
        <v>3</v>
      </c>
      <c r="D198" s="33">
        <v>30</v>
      </c>
      <c r="E198" s="14">
        <f>(D198*24)/240</f>
        <v>3</v>
      </c>
      <c r="F198" s="34">
        <v>26</v>
      </c>
      <c r="G198" s="17">
        <f>(F198*24)/240</f>
        <v>2.6</v>
      </c>
      <c r="H198" s="34">
        <v>19</v>
      </c>
      <c r="I198" s="17">
        <f>(H198*24)/240</f>
        <v>1.9</v>
      </c>
      <c r="K198" s="20">
        <v>6</v>
      </c>
      <c r="L198" s="21">
        <v>96.71256272527583</v>
      </c>
      <c r="M198" s="21">
        <v>85.73765250556168</v>
      </c>
      <c r="O198" s="27">
        <f>(C198*240)/K198</f>
        <v>120</v>
      </c>
      <c r="P198" s="27">
        <f>(G198*240)/K198</f>
        <v>104</v>
      </c>
      <c r="R198" s="27">
        <f>(C198*240)/L198</f>
        <v>7.444741197120899</v>
      </c>
      <c r="S198" s="27">
        <f>(G198*240)/L198</f>
        <v>6.452109037504779</v>
      </c>
    </row>
    <row r="199" spans="1:19" ht="12.75">
      <c r="A199" s="41">
        <v>1477</v>
      </c>
      <c r="B199" s="25">
        <v>64</v>
      </c>
      <c r="C199" s="17">
        <f>B199/20</f>
        <v>3.2</v>
      </c>
      <c r="D199" s="33">
        <v>30</v>
      </c>
      <c r="E199" s="14">
        <f>(D199*24)/240</f>
        <v>3</v>
      </c>
      <c r="F199" s="34">
        <v>26.666650000000004</v>
      </c>
      <c r="G199" s="17">
        <f>(F199*24)/240</f>
        <v>2.6666650000000005</v>
      </c>
      <c r="H199" s="34">
        <v>19.5</v>
      </c>
      <c r="I199" s="17">
        <f>(H199*24)/240</f>
        <v>1.95</v>
      </c>
      <c r="K199" s="20">
        <v>6</v>
      </c>
      <c r="L199" s="21">
        <v>95.446761670863</v>
      </c>
      <c r="M199" s="21">
        <v>84.61549414385323</v>
      </c>
      <c r="O199" s="27">
        <f>(C199*240)/K199</f>
        <v>128</v>
      </c>
      <c r="P199" s="27">
        <f>(G199*240)/K199</f>
        <v>106.66660000000002</v>
      </c>
      <c r="R199" s="27">
        <f>(C199*240)/L199</f>
        <v>8.046370422166424</v>
      </c>
      <c r="S199" s="27">
        <f>(G199*240)/L199</f>
        <v>6.70530449432076</v>
      </c>
    </row>
    <row r="200" spans="1:19" ht="12.75">
      <c r="A200" s="41">
        <v>1478</v>
      </c>
      <c r="B200" s="25">
        <v>68</v>
      </c>
      <c r="C200" s="17">
        <f>B200/20</f>
        <v>3.4</v>
      </c>
      <c r="D200" s="33">
        <v>30</v>
      </c>
      <c r="E200" s="14">
        <f>(D200*24)/240</f>
        <v>3</v>
      </c>
      <c r="F200" s="34">
        <v>26.665</v>
      </c>
      <c r="G200" s="17">
        <f>(F200*24)/240</f>
        <v>2.6665</v>
      </c>
      <c r="H200" s="34">
        <v>20</v>
      </c>
      <c r="I200" s="17">
        <f>(H200*24)/240</f>
        <v>2</v>
      </c>
      <c r="K200" s="20">
        <v>6</v>
      </c>
      <c r="L200" s="21">
        <v>103.68753598406545</v>
      </c>
      <c r="M200" s="21">
        <v>91.9211080634134</v>
      </c>
      <c r="O200" s="27">
        <f>(C200*240)/K200</f>
        <v>136</v>
      </c>
      <c r="P200" s="27">
        <f>(G200*240)/K200</f>
        <v>106.66000000000001</v>
      </c>
      <c r="R200" s="27">
        <f>(C200*240)/L200</f>
        <v>7.869798353829159</v>
      </c>
      <c r="S200" s="27">
        <f>(G200*240)/L200</f>
        <v>6.172005091319251</v>
      </c>
    </row>
    <row r="201" spans="1:19" ht="12.75">
      <c r="A201" s="41">
        <v>1479</v>
      </c>
      <c r="B201" s="25">
        <v>72</v>
      </c>
      <c r="C201" s="17">
        <f>B201/20</f>
        <v>3.6</v>
      </c>
      <c r="D201" s="33">
        <v>30</v>
      </c>
      <c r="E201" s="14">
        <f>(D201*24)/240</f>
        <v>3</v>
      </c>
      <c r="F201" s="34">
        <v>26.4825</v>
      </c>
      <c r="G201" s="17">
        <f>(F201*24)/240</f>
        <v>2.64825</v>
      </c>
      <c r="H201" s="34">
        <v>20</v>
      </c>
      <c r="I201" s="17">
        <f>(H201*24)/240</f>
        <v>2</v>
      </c>
      <c r="K201" s="20">
        <v>6</v>
      </c>
      <c r="L201" s="21">
        <v>116.3814880211596</v>
      </c>
      <c r="M201" s="21">
        <v>103.17455454451057</v>
      </c>
      <c r="O201" s="27">
        <f>(C201*240)/K201</f>
        <v>144</v>
      </c>
      <c r="P201" s="27">
        <f>(G201*240)/K201</f>
        <v>105.93</v>
      </c>
      <c r="R201" s="27">
        <f>(C201*240)/L201</f>
        <v>7.423861085561255</v>
      </c>
      <c r="S201" s="27">
        <f>(G201*240)/L201</f>
        <v>5.461177811065998</v>
      </c>
    </row>
    <row r="202" spans="1:19" ht="12.75">
      <c r="A202" s="41">
        <v>1480</v>
      </c>
      <c r="B202" s="25">
        <v>76</v>
      </c>
      <c r="C202" s="17">
        <f>B202/20</f>
        <v>3.8</v>
      </c>
      <c r="D202" s="33">
        <v>30</v>
      </c>
      <c r="E202" s="14">
        <f>(D202*24)/240</f>
        <v>3</v>
      </c>
      <c r="F202" s="34">
        <v>26.300000000000004</v>
      </c>
      <c r="G202" s="17">
        <f>(F202*24)/240</f>
        <v>2.6300000000000003</v>
      </c>
      <c r="H202" s="34">
        <v>20</v>
      </c>
      <c r="I202" s="17">
        <f>(H202*24)/240</f>
        <v>2</v>
      </c>
      <c r="K202" s="20">
        <v>6</v>
      </c>
      <c r="L202" s="21">
        <v>110.41798423485753</v>
      </c>
      <c r="M202" s="21">
        <v>97.88778723178852</v>
      </c>
      <c r="O202" s="27">
        <f>(C202*240)/K202</f>
        <v>152</v>
      </c>
      <c r="P202" s="27">
        <f>(G202*240)/K202</f>
        <v>105.2</v>
      </c>
      <c r="R202" s="27">
        <f>(C202*240)/L202</f>
        <v>8.259524083143816</v>
      </c>
      <c r="S202" s="27">
        <f>(G202*240)/L202</f>
        <v>5.7164600891232205</v>
      </c>
    </row>
    <row r="203" spans="1:19" ht="12.75">
      <c r="A203" s="41"/>
      <c r="B203" s="25"/>
      <c r="C203" s="17"/>
      <c r="D203" s="33"/>
      <c r="E203" s="14"/>
      <c r="F203" s="34"/>
      <c r="G203" s="17"/>
      <c r="H203" s="34"/>
      <c r="I203" s="17"/>
      <c r="K203" s="20"/>
      <c r="L203" s="21"/>
      <c r="M203" s="21"/>
      <c r="O203" s="27"/>
      <c r="P203" s="27"/>
      <c r="R203" s="27"/>
      <c r="S203" s="27"/>
    </row>
    <row r="204" spans="1:19" ht="12.75">
      <c r="A204" s="41" t="s">
        <v>233</v>
      </c>
      <c r="B204" s="24">
        <f>AVERAGE(B198:B203)</f>
        <v>68</v>
      </c>
      <c r="C204" s="24">
        <f>AVERAGE(C198:C203)</f>
        <v>3.4</v>
      </c>
      <c r="D204" s="24">
        <f>AVERAGE(D198:D203)</f>
        <v>30</v>
      </c>
      <c r="E204" s="24">
        <f>AVERAGE(E198:E203)</f>
        <v>3</v>
      </c>
      <c r="F204" s="24">
        <f>AVERAGE(F198:F203)</f>
        <v>26.422829999999998</v>
      </c>
      <c r="G204" s="24">
        <f>AVERAGE(G198:G203)</f>
        <v>2.642283</v>
      </c>
      <c r="H204" s="24">
        <f>AVERAGE(H198:H203)</f>
        <v>19.7</v>
      </c>
      <c r="I204" s="24">
        <f>AVERAGE(I198:I203)</f>
        <v>1.97</v>
      </c>
      <c r="J204" s="24"/>
      <c r="K204" s="24">
        <f>AVERAGE(K198:K203)</f>
        <v>6</v>
      </c>
      <c r="L204" s="24">
        <f>AVERAGE(L198:L203)</f>
        <v>104.52926652724427</v>
      </c>
      <c r="M204" s="24">
        <f>AVERAGE(M198:M203)</f>
        <v>92.66731929782547</v>
      </c>
      <c r="O204" s="35">
        <f>1/((1/O198+1/O199+1/O200+1/O201+1/O202)/5)</f>
        <v>135.05422552592228</v>
      </c>
      <c r="P204" s="35">
        <f>1/((1/P198+1/P199+1/P200+1/P201+1/P202)/5)</f>
        <v>105.68171035973515</v>
      </c>
      <c r="R204" s="35">
        <f>1/((1/R198+1/R199+1/R200+1/R201+1/R202)/5)</f>
        <v>7.7949145796944705</v>
      </c>
      <c r="S204" s="35">
        <f>1/((1/S198+1/S199+1/S200+1/S201+1/S202)/5)</f>
        <v>6.066564093917083</v>
      </c>
    </row>
    <row r="205" spans="1:19" ht="12.75">
      <c r="A205" s="41"/>
      <c r="B205" s="25"/>
      <c r="C205" s="17"/>
      <c r="D205" s="33"/>
      <c r="E205" s="14"/>
      <c r="F205" s="34"/>
      <c r="G205" s="17"/>
      <c r="H205" s="34"/>
      <c r="I205" s="17"/>
      <c r="K205" s="20"/>
      <c r="L205" s="21"/>
      <c r="M205" s="21"/>
      <c r="O205" s="27"/>
      <c r="P205" s="27"/>
      <c r="R205" s="27"/>
      <c r="S205" s="27"/>
    </row>
    <row r="206" spans="1:19" ht="12.75">
      <c r="A206" s="41">
        <v>1481</v>
      </c>
      <c r="B206" s="25">
        <v>80</v>
      </c>
      <c r="C206" s="17">
        <f>B206/20</f>
        <v>4</v>
      </c>
      <c r="D206" s="33">
        <v>30</v>
      </c>
      <c r="E206" s="14">
        <f>(D206*24)/240</f>
        <v>3</v>
      </c>
      <c r="F206" s="34">
        <v>26.483249999999998</v>
      </c>
      <c r="G206" s="17">
        <f>(F206*24)/240</f>
        <v>2.648325</v>
      </c>
      <c r="H206" s="34">
        <v>20</v>
      </c>
      <c r="I206" s="17">
        <f>(H206*24)/240</f>
        <v>2</v>
      </c>
      <c r="K206" s="20">
        <v>6</v>
      </c>
      <c r="L206" s="21">
        <v>121.93145949811321</v>
      </c>
      <c r="M206" s="21">
        <v>108.09471706009313</v>
      </c>
      <c r="O206" s="27">
        <f>(C206*240)/K206</f>
        <v>160</v>
      </c>
      <c r="P206" s="27">
        <f>(G206*240)/K206</f>
        <v>105.93299999999999</v>
      </c>
      <c r="R206" s="27">
        <f>(C206*240)/L206</f>
        <v>7.873275723521174</v>
      </c>
      <c r="S206" s="27">
        <f>(G206*240)/L206</f>
        <v>5.212748232623553</v>
      </c>
    </row>
    <row r="207" spans="1:19" ht="12.75">
      <c r="A207" s="41">
        <v>1482</v>
      </c>
      <c r="B207" s="24">
        <v>84</v>
      </c>
      <c r="C207" s="17">
        <f>B207/20</f>
        <v>4.2</v>
      </c>
      <c r="D207" s="33">
        <v>30</v>
      </c>
      <c r="E207" s="14">
        <f>(D207*24)/240</f>
        <v>3</v>
      </c>
      <c r="F207" s="34">
        <v>26.6665</v>
      </c>
      <c r="G207" s="17">
        <f>(F207*24)/240</f>
        <v>2.6666499999999997</v>
      </c>
      <c r="H207" s="34">
        <v>20</v>
      </c>
      <c r="I207" s="17">
        <f>(H207*24)/240</f>
        <v>2</v>
      </c>
      <c r="K207" s="20">
        <v>6</v>
      </c>
      <c r="L207" s="21">
        <v>144.8555299861851</v>
      </c>
      <c r="M207" s="21">
        <v>128.41737147162428</v>
      </c>
      <c r="O207" s="27">
        <f>(C207*240)/K207</f>
        <v>168</v>
      </c>
      <c r="P207" s="27">
        <f>(G207*240)/K207</f>
        <v>106.666</v>
      </c>
      <c r="R207" s="27">
        <f>(C207*240)/L207</f>
        <v>6.958657360862461</v>
      </c>
      <c r="S207" s="27">
        <f>(G207*240)/L207</f>
        <v>4.418167536034257</v>
      </c>
    </row>
    <row r="208" spans="1:19" ht="12.75">
      <c r="A208" s="41">
        <v>1483</v>
      </c>
      <c r="B208" s="24">
        <v>80</v>
      </c>
      <c r="C208" s="17">
        <f>B208/20</f>
        <v>4</v>
      </c>
      <c r="D208" s="33">
        <v>30</v>
      </c>
      <c r="E208" s="14">
        <f>(D208*24)/240</f>
        <v>3</v>
      </c>
      <c r="F208" s="34">
        <v>26.6665</v>
      </c>
      <c r="G208" s="17">
        <f>(F208*24)/240</f>
        <v>2.6666499999999997</v>
      </c>
      <c r="H208" s="34">
        <v>20</v>
      </c>
      <c r="I208" s="17">
        <f>(H208*24)/240</f>
        <v>2</v>
      </c>
      <c r="K208" s="20">
        <v>6</v>
      </c>
      <c r="L208" s="21">
        <v>168.60592450434555</v>
      </c>
      <c r="M208" s="21">
        <v>149.47257893058088</v>
      </c>
      <c r="O208" s="27">
        <f>(C208*240)/K208</f>
        <v>160</v>
      </c>
      <c r="P208" s="27">
        <f>(G208*240)/K208</f>
        <v>106.666</v>
      </c>
      <c r="R208" s="27">
        <f>(C208*240)/L208</f>
        <v>5.693750102922733</v>
      </c>
      <c r="S208" s="27">
        <f>(G208*240)/L208</f>
        <v>3.7958096779897263</v>
      </c>
    </row>
    <row r="209" spans="1:19" ht="12.75">
      <c r="A209" s="41">
        <v>1484</v>
      </c>
      <c r="B209" s="24">
        <v>48</v>
      </c>
      <c r="C209" s="17">
        <f>B209/20</f>
        <v>2.4</v>
      </c>
      <c r="D209" s="33">
        <v>19</v>
      </c>
      <c r="E209" s="14">
        <f>(D209*24)/240</f>
        <v>1.9</v>
      </c>
      <c r="F209" s="34">
        <v>26.6665</v>
      </c>
      <c r="G209" s="17">
        <f>(F209*24)/240</f>
        <v>2.6666499999999997</v>
      </c>
      <c r="H209" s="34">
        <v>20</v>
      </c>
      <c r="I209" s="17">
        <f>(H209*24)/240</f>
        <v>2</v>
      </c>
      <c r="K209" s="20">
        <v>6</v>
      </c>
      <c r="L209" s="21">
        <v>135.28469258045854</v>
      </c>
      <c r="M209" s="21">
        <v>119.93262958746615</v>
      </c>
      <c r="O209" s="27">
        <f>(C209*240)/K209</f>
        <v>96</v>
      </c>
      <c r="P209" s="27">
        <f>(G209*240)/K209</f>
        <v>106.666</v>
      </c>
      <c r="R209" s="27">
        <f>(C209*240)/L209</f>
        <v>4.2576879099417155</v>
      </c>
      <c r="S209" s="27">
        <f>(G209*240)/L209</f>
        <v>4.730734777102531</v>
      </c>
    </row>
    <row r="210" spans="1:19" ht="12.75">
      <c r="A210" s="41">
        <v>1485</v>
      </c>
      <c r="B210" s="24">
        <v>48</v>
      </c>
      <c r="C210" s="17">
        <f>B210/20</f>
        <v>2.4</v>
      </c>
      <c r="D210" s="33">
        <v>19</v>
      </c>
      <c r="E210" s="14">
        <f>(D210*24)/240</f>
        <v>1.9</v>
      </c>
      <c r="F210" s="34">
        <v>26.6665</v>
      </c>
      <c r="G210" s="17">
        <f>(F210*24)/240</f>
        <v>2.6666499999999997</v>
      </c>
      <c r="H210" s="34">
        <v>20</v>
      </c>
      <c r="I210" s="17">
        <f>(H210*24)/240</f>
        <v>2</v>
      </c>
      <c r="K210" s="20">
        <v>6</v>
      </c>
      <c r="L210" s="21">
        <v>113.92572619977261</v>
      </c>
      <c r="M210" s="21">
        <v>100.99747177733585</v>
      </c>
      <c r="O210" s="27">
        <f>(C210*240)/K210</f>
        <v>96</v>
      </c>
      <c r="P210" s="27">
        <f>(G210*240)/K210</f>
        <v>106.666</v>
      </c>
      <c r="R210" s="27">
        <f>(C210*240)/L210</f>
        <v>5.055925638691691</v>
      </c>
      <c r="S210" s="27">
        <f>(G210*240)/L210</f>
        <v>5.617660043507165</v>
      </c>
    </row>
    <row r="211" spans="1:19" ht="12.75">
      <c r="A211" s="41"/>
      <c r="B211" s="24"/>
      <c r="C211" s="17"/>
      <c r="D211" s="33"/>
      <c r="E211" s="14"/>
      <c r="F211" s="34"/>
      <c r="G211" s="17"/>
      <c r="H211" s="34"/>
      <c r="I211" s="17"/>
      <c r="K211" s="20"/>
      <c r="L211" s="21"/>
      <c r="M211" s="21"/>
      <c r="O211" s="27"/>
      <c r="P211" s="27"/>
      <c r="R211" s="27"/>
      <c r="S211" s="27"/>
    </row>
    <row r="212" spans="1:19" ht="12.75">
      <c r="A212" s="41" t="s">
        <v>242</v>
      </c>
      <c r="B212" s="24">
        <f>AVERAGE(B206:B211)</f>
        <v>68</v>
      </c>
      <c r="C212" s="24">
        <f>AVERAGE(C206:C211)</f>
        <v>3.4</v>
      </c>
      <c r="D212" s="24">
        <f>AVERAGE(D206:D211)</f>
        <v>25.6</v>
      </c>
      <c r="E212" s="24">
        <f>AVERAGE(E206:E211)</f>
        <v>2.56</v>
      </c>
      <c r="F212" s="24">
        <f>AVERAGE(F206:F211)</f>
        <v>26.629849999999998</v>
      </c>
      <c r="G212" s="24">
        <f>AVERAGE(G206:G211)</f>
        <v>2.662985</v>
      </c>
      <c r="H212" s="24">
        <f>AVERAGE(H206:H211)</f>
        <v>20</v>
      </c>
      <c r="I212" s="24">
        <f>AVERAGE(I206:I211)</f>
        <v>2</v>
      </c>
      <c r="J212" s="24"/>
      <c r="K212" s="24">
        <f>AVERAGE(K206:K211)</f>
        <v>6</v>
      </c>
      <c r="L212" s="24">
        <f>AVERAGE(L206:L211)</f>
        <v>136.920666553775</v>
      </c>
      <c r="M212" s="24">
        <f>AVERAGE(M206:M211)</f>
        <v>121.38295376542005</v>
      </c>
      <c r="O212" s="35">
        <f>1/((1/O206+1/O207+1/O208+1/O209+1/O210)/5)</f>
        <v>127.27272727272727</v>
      </c>
      <c r="P212" s="35">
        <f>1/((1/P206+1/P207+1/P208+1/P209+1/P210)/5)</f>
        <v>106.51858960629565</v>
      </c>
      <c r="R212" s="35">
        <f>1/((1/R206+1/R207+1/R208+1/R209+1/R210)/5)</f>
        <v>5.688243516282557</v>
      </c>
      <c r="S212" s="35">
        <f>1/((1/S206+1/S207+1/S208+1/S209+1/S210)/5)</f>
        <v>4.668456996900491</v>
      </c>
    </row>
    <row r="213" spans="1:19" ht="12.75">
      <c r="A213" s="41"/>
      <c r="B213" s="24"/>
      <c r="C213" s="17"/>
      <c r="D213" s="33"/>
      <c r="E213" s="14"/>
      <c r="F213" s="34"/>
      <c r="G213" s="17"/>
      <c r="H213" s="34"/>
      <c r="I213" s="17"/>
      <c r="K213" s="20"/>
      <c r="L213" s="21"/>
      <c r="M213" s="21"/>
      <c r="O213" s="27"/>
      <c r="P213" s="27"/>
      <c r="R213" s="27"/>
      <c r="S213" s="27"/>
    </row>
    <row r="214" spans="1:19" ht="12.75">
      <c r="A214" s="41">
        <v>1486</v>
      </c>
      <c r="B214" s="24">
        <v>72</v>
      </c>
      <c r="C214" s="17">
        <f>B214/20</f>
        <v>3.6</v>
      </c>
      <c r="D214" s="33">
        <v>29</v>
      </c>
      <c r="E214" s="14">
        <f>(D214*24)/240</f>
        <v>2.9</v>
      </c>
      <c r="F214" s="34">
        <v>26.6665</v>
      </c>
      <c r="G214" s="17">
        <f>(F214*24)/240</f>
        <v>2.6666499999999997</v>
      </c>
      <c r="H214" s="34">
        <v>20</v>
      </c>
      <c r="I214" s="17">
        <f>(H214*24)/240</f>
        <v>2</v>
      </c>
      <c r="K214" s="20">
        <v>6</v>
      </c>
      <c r="L214" s="21">
        <v>102.00910787161268</v>
      </c>
      <c r="M214" s="21">
        <v>90.43314742824938</v>
      </c>
      <c r="O214" s="27">
        <f>(C214*240)/K214</f>
        <v>144</v>
      </c>
      <c r="P214" s="27">
        <f>(G214*240)/K214</f>
        <v>106.666</v>
      </c>
      <c r="R214" s="27">
        <f>(C214*240)/L214</f>
        <v>8.469831939785406</v>
      </c>
      <c r="S214" s="27">
        <f>(G214*240)/L214</f>
        <v>6.27391037284132</v>
      </c>
    </row>
    <row r="215" spans="1:19" ht="12.75">
      <c r="A215" s="41">
        <v>1487</v>
      </c>
      <c r="B215" s="24">
        <v>60</v>
      </c>
      <c r="C215" s="17">
        <f>B215/20</f>
        <v>3</v>
      </c>
      <c r="D215" s="33">
        <v>26.665</v>
      </c>
      <c r="E215" s="14">
        <f>(D215*24)/240</f>
        <v>2.6665</v>
      </c>
      <c r="F215" s="34">
        <v>26.6665</v>
      </c>
      <c r="G215" s="17">
        <f>(F215*24)/240</f>
        <v>2.6666499999999997</v>
      </c>
      <c r="H215" s="34">
        <v>20</v>
      </c>
      <c r="I215" s="17">
        <f>(H215*24)/240</f>
        <v>2</v>
      </c>
      <c r="K215" s="20">
        <v>6</v>
      </c>
      <c r="L215" s="21">
        <v>117.26130750889479</v>
      </c>
      <c r="M215" s="21">
        <v>103.95453240241659</v>
      </c>
      <c r="O215" s="27">
        <f>(C215*240)/K215</f>
        <v>120</v>
      </c>
      <c r="P215" s="27">
        <f>(G215*240)/K215</f>
        <v>106.666</v>
      </c>
      <c r="R215" s="27">
        <f>(C215*240)/L215</f>
        <v>6.1401327965355055</v>
      </c>
      <c r="S215" s="27">
        <f>(G215*240)/L215</f>
        <v>5.457861707293802</v>
      </c>
    </row>
    <row r="216" spans="1:19" ht="12.75">
      <c r="A216" s="41">
        <v>1488</v>
      </c>
      <c r="B216" s="24">
        <v>56</v>
      </c>
      <c r="C216" s="17">
        <f>B216/20</f>
        <v>2.8</v>
      </c>
      <c r="D216" s="33">
        <v>28.332499999999996</v>
      </c>
      <c r="E216" s="14">
        <f>(D216*24)/240</f>
        <v>2.8332499999999996</v>
      </c>
      <c r="F216" s="34">
        <v>26.666664999999995</v>
      </c>
      <c r="G216" s="17">
        <f>(F216*24)/240</f>
        <v>2.6666664999999994</v>
      </c>
      <c r="H216" s="34">
        <v>20</v>
      </c>
      <c r="I216" s="17">
        <f>(H216*24)/240</f>
        <v>2</v>
      </c>
      <c r="K216" s="20">
        <v>6</v>
      </c>
      <c r="L216" s="21">
        <v>120.05876705971912</v>
      </c>
      <c r="M216" s="21">
        <v>106.43453715162646</v>
      </c>
      <c r="O216" s="27">
        <f>(C216*240)/K216</f>
        <v>112</v>
      </c>
      <c r="P216" s="27">
        <f>(G216*240)/K216</f>
        <v>106.66665999999998</v>
      </c>
      <c r="R216" s="27">
        <f>(C216*240)/L216</f>
        <v>5.597258879609655</v>
      </c>
      <c r="S216" s="27">
        <f>(G216*240)/L216</f>
        <v>5.3307224093152135</v>
      </c>
    </row>
    <row r="217" spans="1:19" ht="12.75">
      <c r="A217" s="41">
        <v>1489</v>
      </c>
      <c r="B217" s="24">
        <v>102</v>
      </c>
      <c r="C217" s="17">
        <f>B217/20</f>
        <v>5.1</v>
      </c>
      <c r="D217" s="33">
        <v>30</v>
      </c>
      <c r="E217" s="14">
        <f>(D217*24)/240</f>
        <v>3</v>
      </c>
      <c r="F217" s="34">
        <v>26.666664999999995</v>
      </c>
      <c r="G217" s="17">
        <f>(F217*24)/240</f>
        <v>2.6666664999999994</v>
      </c>
      <c r="H217" s="34">
        <v>20</v>
      </c>
      <c r="I217" s="17">
        <f>(H217*24)/240</f>
        <v>2</v>
      </c>
      <c r="K217" s="20">
        <v>6</v>
      </c>
      <c r="L217" s="21">
        <v>114.2741094562915</v>
      </c>
      <c r="M217" s="21">
        <v>101.30632061500981</v>
      </c>
      <c r="O217" s="27">
        <f>(C217*240)/K217</f>
        <v>204</v>
      </c>
      <c r="P217" s="27">
        <f>(G217*240)/K217</f>
        <v>106.66665999999998</v>
      </c>
      <c r="R217" s="27">
        <f>(C217*240)/L217</f>
        <v>10.711087628017488</v>
      </c>
      <c r="S217" s="27">
        <f>(G217*240)/L217</f>
        <v>5.600568344352684</v>
      </c>
    </row>
    <row r="218" spans="1:19" ht="12.75">
      <c r="A218" s="41">
        <v>1490</v>
      </c>
      <c r="B218" s="24">
        <v>48</v>
      </c>
      <c r="C218" s="17">
        <f>B218/20</f>
        <v>2.4</v>
      </c>
      <c r="D218" s="33">
        <v>19</v>
      </c>
      <c r="E218" s="14">
        <f>(D218*24)/240</f>
        <v>1.9</v>
      </c>
      <c r="F218" s="34">
        <v>26.666664999999995</v>
      </c>
      <c r="G218" s="17">
        <f>(F218*24)/240</f>
        <v>2.6666664999999994</v>
      </c>
      <c r="H218" s="34">
        <v>20</v>
      </c>
      <c r="I218" s="17">
        <f>(H218*24)/240</f>
        <v>2</v>
      </c>
      <c r="K218" s="20">
        <v>6</v>
      </c>
      <c r="L218" s="21">
        <v>117.55688338156106</v>
      </c>
      <c r="M218" s="21">
        <v>104.21656642101327</v>
      </c>
      <c r="O218" s="27">
        <f>(C218*240)/K218</f>
        <v>96</v>
      </c>
      <c r="P218" s="27">
        <f>(G218*240)/K218</f>
        <v>106.66665999999998</v>
      </c>
      <c r="R218" s="27">
        <f>(C218*240)/L218</f>
        <v>4.899755619842728</v>
      </c>
      <c r="S218" s="27">
        <f>(G218*240)/L218</f>
        <v>5.444172570675557</v>
      </c>
    </row>
    <row r="219" spans="1:19" ht="12.75">
      <c r="A219" s="41"/>
      <c r="B219" s="24"/>
      <c r="C219" s="17"/>
      <c r="D219" s="33"/>
      <c r="E219" s="14"/>
      <c r="F219" s="34"/>
      <c r="G219" s="17"/>
      <c r="H219" s="34"/>
      <c r="I219" s="17"/>
      <c r="K219" s="20"/>
      <c r="L219" s="21"/>
      <c r="M219" s="21"/>
      <c r="O219" s="27"/>
      <c r="P219" s="27"/>
      <c r="R219" s="27"/>
      <c r="S219" s="27"/>
    </row>
    <row r="220" spans="1:19" ht="12.75">
      <c r="A220" s="41" t="s">
        <v>252</v>
      </c>
      <c r="B220" s="24">
        <f>AVERAGE(B214:B219)</f>
        <v>67.6</v>
      </c>
      <c r="C220" s="24">
        <f>AVERAGE(C214:C219)</f>
        <v>3.38</v>
      </c>
      <c r="D220" s="24">
        <f>AVERAGE(D214:D219)</f>
        <v>26.5995</v>
      </c>
      <c r="E220" s="24">
        <f>AVERAGE(E214:E219)</f>
        <v>2.65995</v>
      </c>
      <c r="F220" s="24">
        <f>AVERAGE(F214:F219)</f>
        <v>26.666598999999998</v>
      </c>
      <c r="G220" s="24">
        <f>AVERAGE(G214:G219)</f>
        <v>2.6666599</v>
      </c>
      <c r="H220" s="24">
        <f>AVERAGE(H214:H219)</f>
        <v>20</v>
      </c>
      <c r="I220" s="24">
        <f>AVERAGE(I214:I219)</f>
        <v>2</v>
      </c>
      <c r="J220" s="24"/>
      <c r="K220" s="24">
        <f>AVERAGE(K214:K219)</f>
        <v>6</v>
      </c>
      <c r="L220" s="24">
        <f>AVERAGE(L214:L219)</f>
        <v>114.23203505561582</v>
      </c>
      <c r="M220" s="24">
        <f>AVERAGE(M214:M219)</f>
        <v>101.26902080366311</v>
      </c>
      <c r="O220" s="35">
        <f>1/((1/O214+1/O215+1/O216+1/O217+1/O218)/5)</f>
        <v>126.50228849844974</v>
      </c>
      <c r="P220" s="35">
        <f>1/((1/P214+1/P215+1/P216+1/P217+1/P218)/5)</f>
        <v>106.6663959990199</v>
      </c>
      <c r="R220" s="35">
        <f>1/((1/R214+1/R215+1/R216+1/R217+1/R218)/5)</f>
        <v>6.604662834473062</v>
      </c>
      <c r="S220" s="35">
        <f>1/((1/S214+1/S215+1/S216+1/S217+1/S218)/5)</f>
        <v>5.60261785955732</v>
      </c>
    </row>
    <row r="221" spans="1:19" ht="12.75">
      <c r="A221" s="41"/>
      <c r="B221" s="24"/>
      <c r="C221" s="17"/>
      <c r="D221" s="33"/>
      <c r="E221" s="14"/>
      <c r="F221" s="34"/>
      <c r="G221" s="17"/>
      <c r="H221" s="34"/>
      <c r="I221" s="17"/>
      <c r="K221" s="20"/>
      <c r="L221" s="21"/>
      <c r="M221" s="21"/>
      <c r="O221" s="27"/>
      <c r="P221" s="27"/>
      <c r="R221" s="27"/>
      <c r="S221" s="27"/>
    </row>
    <row r="222" spans="1:19" ht="12.75">
      <c r="A222" s="41">
        <v>1491</v>
      </c>
      <c r="B222" s="25">
        <v>74</v>
      </c>
      <c r="C222" s="17">
        <f>B222/20</f>
        <v>3.7</v>
      </c>
      <c r="D222" s="33">
        <v>28</v>
      </c>
      <c r="E222" s="14">
        <f>(D222*24)/240</f>
        <v>2.8</v>
      </c>
      <c r="F222" s="34">
        <v>26.666664999999995</v>
      </c>
      <c r="G222" s="17">
        <f>(F222*24)/240</f>
        <v>2.6666664999999994</v>
      </c>
      <c r="H222" s="34">
        <v>20</v>
      </c>
      <c r="I222" s="17">
        <f>(H222*24)/240</f>
        <v>2</v>
      </c>
      <c r="K222" s="20">
        <v>6</v>
      </c>
      <c r="L222" s="21">
        <v>122.57697604547373</v>
      </c>
      <c r="M222" s="21">
        <v>108.66698059923023</v>
      </c>
      <c r="O222" s="27">
        <f>(C222*240)/K222</f>
        <v>148</v>
      </c>
      <c r="P222" s="27">
        <f>(G222*240)/K222</f>
        <v>106.66665999999998</v>
      </c>
      <c r="R222" s="27">
        <f>(C222*240)/L222</f>
        <v>7.244427368403744</v>
      </c>
      <c r="S222" s="27">
        <f>(G222*240)/L222</f>
        <v>5.221208587839302</v>
      </c>
    </row>
    <row r="223" spans="1:19" ht="12.75">
      <c r="A223" s="41">
        <v>1492</v>
      </c>
      <c r="B223" s="24">
        <v>100</v>
      </c>
      <c r="C223" s="17">
        <f>B223/20</f>
        <v>5</v>
      </c>
      <c r="D223" s="33">
        <v>26.125</v>
      </c>
      <c r="E223" s="14">
        <f>(D223*24)/240</f>
        <v>2.6125</v>
      </c>
      <c r="F223" s="34">
        <v>26.666664999999995</v>
      </c>
      <c r="G223" s="17">
        <f>(F223*24)/240</f>
        <v>2.6666664999999994</v>
      </c>
      <c r="H223" s="34">
        <v>20</v>
      </c>
      <c r="I223" s="17">
        <f>(H223*24)/240</f>
        <v>2</v>
      </c>
      <c r="K223" s="20">
        <v>6</v>
      </c>
      <c r="L223" s="21">
        <v>114.9939243008057</v>
      </c>
      <c r="M223" s="21">
        <v>101.94445110466101</v>
      </c>
      <c r="O223" s="27">
        <f>(C223*240)/K223</f>
        <v>200</v>
      </c>
      <c r="P223" s="27">
        <f>(G223*240)/K223</f>
        <v>106.66665999999998</v>
      </c>
      <c r="R223" s="27">
        <f>(C223*240)/L223</f>
        <v>10.435333929999572</v>
      </c>
      <c r="S223" s="27">
        <f>(G223*240)/L223</f>
        <v>5.56551108148864</v>
      </c>
    </row>
    <row r="224" spans="1:19" ht="12.75">
      <c r="A224" s="41">
        <v>1493</v>
      </c>
      <c r="B224" s="24">
        <v>61</v>
      </c>
      <c r="C224" s="17">
        <f>B224/20</f>
        <v>3.05</v>
      </c>
      <c r="D224" s="33">
        <v>25.59375</v>
      </c>
      <c r="E224" s="14">
        <f>(D224*24)/240</f>
        <v>2.559375</v>
      </c>
      <c r="F224" s="34">
        <v>26.666664999999995</v>
      </c>
      <c r="G224" s="17">
        <f>(F224*24)/240</f>
        <v>2.6666664999999994</v>
      </c>
      <c r="H224" s="34">
        <v>20</v>
      </c>
      <c r="I224" s="17">
        <f>(H224*24)/240</f>
        <v>2</v>
      </c>
      <c r="K224" s="20">
        <v>6</v>
      </c>
      <c r="L224" s="21">
        <v>114.26287899112023</v>
      </c>
      <c r="M224" s="21">
        <v>101.29636457938014</v>
      </c>
      <c r="O224" s="27">
        <f>(C224*240)/K224</f>
        <v>122</v>
      </c>
      <c r="P224" s="27">
        <f>(G224*240)/K224</f>
        <v>106.66665999999998</v>
      </c>
      <c r="R224" s="27">
        <f>(C224*240)/L224</f>
        <v>6.40628003130296</v>
      </c>
      <c r="S224" s="27">
        <f>(G224*240)/L224</f>
        <v>5.60111880298182</v>
      </c>
    </row>
    <row r="225" spans="1:19" ht="12.75">
      <c r="A225" s="41">
        <v>1494</v>
      </c>
      <c r="B225" s="24">
        <v>80</v>
      </c>
      <c r="C225" s="17">
        <f>B225/20</f>
        <v>4</v>
      </c>
      <c r="D225" s="33">
        <v>25.0625</v>
      </c>
      <c r="E225" s="14">
        <f>(D225*24)/240</f>
        <v>2.50625</v>
      </c>
      <c r="F225" s="34">
        <v>26.666664999999995</v>
      </c>
      <c r="G225" s="17">
        <f>(F225*24)/240</f>
        <v>2.6666664999999994</v>
      </c>
      <c r="H225" s="34">
        <v>20</v>
      </c>
      <c r="I225" s="17">
        <f>(H225*24)/240</f>
        <v>2</v>
      </c>
      <c r="K225" s="20">
        <v>6</v>
      </c>
      <c r="L225" s="21">
        <v>113.99256504537959</v>
      </c>
      <c r="M225" s="21">
        <v>101.056725772443</v>
      </c>
      <c r="O225" s="27">
        <f>(C225*240)/K225</f>
        <v>160</v>
      </c>
      <c r="P225" s="27">
        <f>(G225*240)/K225</f>
        <v>106.66665999999998</v>
      </c>
      <c r="R225" s="27">
        <f>(C225*240)/L225</f>
        <v>8.421601879191254</v>
      </c>
      <c r="S225" s="27">
        <f>(G225*240)/L225</f>
        <v>5.61440090189409</v>
      </c>
    </row>
    <row r="226" spans="1:19" ht="12.75">
      <c r="A226" s="41">
        <v>1495</v>
      </c>
      <c r="B226" s="24">
        <v>48</v>
      </c>
      <c r="C226" s="17">
        <f>B226/20</f>
        <v>2.4</v>
      </c>
      <c r="D226" s="33">
        <v>24.53125</v>
      </c>
      <c r="E226" s="14">
        <f>(D226*24)/240</f>
        <v>2.453125</v>
      </c>
      <c r="F226" s="34">
        <v>26.666664999999995</v>
      </c>
      <c r="G226" s="17">
        <f>(F226*24)/240</f>
        <v>2.6666664999999994</v>
      </c>
      <c r="H226" s="34">
        <v>20</v>
      </c>
      <c r="I226" s="17">
        <f>(H226*24)/240</f>
        <v>2</v>
      </c>
      <c r="K226" s="20">
        <v>6</v>
      </c>
      <c r="L226" s="21">
        <v>112.52915697544256</v>
      </c>
      <c r="M226" s="21">
        <v>99.75938477517767</v>
      </c>
      <c r="O226" s="27">
        <f>(C226*240)/K226</f>
        <v>96</v>
      </c>
      <c r="P226" s="27">
        <f>(G226*240)/K226</f>
        <v>106.66665999999998</v>
      </c>
      <c r="R226" s="27">
        <f>(C226*240)/L226</f>
        <v>5.1186733774758615</v>
      </c>
      <c r="S226" s="27">
        <f>(G226*240)/L226</f>
        <v>5.687414508398638</v>
      </c>
    </row>
    <row r="227" spans="1:19" ht="12.75">
      <c r="A227" s="41"/>
      <c r="B227" s="24"/>
      <c r="C227" s="17"/>
      <c r="D227" s="33"/>
      <c r="E227" s="14"/>
      <c r="F227" s="34"/>
      <c r="G227" s="17"/>
      <c r="H227" s="34"/>
      <c r="I227" s="17"/>
      <c r="K227" s="20"/>
      <c r="L227" s="21"/>
      <c r="M227" s="21"/>
      <c r="O227" s="27"/>
      <c r="P227" s="27"/>
      <c r="R227" s="27"/>
      <c r="S227" s="27"/>
    </row>
    <row r="228" spans="1:19" ht="12.75">
      <c r="A228" s="41" t="s">
        <v>258</v>
      </c>
      <c r="B228" s="24">
        <f>AVERAGE(B222:B227)</f>
        <v>72.6</v>
      </c>
      <c r="C228" s="24">
        <f>AVERAGE(C222:C227)</f>
        <v>3.63</v>
      </c>
      <c r="D228" s="24">
        <f>AVERAGE(D222:D227)</f>
        <v>25.8625</v>
      </c>
      <c r="E228" s="24">
        <f>AVERAGE(E222:E227)</f>
        <v>2.58625</v>
      </c>
      <c r="F228" s="24">
        <f>AVERAGE(F222:F227)</f>
        <v>26.666664999999995</v>
      </c>
      <c r="G228" s="24">
        <f>AVERAGE(G222:G227)</f>
        <v>2.6666664999999994</v>
      </c>
      <c r="H228" s="24">
        <f>AVERAGE(H222:H227)</f>
        <v>20</v>
      </c>
      <c r="I228" s="24">
        <f>AVERAGE(I222:I227)</f>
        <v>2</v>
      </c>
      <c r="J228" s="24"/>
      <c r="K228" s="24">
        <f>AVERAGE(K222:K227)</f>
        <v>6</v>
      </c>
      <c r="L228" s="24">
        <f>AVERAGE(L222:L227)</f>
        <v>115.67110027164435</v>
      </c>
      <c r="M228" s="24">
        <f>AVERAGE(M222:M227)</f>
        <v>102.5447813661784</v>
      </c>
      <c r="O228" s="35">
        <f>1/((1/O222+1/O223+1/O224+1/O225+1/O226)/5)</f>
        <v>136.5368716097679</v>
      </c>
      <c r="P228" s="35">
        <f>1/((1/P222+1/P223+1/P224+1/P225+1/P226)/5)</f>
        <v>106.66666</v>
      </c>
      <c r="R228" s="35">
        <f>1/((1/R222+1/R223+1/R224+1/R225+1/R226)/5)</f>
        <v>7.101590715673783</v>
      </c>
      <c r="S228" s="35">
        <f>1/((1/S222+1/S223+1/S224+1/S225+1/S226)/5)</f>
        <v>5.532928782530909</v>
      </c>
    </row>
    <row r="229" spans="1:19" ht="12.75">
      <c r="A229" s="41"/>
      <c r="B229" s="24"/>
      <c r="C229" s="17"/>
      <c r="D229" s="33"/>
      <c r="E229" s="14"/>
      <c r="F229" s="34"/>
      <c r="G229" s="17"/>
      <c r="H229" s="34"/>
      <c r="I229" s="17"/>
      <c r="K229" s="20"/>
      <c r="L229" s="21"/>
      <c r="M229" s="21"/>
      <c r="O229" s="27"/>
      <c r="P229" s="27"/>
      <c r="R229" s="27"/>
      <c r="S229" s="27"/>
    </row>
    <row r="230" spans="1:19" ht="12.75">
      <c r="A230" s="41">
        <v>1496</v>
      </c>
      <c r="B230" s="25">
        <v>72</v>
      </c>
      <c r="C230" s="17">
        <f>B230/20</f>
        <v>3.6</v>
      </c>
      <c r="D230" s="33">
        <v>24</v>
      </c>
      <c r="E230" s="14">
        <f>(D230*24)/240</f>
        <v>2.4</v>
      </c>
      <c r="F230" s="34">
        <v>26.666664999999995</v>
      </c>
      <c r="G230" s="17">
        <f>(F230*24)/240</f>
        <v>2.6666664999999994</v>
      </c>
      <c r="H230" s="34">
        <v>20</v>
      </c>
      <c r="I230" s="17">
        <f>(H230*24)/240</f>
        <v>2</v>
      </c>
      <c r="K230" s="20">
        <v>6</v>
      </c>
      <c r="L230" s="21">
        <v>102.48891935989288</v>
      </c>
      <c r="M230" s="21">
        <v>90.8585100646134</v>
      </c>
      <c r="O230" s="27">
        <f>(C230*240)/K230</f>
        <v>144</v>
      </c>
      <c r="P230" s="27">
        <f>(G230*240)/K230</f>
        <v>106.66665999999998</v>
      </c>
      <c r="R230" s="27">
        <f>(C230*240)/L230</f>
        <v>8.430179627185241</v>
      </c>
      <c r="S230" s="27">
        <f>(G230*240)/L230</f>
        <v>6.244577111332602</v>
      </c>
    </row>
    <row r="231" spans="1:19" ht="12.75">
      <c r="A231" s="41">
        <v>1497</v>
      </c>
      <c r="B231" s="24">
        <v>96</v>
      </c>
      <c r="C231" s="17">
        <f>B231/20</f>
        <v>4.8</v>
      </c>
      <c r="D231" s="33">
        <v>24.571428571428577</v>
      </c>
      <c r="E231" s="14">
        <f>(D231*24)/240</f>
        <v>2.4571428571428573</v>
      </c>
      <c r="F231" s="34">
        <v>26.666664999999995</v>
      </c>
      <c r="G231" s="17">
        <f>(F231*24)/240</f>
        <v>2.6666664999999994</v>
      </c>
      <c r="H231" s="34">
        <v>20</v>
      </c>
      <c r="I231" s="17">
        <f>(H231*24)/240</f>
        <v>2</v>
      </c>
      <c r="K231" s="20">
        <v>6</v>
      </c>
      <c r="L231" s="21">
        <v>115.44572421728718</v>
      </c>
      <c r="M231" s="21">
        <v>102.3449809132999</v>
      </c>
      <c r="O231" s="27">
        <f>(C231*240)/K231</f>
        <v>192</v>
      </c>
      <c r="P231" s="27">
        <f>(G231*240)/K231</f>
        <v>106.66665999999998</v>
      </c>
      <c r="R231" s="27">
        <f>(C231*240)/L231</f>
        <v>9.97871517382275</v>
      </c>
      <c r="S231" s="27">
        <f>(G231*240)/L231</f>
        <v>5.543730305640583</v>
      </c>
    </row>
    <row r="232" spans="1:19" ht="12.75">
      <c r="A232" s="41">
        <v>1498</v>
      </c>
      <c r="B232" s="24">
        <v>48</v>
      </c>
      <c r="C232" s="17">
        <f>B232/20</f>
        <v>2.4</v>
      </c>
      <c r="D232" s="33">
        <v>25.142857142857146</v>
      </c>
      <c r="E232" s="14">
        <f>(D232*24)/240</f>
        <v>2.5142857142857147</v>
      </c>
      <c r="F232" s="34">
        <v>26.666664999999995</v>
      </c>
      <c r="G232" s="17">
        <f>(F232*24)/240</f>
        <v>2.6666664999999994</v>
      </c>
      <c r="H232" s="34">
        <v>20</v>
      </c>
      <c r="I232" s="17">
        <f>(H232*24)/240</f>
        <v>2</v>
      </c>
      <c r="K232" s="20">
        <v>6</v>
      </c>
      <c r="L232" s="21">
        <v>109.02963739468123</v>
      </c>
      <c r="M232" s="21">
        <v>96.65698954029979</v>
      </c>
      <c r="O232" s="27">
        <f>(C232*240)/K232</f>
        <v>96</v>
      </c>
      <c r="P232" s="27">
        <f>(G232*240)/K232</f>
        <v>106.66665999999998</v>
      </c>
      <c r="R232" s="27">
        <f>(C232*240)/L232</f>
        <v>5.282967216656073</v>
      </c>
      <c r="S232" s="27">
        <f>(G232*240)/L232</f>
        <v>5.869963207189579</v>
      </c>
    </row>
    <row r="233" spans="1:19" ht="12.75">
      <c r="A233" s="41">
        <v>1499</v>
      </c>
      <c r="B233" s="24">
        <v>57.333</v>
      </c>
      <c r="C233" s="17">
        <f>B233/20</f>
        <v>2.86665</v>
      </c>
      <c r="D233" s="33">
        <v>25.71428571428572</v>
      </c>
      <c r="E233" s="14">
        <f>(D233*24)/240</f>
        <v>2.5714285714285716</v>
      </c>
      <c r="F233" s="34">
        <v>26.666664999999995</v>
      </c>
      <c r="G233" s="17">
        <f>(F233*24)/240</f>
        <v>2.6666664999999994</v>
      </c>
      <c r="H233" s="34">
        <v>20</v>
      </c>
      <c r="I233" s="17">
        <f>(H233*24)/240</f>
        <v>2</v>
      </c>
      <c r="K233" s="20">
        <v>6</v>
      </c>
      <c r="L233" s="21">
        <v>117.15748523974842</v>
      </c>
      <c r="M233" s="21">
        <v>103.86249185066639</v>
      </c>
      <c r="O233" s="27">
        <f>(C233*240)/K233</f>
        <v>114.666</v>
      </c>
      <c r="P233" s="27">
        <f>(G233*240)/K233</f>
        <v>106.66665999999998</v>
      </c>
      <c r="R233" s="27">
        <f>(C233*240)/L233</f>
        <v>5.872403274891917</v>
      </c>
      <c r="S233" s="27">
        <f>(G233*240)/L233</f>
        <v>5.462732139481472</v>
      </c>
    </row>
    <row r="234" spans="1:19" ht="12.75">
      <c r="A234" s="41">
        <v>1500</v>
      </c>
      <c r="B234" s="24">
        <v>76</v>
      </c>
      <c r="C234" s="17">
        <f>B234/20</f>
        <v>3.8</v>
      </c>
      <c r="D234" s="33">
        <v>26.285714285714292</v>
      </c>
      <c r="E234" s="14">
        <f>(D234*24)/240</f>
        <v>2.628571428571429</v>
      </c>
      <c r="F234" s="34">
        <v>31.585</v>
      </c>
      <c r="G234" s="17">
        <f>(F234*24)/240</f>
        <v>3.1584999999999996</v>
      </c>
      <c r="H234" s="34">
        <v>20</v>
      </c>
      <c r="I234" s="17">
        <f>(H234*24)/240</f>
        <v>2</v>
      </c>
      <c r="K234" s="20">
        <v>6</v>
      </c>
      <c r="L234" s="21">
        <v>111.63708648593229</v>
      </c>
      <c r="M234" s="21">
        <v>98.96854615520064</v>
      </c>
      <c r="O234" s="27">
        <f>(C234*240)/K234</f>
        <v>152</v>
      </c>
      <c r="P234" s="27">
        <f>(G234*240)/K234</f>
        <v>126.33999999999999</v>
      </c>
      <c r="R234" s="27">
        <f>(C234*240)/L234</f>
        <v>8.16932821079063</v>
      </c>
      <c r="S234" s="27">
        <f>(G234*240)/L234</f>
        <v>6.790216619416369</v>
      </c>
    </row>
    <row r="235" spans="1:19" ht="12.75">
      <c r="A235" s="41"/>
      <c r="B235" s="24"/>
      <c r="C235" s="17"/>
      <c r="D235" s="33"/>
      <c r="E235" s="14"/>
      <c r="F235" s="34"/>
      <c r="G235" s="17"/>
      <c r="H235" s="34"/>
      <c r="I235" s="17"/>
      <c r="K235" s="20"/>
      <c r="L235" s="21"/>
      <c r="M235" s="21"/>
      <c r="O235" s="27"/>
      <c r="P235" s="27"/>
      <c r="R235" s="27"/>
      <c r="S235" s="27"/>
    </row>
    <row r="236" spans="1:19" ht="12.75">
      <c r="A236" s="41" t="s">
        <v>265</v>
      </c>
      <c r="B236" s="24">
        <f>AVERAGE(B230:B235)</f>
        <v>69.86659999999999</v>
      </c>
      <c r="C236" s="24">
        <f>AVERAGE(C230:C235)</f>
        <v>3.4933300000000003</v>
      </c>
      <c r="D236" s="24">
        <f>AVERAGE(D230:D235)</f>
        <v>25.142857142857146</v>
      </c>
      <c r="E236" s="24">
        <f>AVERAGE(E230:E235)</f>
        <v>2.5142857142857147</v>
      </c>
      <c r="F236" s="24">
        <f>AVERAGE(F230:F235)</f>
        <v>27.650332</v>
      </c>
      <c r="G236" s="24">
        <f>AVERAGE(G230:G235)</f>
        <v>2.7650331999999995</v>
      </c>
      <c r="H236" s="24">
        <f>AVERAGE(H230:H235)</f>
        <v>20</v>
      </c>
      <c r="I236" s="24">
        <f>AVERAGE(I230:I235)</f>
        <v>2</v>
      </c>
      <c r="J236" s="24"/>
      <c r="K236" s="24">
        <f>AVERAGE(K230:K235)</f>
        <v>6</v>
      </c>
      <c r="L236" s="24">
        <f>AVERAGE(L230:L235)</f>
        <v>111.1517705395084</v>
      </c>
      <c r="M236" s="24">
        <f>AVERAGE(M230:M235)</f>
        <v>98.53830370481603</v>
      </c>
      <c r="O236" s="35">
        <f>1/((1/O230+1/O231+1/O232+1/O233+1/O234)/5)</f>
        <v>132.03281800220168</v>
      </c>
      <c r="P236" s="35">
        <f>1/((1/P230+1/P231+1/P232+1/P233+1/P234)/5)</f>
        <v>110.09541499711793</v>
      </c>
      <c r="R236" s="35">
        <f>1/((1/R230+1/R231+1/R232+1/R233+1/R234)/5)</f>
        <v>7.134505488255244</v>
      </c>
      <c r="S236" s="35">
        <f>1/((1/S230+1/S231+1/S232+1/S233+1/S234)/5)</f>
        <v>5.943811887923538</v>
      </c>
    </row>
    <row r="237" spans="1:19" ht="12.75">
      <c r="A237" s="41"/>
      <c r="B237" s="24"/>
      <c r="C237" s="17"/>
      <c r="D237" s="33"/>
      <c r="E237" s="14"/>
      <c r="F237" s="34"/>
      <c r="G237" s="17"/>
      <c r="H237" s="34"/>
      <c r="I237" s="17"/>
      <c r="K237" s="20"/>
      <c r="L237" s="21"/>
      <c r="M237" s="21"/>
      <c r="O237" s="27"/>
      <c r="P237" s="27"/>
      <c r="R237" s="27"/>
      <c r="S237" s="27"/>
    </row>
    <row r="238" spans="1:19" ht="12.75">
      <c r="A238" s="41">
        <v>1501</v>
      </c>
      <c r="B238" s="24">
        <v>68.5</v>
      </c>
      <c r="C238" s="17">
        <f>B238/20</f>
        <v>3.425</v>
      </c>
      <c r="D238" s="33">
        <v>26.85714285714286</v>
      </c>
      <c r="E238" s="14">
        <f>(D238*24)/240</f>
        <v>2.685714285714286</v>
      </c>
      <c r="F238" s="34">
        <v>26.666664999999995</v>
      </c>
      <c r="G238" s="17">
        <f>(F238*24)/240</f>
        <v>2.6666664999999994</v>
      </c>
      <c r="H238" s="34">
        <v>20</v>
      </c>
      <c r="I238" s="17">
        <f>(H238*24)/240</f>
        <v>2</v>
      </c>
      <c r="K238" s="20">
        <v>6</v>
      </c>
      <c r="L238" s="21">
        <v>112.70769289997855</v>
      </c>
      <c r="M238" s="21">
        <v>99.91766050096014</v>
      </c>
      <c r="O238" s="27">
        <f>(C238*240)/K238</f>
        <v>137</v>
      </c>
      <c r="P238" s="27">
        <f>(G238*240)/K238</f>
        <v>106.66665999999998</v>
      </c>
      <c r="R238" s="27">
        <f>(C238*240)/L238</f>
        <v>7.293202254876041</v>
      </c>
      <c r="S238" s="27">
        <f>(G238*240)/L238</f>
        <v>5.678405293664934</v>
      </c>
    </row>
    <row r="239" spans="1:19" ht="12.75">
      <c r="A239" s="41">
        <v>1502</v>
      </c>
      <c r="B239" s="24">
        <v>48</v>
      </c>
      <c r="C239" s="17">
        <f>B239/20</f>
        <v>2.4</v>
      </c>
      <c r="D239" s="33">
        <v>27.428571428571438</v>
      </c>
      <c r="E239" s="14">
        <f>(D239*24)/240</f>
        <v>2.7428571428571433</v>
      </c>
      <c r="F239" s="34">
        <v>31.975</v>
      </c>
      <c r="G239" s="17">
        <f>(F239*24)/240</f>
        <v>3.1975000000000002</v>
      </c>
      <c r="H239" s="34">
        <v>20</v>
      </c>
      <c r="I239" s="17">
        <f>(H239*24)/240</f>
        <v>2</v>
      </c>
      <c r="K239" s="20">
        <v>6</v>
      </c>
      <c r="L239" s="21">
        <v>124.68380295007331</v>
      </c>
      <c r="M239" s="21">
        <v>110.53472547069063</v>
      </c>
      <c r="O239" s="27">
        <f>(C239*240)/K239</f>
        <v>96</v>
      </c>
      <c r="P239" s="27">
        <f>(G239*240)/K239</f>
        <v>127.90000000000002</v>
      </c>
      <c r="R239" s="27">
        <f>(C239*240)/L239</f>
        <v>4.619685848294551</v>
      </c>
      <c r="S239" s="27">
        <f>(G239*240)/L239</f>
        <v>6.154768958300761</v>
      </c>
    </row>
    <row r="240" spans="1:19" ht="12.75">
      <c r="A240" s="41">
        <v>1503</v>
      </c>
      <c r="B240" s="24">
        <v>82</v>
      </c>
      <c r="C240" s="17">
        <f>B240/20</f>
        <v>4.1</v>
      </c>
      <c r="D240" s="33">
        <v>28</v>
      </c>
      <c r="E240" s="14">
        <f>(D240*24)/240</f>
        <v>2.8</v>
      </c>
      <c r="F240" s="34">
        <v>30.28</v>
      </c>
      <c r="G240" s="17">
        <f>(F240*24)/240</f>
        <v>3.028</v>
      </c>
      <c r="H240" s="34">
        <v>20</v>
      </c>
      <c r="I240" s="17">
        <f>(H240*24)/240</f>
        <v>2</v>
      </c>
      <c r="K240" s="20">
        <v>6</v>
      </c>
      <c r="L240" s="21">
        <v>126.21514934739032</v>
      </c>
      <c r="M240" s="21">
        <v>111.89229517600148</v>
      </c>
      <c r="O240" s="27">
        <f>(C240*240)/K240</f>
        <v>163.99999999999997</v>
      </c>
      <c r="P240" s="27">
        <f>(G240*240)/K240</f>
        <v>121.12</v>
      </c>
      <c r="R240" s="27">
        <f>(C240*240)/L240</f>
        <v>7.7962115093780975</v>
      </c>
      <c r="S240" s="27">
        <f>(G240*240)/L240</f>
        <v>5.757787426926069</v>
      </c>
    </row>
    <row r="241" spans="1:19" ht="12.75">
      <c r="A241" s="41">
        <v>1504</v>
      </c>
      <c r="B241" s="24">
        <v>81.5</v>
      </c>
      <c r="C241" s="17">
        <f>B241/20</f>
        <v>4.075</v>
      </c>
      <c r="D241" s="33">
        <v>28</v>
      </c>
      <c r="E241" s="14">
        <f>(D241*24)/240</f>
        <v>2.8</v>
      </c>
      <c r="F241" s="34">
        <v>28.585</v>
      </c>
      <c r="G241" s="17">
        <f>(F241*24)/240</f>
        <v>2.8585</v>
      </c>
      <c r="H241" s="34">
        <v>20</v>
      </c>
      <c r="I241" s="17">
        <f>(H241*24)/240</f>
        <v>2</v>
      </c>
      <c r="K241" s="20">
        <v>6</v>
      </c>
      <c r="L241" s="21">
        <v>119.22643939817988</v>
      </c>
      <c r="M241" s="21">
        <v>105.6966617628982</v>
      </c>
      <c r="O241" s="27">
        <f>(C241*240)/K241</f>
        <v>163</v>
      </c>
      <c r="P241" s="27">
        <f>(G241*240)/K241</f>
        <v>114.33999999999999</v>
      </c>
      <c r="R241" s="27">
        <f>(C241*240)/L241</f>
        <v>8.202878530438865</v>
      </c>
      <c r="S241" s="27">
        <f>(G241*240)/L241</f>
        <v>5.754092829266133</v>
      </c>
    </row>
    <row r="242" spans="1:19" ht="12.75">
      <c r="A242" s="41">
        <v>1505</v>
      </c>
      <c r="B242" s="25">
        <v>64.75</v>
      </c>
      <c r="C242" s="17">
        <f>B242/20</f>
        <v>3.2375</v>
      </c>
      <c r="D242" s="33">
        <v>17.75</v>
      </c>
      <c r="E242" s="14">
        <f>(D242*24)/240</f>
        <v>1.775</v>
      </c>
      <c r="F242" s="34">
        <v>26.666664999999995</v>
      </c>
      <c r="G242" s="17">
        <f>(F242*24)/240</f>
        <v>2.6666664999999994</v>
      </c>
      <c r="H242" s="34">
        <v>20</v>
      </c>
      <c r="I242" s="17">
        <f>(H242*24)/240</f>
        <v>2</v>
      </c>
      <c r="K242" s="20">
        <v>6</v>
      </c>
      <c r="L242" s="21">
        <v>117.18947031944701</v>
      </c>
      <c r="M242" s="21">
        <v>103.89084727390494</v>
      </c>
      <c r="O242" s="27">
        <f>(C242*240)/K242</f>
        <v>129.5</v>
      </c>
      <c r="P242" s="27">
        <f>(G242*240)/K242</f>
        <v>106.66665999999998</v>
      </c>
      <c r="R242" s="27">
        <f>(C242*240)/L242</f>
        <v>6.630288522355927</v>
      </c>
      <c r="S242" s="27">
        <f>(G242*240)/L242</f>
        <v>5.461241170008045</v>
      </c>
    </row>
    <row r="243" spans="1:19" ht="12.75">
      <c r="A243" s="41"/>
      <c r="B243" s="34"/>
      <c r="C243" s="17"/>
      <c r="D243" s="33"/>
      <c r="E243" s="14"/>
      <c r="F243" s="34"/>
      <c r="G243" s="17"/>
      <c r="H243" s="34"/>
      <c r="I243" s="17"/>
      <c r="K243" s="20"/>
      <c r="L243" s="21"/>
      <c r="M243" s="21"/>
      <c r="O243" s="27"/>
      <c r="P243" s="27"/>
      <c r="R243" s="27"/>
      <c r="S243" s="27"/>
    </row>
    <row r="244" spans="1:19" ht="12.75">
      <c r="A244" s="41" t="s">
        <v>270</v>
      </c>
      <c r="B244" s="24">
        <f>AVERAGE(B238:B243)</f>
        <v>68.95</v>
      </c>
      <c r="C244" s="24">
        <f>AVERAGE(C238:C243)</f>
        <v>3.4475000000000002</v>
      </c>
      <c r="D244" s="24">
        <f>AVERAGE(D238:D243)</f>
        <v>25.60714285714286</v>
      </c>
      <c r="E244" s="24">
        <f>AVERAGE(E238:E243)</f>
        <v>2.560714285714286</v>
      </c>
      <c r="F244" s="24">
        <f>AVERAGE(F238:F243)</f>
        <v>28.834666</v>
      </c>
      <c r="G244" s="24">
        <f>AVERAGE(G238:G243)</f>
        <v>2.8834665999999998</v>
      </c>
      <c r="H244" s="24">
        <f>AVERAGE(H238:H243)</f>
        <v>20</v>
      </c>
      <c r="I244" s="24">
        <f>AVERAGE(I238:I243)</f>
        <v>2</v>
      </c>
      <c r="J244" s="24"/>
      <c r="K244" s="24">
        <f>AVERAGE(K238:K243)</f>
        <v>6</v>
      </c>
      <c r="L244" s="24">
        <f>AVERAGE(L238:L243)</f>
        <v>120.0045109830138</v>
      </c>
      <c r="M244" s="24">
        <f>AVERAGE(M238:M243)</f>
        <v>106.38643803689108</v>
      </c>
      <c r="O244" s="35">
        <f>1/((1/O238+1/O239+1/O240+1/O241+1/O242)/5)</f>
        <v>132.72994384946364</v>
      </c>
      <c r="P244" s="35">
        <f>1/((1/P238+1/P239+1/P240+1/P241+1/P242)/5)</f>
        <v>114.75593834535407</v>
      </c>
      <c r="R244" s="35">
        <f>1/((1/R238+1/R239+1/R240+1/R241+1/R242)/5)</f>
        <v>6.626222243676122</v>
      </c>
      <c r="S244" s="35">
        <f>1/((1/S238+1/S239+1/S240+1/S241+1/S242)/5)</f>
        <v>5.752699664238722</v>
      </c>
    </row>
    <row r="245" spans="1:19" ht="12.75">
      <c r="A245" s="41"/>
      <c r="B245" s="34"/>
      <c r="C245" s="17"/>
      <c r="D245" s="33"/>
      <c r="E245" s="14"/>
      <c r="F245" s="34"/>
      <c r="G245" s="17"/>
      <c r="H245" s="34"/>
      <c r="I245" s="17"/>
      <c r="K245" s="20"/>
      <c r="L245" s="21"/>
      <c r="M245" s="21"/>
      <c r="O245" s="27"/>
      <c r="P245" s="27"/>
      <c r="R245" s="27"/>
      <c r="S245" s="27"/>
    </row>
    <row r="246" spans="1:19" ht="12.75">
      <c r="A246" s="41">
        <v>1506</v>
      </c>
      <c r="B246" s="24">
        <v>48</v>
      </c>
      <c r="C246" s="17">
        <f>B246/20</f>
        <v>2.4</v>
      </c>
      <c r="D246" s="33">
        <v>18.5</v>
      </c>
      <c r="E246" s="14">
        <f>(D246*24)/240</f>
        <v>1.85</v>
      </c>
      <c r="F246" s="34">
        <v>28.306110000000004</v>
      </c>
      <c r="G246" s="17">
        <f>(F246*24)/240</f>
        <v>2.830611</v>
      </c>
      <c r="H246" s="34">
        <v>20</v>
      </c>
      <c r="I246" s="17">
        <f>(H246*24)/240</f>
        <v>2</v>
      </c>
      <c r="K246" s="20">
        <v>6</v>
      </c>
      <c r="L246" s="21">
        <v>121.2097443794166</v>
      </c>
      <c r="M246" s="21">
        <v>107.45490193875679</v>
      </c>
      <c r="O246" s="27">
        <f>(C246*240)/K246</f>
        <v>96</v>
      </c>
      <c r="P246" s="27">
        <f>(G246*240)/K246</f>
        <v>113.22444000000002</v>
      </c>
      <c r="R246" s="27">
        <f>(C246*240)/L246</f>
        <v>4.7520931831765685</v>
      </c>
      <c r="S246" s="27">
        <f>(G246*240)/L246</f>
        <v>5.604719682218588</v>
      </c>
    </row>
    <row r="247" spans="1:19" ht="12.75">
      <c r="A247" s="41">
        <v>1507</v>
      </c>
      <c r="B247" s="24">
        <v>48</v>
      </c>
      <c r="C247" s="17">
        <f>B247/20</f>
        <v>2.4</v>
      </c>
      <c r="D247" s="33">
        <v>23.5</v>
      </c>
      <c r="E247" s="14">
        <f>(D247*24)/240</f>
        <v>2.35</v>
      </c>
      <c r="F247" s="34">
        <v>29.945555000000002</v>
      </c>
      <c r="G247" s="17">
        <f>(F247*24)/240</f>
        <v>2.9945555</v>
      </c>
      <c r="H247" s="34">
        <v>20</v>
      </c>
      <c r="I247" s="17">
        <f>(H247*24)/240</f>
        <v>2</v>
      </c>
      <c r="K247" s="20">
        <v>6</v>
      </c>
      <c r="L247" s="21">
        <v>117.2592335754766</v>
      </c>
      <c r="M247" s="21">
        <v>103.95269381828938</v>
      </c>
      <c r="O247" s="27">
        <f>(C247*240)/K247</f>
        <v>96</v>
      </c>
      <c r="P247" s="27">
        <f>(G247*240)/K247</f>
        <v>119.78222000000001</v>
      </c>
      <c r="R247" s="27">
        <f>(C247*240)/L247</f>
        <v>4.912193116367628</v>
      </c>
      <c r="S247" s="27">
        <f>(G247*240)/L247</f>
        <v>6.129097880700343</v>
      </c>
    </row>
    <row r="248" spans="1:19" ht="12.75">
      <c r="A248" s="41">
        <v>1508</v>
      </c>
      <c r="B248" s="24">
        <v>78.83</v>
      </c>
      <c r="C248" s="17">
        <f>B248/20</f>
        <v>3.9415</v>
      </c>
      <c r="D248" s="33">
        <v>28.5</v>
      </c>
      <c r="E248" s="14">
        <f>(D248*24)/240</f>
        <v>2.85</v>
      </c>
      <c r="F248" s="34">
        <v>31.585</v>
      </c>
      <c r="G248" s="17">
        <f>(F248*24)/240</f>
        <v>3.1584999999999996</v>
      </c>
      <c r="H248" s="34">
        <v>20</v>
      </c>
      <c r="I248" s="17">
        <f>(H248*24)/240</f>
        <v>2</v>
      </c>
      <c r="K248" s="20">
        <v>6</v>
      </c>
      <c r="L248" s="21">
        <v>118.74101101966332</v>
      </c>
      <c r="M248" s="21">
        <v>105.26631963917828</v>
      </c>
      <c r="O248" s="27">
        <f>(C248*240)/K248</f>
        <v>157.66</v>
      </c>
      <c r="P248" s="27">
        <f>(G248*240)/K248</f>
        <v>126.33999999999999</v>
      </c>
      <c r="R248" s="27">
        <f>(C248*240)/L248</f>
        <v>7.966581991148371</v>
      </c>
      <c r="S248" s="27">
        <f>(G248*240)/L248</f>
        <v>6.383977982758373</v>
      </c>
    </row>
    <row r="249" spans="1:19" ht="12.75">
      <c r="A249" s="41">
        <v>1509</v>
      </c>
      <c r="B249" s="24">
        <v>84</v>
      </c>
      <c r="C249" s="17">
        <f>B249/20</f>
        <v>4.2</v>
      </c>
      <c r="D249" s="33">
        <v>29.5</v>
      </c>
      <c r="E249" s="14">
        <f>(D249*24)/240</f>
        <v>2.95</v>
      </c>
      <c r="F249" s="34">
        <v>31.585</v>
      </c>
      <c r="G249" s="17">
        <f>(F249*24)/240</f>
        <v>3.1584999999999996</v>
      </c>
      <c r="H249" s="34">
        <v>20</v>
      </c>
      <c r="I249" s="17">
        <f>(H249*24)/240</f>
        <v>2</v>
      </c>
      <c r="K249" s="20">
        <v>6</v>
      </c>
      <c r="L249" s="21">
        <v>115.1553342779323</v>
      </c>
      <c r="M249" s="21">
        <v>102.08754432998607</v>
      </c>
      <c r="O249" s="27">
        <f>(C249*240)/K249</f>
        <v>168</v>
      </c>
      <c r="P249" s="27">
        <f>(G249*240)/K249</f>
        <v>126.33999999999999</v>
      </c>
      <c r="R249" s="27">
        <f>(C249*240)/L249</f>
        <v>8.753393894608035</v>
      </c>
      <c r="S249" s="27">
        <f>(G249*240)/L249</f>
        <v>6.582760622885591</v>
      </c>
    </row>
    <row r="250" spans="1:19" ht="12.75">
      <c r="A250" s="41">
        <v>1510</v>
      </c>
      <c r="B250" s="24">
        <v>82</v>
      </c>
      <c r="C250" s="17">
        <f>B250/20</f>
        <v>4.1</v>
      </c>
      <c r="D250" s="33">
        <v>28.5</v>
      </c>
      <c r="E250" s="14">
        <f>(D250*24)/240</f>
        <v>2.85</v>
      </c>
      <c r="F250" s="34">
        <v>31.585</v>
      </c>
      <c r="G250" s="17">
        <f>(F250*24)/240</f>
        <v>3.1584999999999996</v>
      </c>
      <c r="H250" s="34">
        <v>20</v>
      </c>
      <c r="I250" s="17">
        <f>(H250*24)/240</f>
        <v>2</v>
      </c>
      <c r="K250" s="20">
        <v>6</v>
      </c>
      <c r="L250" s="21">
        <v>120.13050572458087</v>
      </c>
      <c r="M250" s="21">
        <v>106.49813493609011</v>
      </c>
      <c r="O250" s="27">
        <f>(C250*240)/K250</f>
        <v>163.99999999999997</v>
      </c>
      <c r="P250" s="27">
        <f>(G250*240)/K250</f>
        <v>126.33999999999999</v>
      </c>
      <c r="R250" s="27">
        <f>(C250*240)/L250</f>
        <v>8.191091796916124</v>
      </c>
      <c r="S250" s="27">
        <f>(G250*240)/L250</f>
        <v>6.310137424526727</v>
      </c>
    </row>
    <row r="251" spans="1:19" ht="12.75">
      <c r="A251" s="41"/>
      <c r="B251" s="24"/>
      <c r="C251" s="17"/>
      <c r="D251" s="33"/>
      <c r="E251" s="14"/>
      <c r="F251" s="34"/>
      <c r="G251" s="17"/>
      <c r="H251" s="34"/>
      <c r="I251" s="17"/>
      <c r="K251" s="20"/>
      <c r="L251" s="21"/>
      <c r="M251" s="21"/>
      <c r="O251" s="27"/>
      <c r="P251" s="27"/>
      <c r="R251" s="27"/>
      <c r="S251" s="27"/>
    </row>
    <row r="252" spans="1:19" ht="12.75">
      <c r="A252" s="41" t="s">
        <v>272</v>
      </c>
      <c r="B252" s="24">
        <f>AVERAGE(B246:B251)</f>
        <v>68.166</v>
      </c>
      <c r="C252" s="24">
        <f>AVERAGE(C246:C251)</f>
        <v>3.4082999999999997</v>
      </c>
      <c r="D252" s="24">
        <f>AVERAGE(D246:D251)</f>
        <v>25.7</v>
      </c>
      <c r="E252" s="24">
        <f>AVERAGE(E246:E251)</f>
        <v>2.57</v>
      </c>
      <c r="F252" s="24">
        <f>AVERAGE(F246:F251)</f>
        <v>30.601333000000004</v>
      </c>
      <c r="G252" s="24">
        <f>AVERAGE(G246:G251)</f>
        <v>3.0601333</v>
      </c>
      <c r="H252" s="24">
        <f>AVERAGE(H246:H251)</f>
        <v>20</v>
      </c>
      <c r="I252" s="24">
        <f>AVERAGE(I246:I251)</f>
        <v>2</v>
      </c>
      <c r="J252" s="24"/>
      <c r="K252" s="24">
        <f>AVERAGE(K246:K251)</f>
        <v>6</v>
      </c>
      <c r="L252" s="24">
        <f>AVERAGE(L246:L251)</f>
        <v>118.49916579541393</v>
      </c>
      <c r="M252" s="24">
        <f>AVERAGE(M246:M251)</f>
        <v>105.05191893246013</v>
      </c>
      <c r="O252" s="35">
        <f>1/((1/O246+1/O247+1/O248+1/O249+1/O250)/5)</f>
        <v>127.46635228563602</v>
      </c>
      <c r="P252" s="35">
        <f>1/((1/P246+1/P247+1/P248+1/P249+1/P250)/5)</f>
        <v>122.17187786509933</v>
      </c>
      <c r="R252" s="35">
        <f>1/((1/R246+1/R247+1/R248+1/R249+1/R250)/5)</f>
        <v>6.444476254186154</v>
      </c>
      <c r="S252" s="35">
        <f>1/((1/S246+1/S247+1/S248+1/S249+1/S250)/5)</f>
        <v>6.183477752835057</v>
      </c>
    </row>
    <row r="253" spans="1:19" ht="12.75">
      <c r="A253" s="41"/>
      <c r="B253" s="24"/>
      <c r="C253" s="17"/>
      <c r="D253" s="33"/>
      <c r="E253" s="14"/>
      <c r="F253" s="34"/>
      <c r="G253" s="17"/>
      <c r="H253" s="34"/>
      <c r="I253" s="17"/>
      <c r="K253" s="20"/>
      <c r="L253" s="21"/>
      <c r="M253" s="21"/>
      <c r="O253" s="27"/>
      <c r="P253" s="27"/>
      <c r="R253" s="27"/>
      <c r="S253" s="27"/>
    </row>
    <row r="254" spans="1:19" ht="12.75">
      <c r="A254" s="41">
        <v>1511</v>
      </c>
      <c r="B254" s="24">
        <v>65</v>
      </c>
      <c r="C254" s="17">
        <f>B254/20</f>
        <v>3.25</v>
      </c>
      <c r="D254" s="33">
        <v>28</v>
      </c>
      <c r="E254" s="14">
        <f>(D254*24)/240</f>
        <v>2.8</v>
      </c>
      <c r="F254" s="34">
        <v>31</v>
      </c>
      <c r="G254" s="17">
        <f>(F254*24)/240</f>
        <v>3.1</v>
      </c>
      <c r="H254" s="34">
        <v>20</v>
      </c>
      <c r="I254" s="17">
        <f>(H254*24)/240</f>
        <v>2</v>
      </c>
      <c r="K254" s="20">
        <v>6</v>
      </c>
      <c r="L254" s="21">
        <v>112.5273094087527</v>
      </c>
      <c r="M254" s="21">
        <v>99.75774686975595</v>
      </c>
      <c r="O254" s="27">
        <f>(C254*240)/K254</f>
        <v>130</v>
      </c>
      <c r="P254" s="27">
        <f>(G254*240)/K254</f>
        <v>124</v>
      </c>
      <c r="R254" s="27">
        <f>(C254*240)/L254</f>
        <v>6.931650673052788</v>
      </c>
      <c r="S254" s="27">
        <f>(G254*240)/L254</f>
        <v>6.611728334296505</v>
      </c>
    </row>
    <row r="255" spans="1:19" ht="12.75">
      <c r="A255" s="41">
        <v>1512</v>
      </c>
      <c r="B255" s="25">
        <v>69.6</v>
      </c>
      <c r="C255" s="17">
        <f>B255/20</f>
        <v>3.4799999999999995</v>
      </c>
      <c r="D255" s="33">
        <v>28.666666666666664</v>
      </c>
      <c r="E255" s="14">
        <f>(D255*24)/240</f>
        <v>2.8666666666666667</v>
      </c>
      <c r="F255" s="34">
        <v>26.666650000000004</v>
      </c>
      <c r="G255" s="17">
        <f>(F255*24)/240</f>
        <v>2.6666650000000005</v>
      </c>
      <c r="H255" s="34">
        <v>20</v>
      </c>
      <c r="I255" s="17">
        <f>(H255*24)/240</f>
        <v>2</v>
      </c>
      <c r="K255" s="20">
        <v>6</v>
      </c>
      <c r="L255" s="21">
        <v>103.72010905872487</v>
      </c>
      <c r="M255" s="21">
        <v>91.94998475613552</v>
      </c>
      <c r="O255" s="27">
        <f>(C255*240)/K255</f>
        <v>139.2</v>
      </c>
      <c r="P255" s="27">
        <f>(G255*240)/K255</f>
        <v>106.66660000000002</v>
      </c>
      <c r="R255" s="27">
        <f>(C255*240)/L255</f>
        <v>8.052440433967549</v>
      </c>
      <c r="S255" s="27">
        <f>(G255*240)/L255</f>
        <v>6.170448583289103</v>
      </c>
    </row>
    <row r="256" spans="1:19" ht="12.75">
      <c r="A256" s="41">
        <v>1513</v>
      </c>
      <c r="B256" s="25">
        <v>74.19999999999999</v>
      </c>
      <c r="C256" s="17">
        <f>B256/20</f>
        <v>3.7099999999999995</v>
      </c>
      <c r="D256" s="33">
        <v>29.333333333333336</v>
      </c>
      <c r="E256" s="14">
        <f>(D256*24)/240</f>
        <v>2.933333333333333</v>
      </c>
      <c r="F256" s="34">
        <v>26.666664999999995</v>
      </c>
      <c r="G256" s="17">
        <f>(F256*24)/240</f>
        <v>2.6666664999999994</v>
      </c>
      <c r="H256" s="34">
        <v>20</v>
      </c>
      <c r="I256" s="17">
        <f>(H256*24)/240</f>
        <v>2</v>
      </c>
      <c r="K256" s="20">
        <v>6</v>
      </c>
      <c r="L256" s="21">
        <v>125.88426561699765</v>
      </c>
      <c r="M256" s="21">
        <v>111.59896002391025</v>
      </c>
      <c r="O256" s="27">
        <f>(C256*240)/K256</f>
        <v>148.39999999999998</v>
      </c>
      <c r="P256" s="27">
        <f>(G256*240)/K256</f>
        <v>106.66665999999998</v>
      </c>
      <c r="R256" s="27">
        <f>(C256*240)/L256</f>
        <v>7.073163557303008</v>
      </c>
      <c r="S256" s="27">
        <f>(G256*240)/L256</f>
        <v>5.084034584172712</v>
      </c>
    </row>
    <row r="257" spans="1:19" ht="12.75">
      <c r="A257" s="41">
        <v>1514</v>
      </c>
      <c r="B257" s="25">
        <v>78.79999999999998</v>
      </c>
      <c r="C257" s="17">
        <f>B257/20</f>
        <v>3.939999999999999</v>
      </c>
      <c r="D257" s="33">
        <v>30</v>
      </c>
      <c r="E257" s="14">
        <f>(D257*24)/240</f>
        <v>3</v>
      </c>
      <c r="F257" s="34">
        <v>28.833332499999997</v>
      </c>
      <c r="G257" s="17">
        <f>(F257*24)/240</f>
        <v>2.8833332499999997</v>
      </c>
      <c r="H257" s="34">
        <v>20</v>
      </c>
      <c r="I257" s="17">
        <f>(H257*24)/240</f>
        <v>2</v>
      </c>
      <c r="K257" s="20">
        <v>6</v>
      </c>
      <c r="L257" s="21">
        <v>124.5472208526117</v>
      </c>
      <c r="M257" s="21">
        <v>110.41364266530671</v>
      </c>
      <c r="O257" s="27">
        <f>(C257*240)/K257</f>
        <v>157.59999999999997</v>
      </c>
      <c r="P257" s="27">
        <f>(G257*240)/K257</f>
        <v>115.33332999999999</v>
      </c>
      <c r="R257" s="27">
        <f>(C257*240)/L257</f>
        <v>7.592301084895472</v>
      </c>
      <c r="S257" s="27">
        <f>(G257*240)/L257</f>
        <v>5.556125421850302</v>
      </c>
    </row>
    <row r="258" spans="1:19" ht="12.75">
      <c r="A258" s="41">
        <v>1515</v>
      </c>
      <c r="B258" s="25">
        <v>83.39999999999998</v>
      </c>
      <c r="C258" s="17">
        <f>B258/20</f>
        <v>4.169999999999999</v>
      </c>
      <c r="D258" s="33">
        <v>30</v>
      </c>
      <c r="E258" s="14">
        <f>(D258*24)/240</f>
        <v>3</v>
      </c>
      <c r="F258" s="34">
        <v>31</v>
      </c>
      <c r="G258" s="17">
        <f>(F258*24)/240</f>
        <v>3.1</v>
      </c>
      <c r="H258" s="34">
        <v>20</v>
      </c>
      <c r="I258" s="17">
        <f>(H258*24)/240</f>
        <v>2</v>
      </c>
      <c r="K258" s="20">
        <v>6</v>
      </c>
      <c r="L258" s="21">
        <v>131.2425024771171</v>
      </c>
      <c r="M258" s="21">
        <v>116.34914590472914</v>
      </c>
      <c r="O258" s="27">
        <f>(C258*240)/K258</f>
        <v>166.79999999999995</v>
      </c>
      <c r="P258" s="27">
        <f>(G258*240)/K258</f>
        <v>124</v>
      </c>
      <c r="R258" s="27">
        <f>(C258*240)/L258</f>
        <v>7.625578460563832</v>
      </c>
      <c r="S258" s="27">
        <f>(G258*240)/L258</f>
        <v>5.668895258452731</v>
      </c>
    </row>
    <row r="259" spans="1:19" ht="12.75">
      <c r="A259" s="41"/>
      <c r="B259" s="34"/>
      <c r="C259" s="17"/>
      <c r="D259" s="33"/>
      <c r="E259" s="14"/>
      <c r="F259" s="34"/>
      <c r="G259" s="17"/>
      <c r="H259" s="34"/>
      <c r="I259" s="17"/>
      <c r="K259" s="20"/>
      <c r="L259" s="21"/>
      <c r="M259" s="21"/>
      <c r="O259" s="27"/>
      <c r="P259" s="27"/>
      <c r="R259" s="27"/>
      <c r="S259" s="27"/>
    </row>
    <row r="260" spans="1:19" ht="12.75">
      <c r="A260" s="41" t="s">
        <v>275</v>
      </c>
      <c r="B260" s="24">
        <f>AVERAGE(B254:B259)</f>
        <v>74.19999999999999</v>
      </c>
      <c r="C260" s="24">
        <f>AVERAGE(C254:C259)</f>
        <v>3.7099999999999995</v>
      </c>
      <c r="D260" s="24">
        <f>AVERAGE(D254:D259)</f>
        <v>29.2</v>
      </c>
      <c r="E260" s="24">
        <f>AVERAGE(E254:E259)</f>
        <v>2.92</v>
      </c>
      <c r="F260" s="24">
        <f>AVERAGE(F254:F259)</f>
        <v>28.8333295</v>
      </c>
      <c r="G260" s="24">
        <f>AVERAGE(G254:G259)</f>
        <v>2.88333295</v>
      </c>
      <c r="H260" s="24">
        <f>AVERAGE(H254:H259)</f>
        <v>20</v>
      </c>
      <c r="I260" s="24">
        <f>AVERAGE(I254:I259)</f>
        <v>2</v>
      </c>
      <c r="J260" s="24"/>
      <c r="K260" s="24">
        <f>AVERAGE(K254:K259)</f>
        <v>6</v>
      </c>
      <c r="L260" s="24">
        <f>AVERAGE(L254:L259)</f>
        <v>119.58428148284081</v>
      </c>
      <c r="M260" s="24">
        <f>AVERAGE(M254:M259)</f>
        <v>106.01389604396752</v>
      </c>
      <c r="O260" s="35">
        <f>1/((1/O254+1/O255+1/O256+1/O257+1/O258)/5)</f>
        <v>147.25310358085065</v>
      </c>
      <c r="P260" s="35">
        <f>1/((1/P254+1/P255+1/P256+1/P257+1/P258)/5)</f>
        <v>114.81172470054827</v>
      </c>
      <c r="R260" s="35">
        <f>1/((1/R254+1/R255+1/R256+1/R257+1/R258)/5)</f>
        <v>7.432941977152292</v>
      </c>
      <c r="S260" s="35">
        <f>1/((1/S254+1/S255+1/S256+1/S257+1/S258)/5)</f>
        <v>5.771099159076391</v>
      </c>
    </row>
    <row r="261" spans="1:19" ht="12.75">
      <c r="A261" s="41"/>
      <c r="B261" s="34"/>
      <c r="C261" s="17"/>
      <c r="D261" s="33"/>
      <c r="E261" s="14"/>
      <c r="F261" s="34"/>
      <c r="G261" s="17"/>
      <c r="H261" s="34"/>
      <c r="I261" s="17"/>
      <c r="K261" s="20"/>
      <c r="L261" s="21"/>
      <c r="M261" s="21"/>
      <c r="O261" s="27"/>
      <c r="P261" s="27"/>
      <c r="R261" s="27"/>
      <c r="S261" s="27"/>
    </row>
    <row r="262" spans="1:19" ht="12.75">
      <c r="A262" s="41">
        <v>1516</v>
      </c>
      <c r="B262" s="24">
        <v>88</v>
      </c>
      <c r="C262" s="17">
        <f>B262/20</f>
        <v>4.4</v>
      </c>
      <c r="D262" s="33">
        <v>30</v>
      </c>
      <c r="E262" s="14">
        <f>(D262*24)/240</f>
        <v>3</v>
      </c>
      <c r="F262" s="34">
        <v>31</v>
      </c>
      <c r="G262" s="17">
        <f>(F262*24)/240</f>
        <v>3.1</v>
      </c>
      <c r="H262" s="34">
        <v>20</v>
      </c>
      <c r="I262" s="17">
        <f>(H262*24)/240</f>
        <v>2</v>
      </c>
      <c r="K262" s="20">
        <v>6</v>
      </c>
      <c r="L262" s="21">
        <v>138.5444372913424</v>
      </c>
      <c r="M262" s="21">
        <v>122.82245952685582</v>
      </c>
      <c r="O262" s="27">
        <f>(C262*240)/K262</f>
        <v>176</v>
      </c>
      <c r="P262" s="27">
        <f>(G262*240)/K262</f>
        <v>124</v>
      </c>
      <c r="R262" s="27">
        <f>(C262*240)/L262</f>
        <v>7.622103208513224</v>
      </c>
      <c r="S262" s="27">
        <f>(G262*240)/L262</f>
        <v>5.370118169634316</v>
      </c>
    </row>
    <row r="263" spans="1:19" ht="12.75">
      <c r="A263" s="41">
        <v>1517</v>
      </c>
      <c r="B263" s="24">
        <v>80</v>
      </c>
      <c r="C263" s="17">
        <f>B263/20</f>
        <v>4</v>
      </c>
      <c r="D263" s="33">
        <v>30</v>
      </c>
      <c r="E263" s="14">
        <f>(D263*24)/240</f>
        <v>3</v>
      </c>
      <c r="F263" s="34">
        <v>31</v>
      </c>
      <c r="G263" s="17">
        <f>(F263*24)/240</f>
        <v>3.1</v>
      </c>
      <c r="H263" s="34">
        <v>20</v>
      </c>
      <c r="I263" s="17">
        <f>(H263*24)/240</f>
        <v>2</v>
      </c>
      <c r="K263" s="20">
        <v>6</v>
      </c>
      <c r="L263" s="21">
        <v>124.74069898183882</v>
      </c>
      <c r="M263" s="21">
        <v>110.58516495924304</v>
      </c>
      <c r="O263" s="27">
        <f>(C263*240)/K263</f>
        <v>160</v>
      </c>
      <c r="P263" s="27">
        <f>(G263*240)/K263</f>
        <v>124</v>
      </c>
      <c r="R263" s="27">
        <f>(C263*240)/L263</f>
        <v>7.695964571593172</v>
      </c>
      <c r="S263" s="27">
        <f>(G263*240)/L263</f>
        <v>5.964372542984708</v>
      </c>
    </row>
    <row r="264" spans="1:19" ht="12.75">
      <c r="A264" s="41">
        <v>1518</v>
      </c>
      <c r="B264" s="24">
        <v>90</v>
      </c>
      <c r="C264" s="17">
        <f>B264/20</f>
        <v>4.5</v>
      </c>
      <c r="D264" s="33">
        <v>30</v>
      </c>
      <c r="E264" s="14">
        <f>(D264*24)/240</f>
        <v>3</v>
      </c>
      <c r="F264" s="34">
        <v>26.665</v>
      </c>
      <c r="G264" s="17">
        <f>(F264*24)/240</f>
        <v>2.6665</v>
      </c>
      <c r="H264" s="34">
        <v>20</v>
      </c>
      <c r="I264" s="17">
        <f>(H264*24)/240</f>
        <v>2</v>
      </c>
      <c r="K264" s="20">
        <v>6</v>
      </c>
      <c r="L264" s="21">
        <v>131.89492144827688</v>
      </c>
      <c r="M264" s="21">
        <v>116.92752858285367</v>
      </c>
      <c r="O264" s="27">
        <f>(C264*240)/K264</f>
        <v>180</v>
      </c>
      <c r="P264" s="27">
        <f>(G264*240)/K264</f>
        <v>106.66000000000001</v>
      </c>
      <c r="R264" s="27">
        <f>(C264*240)/L264</f>
        <v>8.188336504097517</v>
      </c>
      <c r="S264" s="27">
        <f>(G264*240)/L264</f>
        <v>4.852044286261339</v>
      </c>
    </row>
    <row r="265" spans="1:19" ht="12.75">
      <c r="A265" s="41">
        <v>1519</v>
      </c>
      <c r="B265" s="24">
        <v>88</v>
      </c>
      <c r="C265" s="17">
        <f>B265/20</f>
        <v>4.4</v>
      </c>
      <c r="D265" s="33">
        <v>30</v>
      </c>
      <c r="E265" s="14">
        <f>(D265*24)/240</f>
        <v>3</v>
      </c>
      <c r="F265" s="34">
        <v>26.665</v>
      </c>
      <c r="G265" s="17">
        <f>(F265*24)/240</f>
        <v>2.6665</v>
      </c>
      <c r="H265" s="34">
        <v>20</v>
      </c>
      <c r="I265" s="17">
        <f>(H265*24)/240</f>
        <v>2</v>
      </c>
      <c r="K265" s="20">
        <v>6</v>
      </c>
      <c r="L265" s="21">
        <v>147.14932087487102</v>
      </c>
      <c r="M265" s="21">
        <v>130.45086371495594</v>
      </c>
      <c r="O265" s="27">
        <f>(C265*240)/K265</f>
        <v>176</v>
      </c>
      <c r="P265" s="27">
        <f>(G265*240)/K265</f>
        <v>106.66000000000001</v>
      </c>
      <c r="R265" s="27">
        <f>(C265*240)/L265</f>
        <v>7.176383782959988</v>
      </c>
      <c r="S265" s="27">
        <f>(G265*240)/L265</f>
        <v>4.349051672105183</v>
      </c>
    </row>
    <row r="266" spans="1:19" ht="12.75">
      <c r="A266" s="41">
        <v>1520</v>
      </c>
      <c r="B266" s="24">
        <v>66</v>
      </c>
      <c r="C266" s="17">
        <f>B266/20</f>
        <v>3.3</v>
      </c>
      <c r="D266" s="36">
        <v>33</v>
      </c>
      <c r="E266" s="14">
        <f>(D266*24)/240</f>
        <v>3.3</v>
      </c>
      <c r="F266" s="25">
        <v>35.8525</v>
      </c>
      <c r="G266" s="17">
        <f>(F266*24)/240</f>
        <v>3.5852500000000003</v>
      </c>
      <c r="H266" s="25">
        <v>20</v>
      </c>
      <c r="I266" s="17">
        <f>(H266*24)/240</f>
        <v>2</v>
      </c>
      <c r="K266" s="20">
        <v>6</v>
      </c>
      <c r="L266" s="21">
        <v>156.0597681253438</v>
      </c>
      <c r="M266" s="21">
        <v>138.35015630427858</v>
      </c>
      <c r="O266" s="27">
        <f>(C266*240)/K266</f>
        <v>132</v>
      </c>
      <c r="P266" s="27">
        <f>(G266*240)/K266</f>
        <v>143.41</v>
      </c>
      <c r="R266" s="27">
        <f>(C266*240)/L266</f>
        <v>5.074978705362954</v>
      </c>
      <c r="S266" s="27">
        <f>(G266*240)/L266</f>
        <v>5.5136567889098576</v>
      </c>
    </row>
    <row r="267" spans="1:19" ht="12.75">
      <c r="A267" s="41"/>
      <c r="B267" s="24"/>
      <c r="C267" s="17"/>
      <c r="D267" s="33"/>
      <c r="E267" s="14"/>
      <c r="F267" s="34"/>
      <c r="G267" s="17"/>
      <c r="H267" s="34"/>
      <c r="I267" s="17"/>
      <c r="K267" s="20"/>
      <c r="L267" s="21"/>
      <c r="M267" s="21"/>
      <c r="O267" s="27"/>
      <c r="P267" s="27"/>
      <c r="R267" s="27"/>
      <c r="S267" s="27"/>
    </row>
    <row r="268" spans="1:19" ht="12.75">
      <c r="A268" s="41" t="s">
        <v>278</v>
      </c>
      <c r="B268" s="24">
        <f>AVERAGE(B262:B267)</f>
        <v>82.4</v>
      </c>
      <c r="C268" s="24">
        <f>AVERAGE(C262:C267)</f>
        <v>4.12</v>
      </c>
      <c r="D268" s="24">
        <f>AVERAGE(D262:D267)</f>
        <v>30.6</v>
      </c>
      <c r="E268" s="24">
        <f>AVERAGE(E262:E267)</f>
        <v>3.06</v>
      </c>
      <c r="F268" s="24">
        <f>AVERAGE(F262:F267)</f>
        <v>30.236499999999996</v>
      </c>
      <c r="G268" s="24">
        <f>AVERAGE(G262:G267)</f>
        <v>3.0236500000000004</v>
      </c>
      <c r="H268" s="24">
        <f>AVERAGE(H262:H267)</f>
        <v>20</v>
      </c>
      <c r="I268" s="24">
        <f>AVERAGE(I262:I267)</f>
        <v>2</v>
      </c>
      <c r="J268" s="24"/>
      <c r="K268" s="24">
        <f>AVERAGE(K262:K267)</f>
        <v>6</v>
      </c>
      <c r="L268" s="24">
        <f>AVERAGE(L262:L267)</f>
        <v>139.6778293443346</v>
      </c>
      <c r="M268" s="24">
        <f>AVERAGE(M262:M267)</f>
        <v>123.82723461763742</v>
      </c>
      <c r="O268" s="35">
        <f>1/((1/O262+1/O263+1/O264+1/O265+1/O266)/5)</f>
        <v>162.6283367556468</v>
      </c>
      <c r="P268" s="35">
        <f>1/((1/P262+1/P263+1/P264+1/P265+1/P266)/5)</f>
        <v>119.46512508281735</v>
      </c>
      <c r="R268" s="35">
        <f>1/((1/R262+1/R263+1/R264+1/R265+1/R266)/5)</f>
        <v>6.947805940172445</v>
      </c>
      <c r="S268" s="35">
        <f>1/((1/S262+1/S263+1/S264+1/S265+1/S266)/5)</f>
        <v>5.14784832460672</v>
      </c>
    </row>
    <row r="269" spans="1:19" ht="12.75">
      <c r="A269" s="41"/>
      <c r="B269" s="24"/>
      <c r="C269" s="17"/>
      <c r="D269" s="33"/>
      <c r="E269" s="14"/>
      <c r="F269" s="34"/>
      <c r="G269" s="17"/>
      <c r="H269" s="34"/>
      <c r="I269" s="17"/>
      <c r="K269" s="20"/>
      <c r="L269" s="21"/>
      <c r="M269" s="21"/>
      <c r="O269" s="27"/>
      <c r="P269" s="27"/>
      <c r="R269" s="27"/>
      <c r="S269" s="27"/>
    </row>
    <row r="270" spans="1:19" ht="12.75">
      <c r="A270" s="41">
        <v>1521</v>
      </c>
      <c r="B270" s="24">
        <v>81.333</v>
      </c>
      <c r="C270" s="17">
        <f>B270/20</f>
        <v>4.06665</v>
      </c>
      <c r="D270" s="24">
        <v>36</v>
      </c>
      <c r="E270" s="14">
        <f>(D270*24)/240</f>
        <v>3.6</v>
      </c>
      <c r="F270" s="30">
        <v>45.04</v>
      </c>
      <c r="G270" s="17">
        <f>(F270*24)/240</f>
        <v>4.5040000000000004</v>
      </c>
      <c r="H270" s="30">
        <v>20</v>
      </c>
      <c r="I270" s="17">
        <f>(H270*24)/240</f>
        <v>2</v>
      </c>
      <c r="K270" s="20">
        <v>6</v>
      </c>
      <c r="L270" s="21">
        <v>183.2684378480394</v>
      </c>
      <c r="M270" s="21">
        <v>162.47119502031083</v>
      </c>
      <c r="O270" s="27">
        <f>(C270*240)/K270</f>
        <v>162.666</v>
      </c>
      <c r="P270" s="27">
        <f>(G270*240)/K270</f>
        <v>180.16</v>
      </c>
      <c r="R270" s="27">
        <f>(C270*240)/L270</f>
        <v>5.32549964118353</v>
      </c>
      <c r="S270" s="27">
        <f>(G270*240)/L270</f>
        <v>5.898233283880005</v>
      </c>
    </row>
    <row r="271" spans="1:19" ht="12.75">
      <c r="A271" s="41">
        <v>1522</v>
      </c>
      <c r="B271" s="24">
        <v>48</v>
      </c>
      <c r="C271" s="17">
        <f>B271/20</f>
        <v>2.4</v>
      </c>
      <c r="D271" s="36">
        <v>34.75</v>
      </c>
      <c r="E271" s="14">
        <f>(D271*24)/240</f>
        <v>3.475</v>
      </c>
      <c r="F271" s="30">
        <v>32.695</v>
      </c>
      <c r="G271" s="17">
        <f>(F271*24)/240</f>
        <v>3.2695000000000003</v>
      </c>
      <c r="H271" s="25">
        <v>20</v>
      </c>
      <c r="I271" s="17">
        <f>(H271*24)/240</f>
        <v>2</v>
      </c>
      <c r="K271" s="20">
        <v>6</v>
      </c>
      <c r="L271" s="21">
        <v>183.2864489009599</v>
      </c>
      <c r="M271" s="21">
        <v>162.48716218479328</v>
      </c>
      <c r="O271" s="27">
        <f>(C271*240)/K271</f>
        <v>96</v>
      </c>
      <c r="P271" s="27">
        <f>(G271*240)/K271</f>
        <v>130.78</v>
      </c>
      <c r="R271" s="27">
        <f>(C271*240)/L271</f>
        <v>3.1426218547735933</v>
      </c>
      <c r="S271" s="27">
        <f>(G271*240)/L271</f>
        <v>4.28116756424261</v>
      </c>
    </row>
    <row r="272" spans="1:19" ht="12.75">
      <c r="A272" s="41">
        <v>1523</v>
      </c>
      <c r="B272" s="25">
        <v>56</v>
      </c>
      <c r="C272" s="17">
        <f>B272/20</f>
        <v>2.8</v>
      </c>
      <c r="D272" s="36">
        <v>33.5</v>
      </c>
      <c r="E272" s="14">
        <f>(D272*24)/240</f>
        <v>3.35</v>
      </c>
      <c r="F272" s="30">
        <v>35.385</v>
      </c>
      <c r="G272" s="17">
        <f>(F272*24)/240</f>
        <v>3.5385</v>
      </c>
      <c r="H272" s="25">
        <v>20</v>
      </c>
      <c r="I272" s="17">
        <f>(H272*24)/240</f>
        <v>2</v>
      </c>
      <c r="K272" s="20">
        <v>6</v>
      </c>
      <c r="L272" s="21">
        <v>158.65855701813456</v>
      </c>
      <c r="M272" s="21">
        <v>140.65403547722883</v>
      </c>
      <c r="O272" s="27">
        <f>(C272*240)/K272</f>
        <v>112</v>
      </c>
      <c r="P272" s="27">
        <f>(G272*240)/K272</f>
        <v>141.54</v>
      </c>
      <c r="R272" s="27">
        <f>(C272*240)/L272</f>
        <v>4.235510599804528</v>
      </c>
      <c r="S272" s="27">
        <f>(G272*240)/L272</f>
        <v>5.352626520502972</v>
      </c>
    </row>
    <row r="273" spans="1:19" ht="12.75">
      <c r="A273" s="41">
        <v>1524</v>
      </c>
      <c r="B273" s="25">
        <v>64</v>
      </c>
      <c r="C273" s="17">
        <f>B273/20</f>
        <v>3.2</v>
      </c>
      <c r="D273" s="36">
        <v>32.25</v>
      </c>
      <c r="E273" s="14">
        <f>(D273*24)/240</f>
        <v>3.225</v>
      </c>
      <c r="F273" s="30">
        <v>43.435</v>
      </c>
      <c r="G273" s="17">
        <f>(F273*24)/240</f>
        <v>4.343500000000001</v>
      </c>
      <c r="H273" s="30">
        <v>20</v>
      </c>
      <c r="I273" s="17">
        <f>(H273*24)/240</f>
        <v>2</v>
      </c>
      <c r="K273" s="20">
        <v>6</v>
      </c>
      <c r="L273" s="21">
        <v>148.9435222979951</v>
      </c>
      <c r="M273" s="21">
        <v>132.0414597430828</v>
      </c>
      <c r="O273" s="27">
        <f>(C273*240)/K273</f>
        <v>128</v>
      </c>
      <c r="P273" s="27">
        <f>(G273*240)/K273</f>
        <v>173.74</v>
      </c>
      <c r="R273" s="27">
        <f>(C273*240)/L273</f>
        <v>5.156316892140115</v>
      </c>
      <c r="S273" s="27">
        <f>(G273*240)/L273</f>
        <v>6.99889450656581</v>
      </c>
    </row>
    <row r="274" spans="1:19" ht="12.75">
      <c r="A274" s="41">
        <v>1525</v>
      </c>
      <c r="B274" s="24">
        <v>72</v>
      </c>
      <c r="C274" s="17">
        <f>B274/20</f>
        <v>3.6</v>
      </c>
      <c r="D274" s="24">
        <v>31</v>
      </c>
      <c r="E274" s="14">
        <f>(D274*24)/240</f>
        <v>3.1</v>
      </c>
      <c r="F274" s="30">
        <v>43.335</v>
      </c>
      <c r="G274" s="17">
        <f>(F274*24)/240</f>
        <v>4.3335</v>
      </c>
      <c r="H274" s="30">
        <v>18</v>
      </c>
      <c r="I274" s="17">
        <f>(H274*24)/240</f>
        <v>1.8</v>
      </c>
      <c r="K274" s="20">
        <v>6</v>
      </c>
      <c r="L274" s="21">
        <v>154.86432696752578</v>
      </c>
      <c r="M274" s="21">
        <v>137.29037342094216</v>
      </c>
      <c r="O274" s="27">
        <f>(C274*240)/K274</f>
        <v>144</v>
      </c>
      <c r="P274" s="27">
        <f>(G274*240)/K274</f>
        <v>173.34</v>
      </c>
      <c r="R274" s="27">
        <f>(C274*240)/L274</f>
        <v>5.57907696961855</v>
      </c>
      <c r="S274" s="27">
        <f>(G274*240)/L274</f>
        <v>6.715813902178329</v>
      </c>
    </row>
    <row r="275" spans="1:19" ht="12.75">
      <c r="A275" s="41"/>
      <c r="B275" s="24"/>
      <c r="C275" s="17"/>
      <c r="D275" s="24"/>
      <c r="E275" s="14"/>
      <c r="F275" s="30"/>
      <c r="G275" s="17"/>
      <c r="H275" s="30"/>
      <c r="I275" s="17"/>
      <c r="K275" s="20"/>
      <c r="L275" s="21"/>
      <c r="M275" s="21"/>
      <c r="O275" s="27"/>
      <c r="P275" s="27"/>
      <c r="R275" s="27"/>
      <c r="S275" s="27"/>
    </row>
    <row r="276" spans="1:19" ht="12.75">
      <c r="A276" s="41" t="s">
        <v>279</v>
      </c>
      <c r="B276" s="24">
        <f>AVERAGE(B270:B275)</f>
        <v>64.2666</v>
      </c>
      <c r="C276" s="24">
        <f>AVERAGE(C270:C275)</f>
        <v>3.21333</v>
      </c>
      <c r="D276" s="24">
        <f>AVERAGE(D270:D275)</f>
        <v>33.5</v>
      </c>
      <c r="E276" s="24">
        <f>AVERAGE(E270:E275)</f>
        <v>3.35</v>
      </c>
      <c r="F276" s="24">
        <f>AVERAGE(F270:F275)</f>
        <v>39.978</v>
      </c>
      <c r="G276" s="24">
        <f>AVERAGE(G270:G275)</f>
        <v>3.9978000000000002</v>
      </c>
      <c r="H276" s="24">
        <f>AVERAGE(H270:H275)</f>
        <v>19.6</v>
      </c>
      <c r="I276" s="24">
        <f>AVERAGE(I270:I275)</f>
        <v>1.9600000000000002</v>
      </c>
      <c r="J276" s="24"/>
      <c r="K276" s="24">
        <f>AVERAGE(K270:K275)</f>
        <v>6</v>
      </c>
      <c r="L276" s="24">
        <f>AVERAGE(L270:L275)</f>
        <v>165.80425860653094</v>
      </c>
      <c r="M276" s="24">
        <f>AVERAGE(M270:M275)</f>
        <v>146.98884516927157</v>
      </c>
      <c r="O276" s="35">
        <f>1/((1/O270+1/O271+1/O272+1/O273+1/O274)/5)</f>
        <v>124.22437802040453</v>
      </c>
      <c r="P276" s="35">
        <f>1/((1/P270+1/P271+1/P272+1/P273+1/P274)/5)</f>
        <v>157.2973683805863</v>
      </c>
      <c r="R276" s="35">
        <f>1/((1/R270+1/R271+1/R272+1/R273+1/R274)/5)</f>
        <v>4.483265582486178</v>
      </c>
      <c r="S276" s="35">
        <f>1/((1/S270+1/S271+1/S272+1/S273+1/S274)/5)</f>
        <v>5.670672799254368</v>
      </c>
    </row>
    <row r="277" spans="1:19" ht="12.75">
      <c r="A277" s="41"/>
      <c r="B277" s="24"/>
      <c r="C277" s="17"/>
      <c r="D277" s="24"/>
      <c r="E277" s="14"/>
      <c r="F277" s="30"/>
      <c r="G277" s="17"/>
      <c r="H277" s="30"/>
      <c r="I277" s="17"/>
      <c r="K277" s="20"/>
      <c r="L277" s="21"/>
      <c r="M277" s="21"/>
      <c r="O277" s="27"/>
      <c r="P277" s="27"/>
      <c r="R277" s="27"/>
      <c r="S277" s="27"/>
    </row>
    <row r="278" spans="1:19" ht="12.75">
      <c r="A278" s="41">
        <v>1526</v>
      </c>
      <c r="B278" s="24">
        <v>80</v>
      </c>
      <c r="C278" s="17">
        <f>B278/20</f>
        <v>4</v>
      </c>
      <c r="D278" s="36">
        <v>34.4</v>
      </c>
      <c r="E278" s="14">
        <f>(D278*24)/240</f>
        <v>3.4399999999999995</v>
      </c>
      <c r="F278" s="30">
        <v>39.22</v>
      </c>
      <c r="G278" s="17">
        <f>(F278*24)/240</f>
        <v>3.9219999999999997</v>
      </c>
      <c r="H278" s="30">
        <v>18.45</v>
      </c>
      <c r="I278" s="17">
        <f>(H278*24)/240</f>
        <v>1.8449999999999998</v>
      </c>
      <c r="K278" s="20">
        <v>6</v>
      </c>
      <c r="L278" s="21">
        <v>154.67160807818516</v>
      </c>
      <c r="M278" s="21">
        <v>137.1195242085965</v>
      </c>
      <c r="O278" s="27">
        <f>(C278*240)/K278</f>
        <v>160</v>
      </c>
      <c r="P278" s="27">
        <f>(G278*240)/K278</f>
        <v>156.88</v>
      </c>
      <c r="R278" s="27">
        <f>(C278*240)/L278</f>
        <v>6.206698255278553</v>
      </c>
      <c r="S278" s="27">
        <f>(G278*240)/L278</f>
        <v>6.085667639300621</v>
      </c>
    </row>
    <row r="279" spans="1:19" ht="12.75">
      <c r="A279" s="41">
        <v>1527</v>
      </c>
      <c r="B279" s="24">
        <v>108</v>
      </c>
      <c r="C279" s="17">
        <f>B279/20</f>
        <v>5.4</v>
      </c>
      <c r="D279" s="36">
        <v>37.8</v>
      </c>
      <c r="E279" s="14">
        <f>(D279*24)/240</f>
        <v>3.78</v>
      </c>
      <c r="F279" s="30">
        <v>49.83500000000001</v>
      </c>
      <c r="G279" s="17">
        <f>(F279*24)/240</f>
        <v>4.983500000000001</v>
      </c>
      <c r="H279" s="30">
        <v>20.265</v>
      </c>
      <c r="I279" s="17">
        <f>(H279*24)/240</f>
        <v>2.0265</v>
      </c>
      <c r="K279" s="20">
        <v>6</v>
      </c>
      <c r="L279" s="21">
        <v>174.54669046709017</v>
      </c>
      <c r="M279" s="21">
        <v>154.7391887005808</v>
      </c>
      <c r="O279" s="27">
        <f>(C279*240)/K279</f>
        <v>216</v>
      </c>
      <c r="P279" s="27">
        <f>(G279*240)/K279</f>
        <v>199.34000000000003</v>
      </c>
      <c r="R279" s="27">
        <f>(C279*240)/L279</f>
        <v>7.424947425424567</v>
      </c>
      <c r="S279" s="27">
        <f>(G279*240)/L279</f>
        <v>6.852263980482099</v>
      </c>
    </row>
    <row r="280" spans="1:19" ht="12.75">
      <c r="A280" s="41">
        <v>1528</v>
      </c>
      <c r="B280" s="25">
        <v>96.8</v>
      </c>
      <c r="C280" s="17">
        <f>B280/20</f>
        <v>4.84</v>
      </c>
      <c r="D280" s="36">
        <v>41.2</v>
      </c>
      <c r="E280" s="14">
        <f>(D280*24)/240</f>
        <v>4.12</v>
      </c>
      <c r="F280" s="30">
        <v>42</v>
      </c>
      <c r="G280" s="17">
        <f>(F280*24)/240</f>
        <v>4.2</v>
      </c>
      <c r="H280" s="30">
        <v>18</v>
      </c>
      <c r="I280" s="17">
        <f>(H280*24)/240</f>
        <v>1.8</v>
      </c>
      <c r="K280" s="20">
        <v>6</v>
      </c>
      <c r="L280" s="21">
        <v>207.96337771283774</v>
      </c>
      <c r="M280" s="21">
        <v>184.3637611266215</v>
      </c>
      <c r="O280" s="27">
        <f>(C280*240)/K280</f>
        <v>193.6</v>
      </c>
      <c r="P280" s="27">
        <f>(G280*240)/K280</f>
        <v>168</v>
      </c>
      <c r="R280" s="27">
        <f>(C280*240)/L280</f>
        <v>5.585598833675288</v>
      </c>
      <c r="S280" s="27">
        <f>(G280*240)/L280</f>
        <v>4.847007252362854</v>
      </c>
    </row>
    <row r="281" spans="1:19" ht="12.75">
      <c r="A281" s="41">
        <v>1529</v>
      </c>
      <c r="B281" s="25">
        <v>85.6</v>
      </c>
      <c r="C281" s="17">
        <f>B281/20</f>
        <v>4.279999999999999</v>
      </c>
      <c r="D281" s="36">
        <v>44.599999999999994</v>
      </c>
      <c r="E281" s="14">
        <f>(D281*24)/240</f>
        <v>4.459999999999999</v>
      </c>
      <c r="F281" s="30">
        <v>48</v>
      </c>
      <c r="G281" s="17">
        <f>(F281*24)/240</f>
        <v>4.8</v>
      </c>
      <c r="H281" s="25">
        <v>18</v>
      </c>
      <c r="I281" s="17">
        <f>(H281*24)/240</f>
        <v>1.8</v>
      </c>
      <c r="K281" s="20">
        <v>6</v>
      </c>
      <c r="L281" s="21">
        <v>175.72734696751513</v>
      </c>
      <c r="M281" s="21">
        <v>155.7858646846452</v>
      </c>
      <c r="O281" s="27">
        <f>(C281*240)/K281</f>
        <v>171.19999999999996</v>
      </c>
      <c r="P281" s="27">
        <f>(G281*240)/K281</f>
        <v>192</v>
      </c>
      <c r="R281" s="27">
        <f>(C281*240)/L281</f>
        <v>5.845419154879107</v>
      </c>
      <c r="S281" s="27">
        <f>(G281*240)/L281</f>
        <v>6.555610267154139</v>
      </c>
    </row>
    <row r="282" spans="1:19" ht="12.75">
      <c r="A282" s="41">
        <v>1530</v>
      </c>
      <c r="B282" s="25">
        <v>74.39999999999999</v>
      </c>
      <c r="C282" s="17">
        <f>B282/20</f>
        <v>3.7199999999999998</v>
      </c>
      <c r="D282" s="24">
        <v>48</v>
      </c>
      <c r="E282" s="14">
        <f>(D282*24)/240</f>
        <v>4.8</v>
      </c>
      <c r="F282" s="30">
        <v>44</v>
      </c>
      <c r="G282" s="17">
        <f>(F282*24)/240</f>
        <v>4.4</v>
      </c>
      <c r="H282" s="30">
        <v>18</v>
      </c>
      <c r="I282" s="17">
        <f>(H282*24)/240</f>
        <v>1.8</v>
      </c>
      <c r="K282" s="20">
        <v>6</v>
      </c>
      <c r="L282" s="21">
        <v>188.77244100934664</v>
      </c>
      <c r="M282" s="21">
        <v>167.3506056897826</v>
      </c>
      <c r="O282" s="27">
        <f>(C282*240)/K282</f>
        <v>148.79999999999998</v>
      </c>
      <c r="P282" s="27">
        <f>(G282*240)/K282</f>
        <v>176</v>
      </c>
      <c r="R282" s="27">
        <f>(C282*240)/L282</f>
        <v>4.729503921368454</v>
      </c>
      <c r="S282" s="27">
        <f>(G282*240)/L282</f>
        <v>5.594036896242257</v>
      </c>
    </row>
    <row r="283" spans="1:19" ht="12.75">
      <c r="A283" s="41"/>
      <c r="B283" s="25"/>
      <c r="C283" s="17"/>
      <c r="D283" s="24"/>
      <c r="E283" s="14"/>
      <c r="F283" s="30"/>
      <c r="G283" s="17"/>
      <c r="H283" s="30"/>
      <c r="I283" s="17"/>
      <c r="K283" s="20"/>
      <c r="L283" s="21"/>
      <c r="M283" s="21"/>
      <c r="O283" s="27"/>
      <c r="P283" s="27"/>
      <c r="R283" s="27"/>
      <c r="S283" s="27"/>
    </row>
    <row r="284" spans="1:19" ht="12.75">
      <c r="A284" s="41" t="s">
        <v>280</v>
      </c>
      <c r="B284" s="24">
        <f>AVERAGE(B278:B283)</f>
        <v>88.96</v>
      </c>
      <c r="C284" s="24">
        <f>AVERAGE(C278:C283)</f>
        <v>4.4479999999999995</v>
      </c>
      <c r="D284" s="24">
        <f>AVERAGE(D278:D283)</f>
        <v>41.2</v>
      </c>
      <c r="E284" s="24">
        <f>AVERAGE(E278:E283)</f>
        <v>4.119999999999999</v>
      </c>
      <c r="F284" s="24">
        <f>AVERAGE(F278:F283)</f>
        <v>44.611000000000004</v>
      </c>
      <c r="G284" s="24">
        <f>AVERAGE(G278:G283)</f>
        <v>4.4611</v>
      </c>
      <c r="H284" s="24">
        <f>AVERAGE(H278:H283)</f>
        <v>18.543</v>
      </c>
      <c r="I284" s="24">
        <f>AVERAGE(I278:I283)</f>
        <v>1.8542999999999998</v>
      </c>
      <c r="J284" s="24"/>
      <c r="K284" s="24">
        <f>AVERAGE(K278:K283)</f>
        <v>6</v>
      </c>
      <c r="L284" s="24">
        <f>AVERAGE(L278:L283)</f>
        <v>180.33629284699495</v>
      </c>
      <c r="M284" s="24">
        <f>AVERAGE(M278:M283)</f>
        <v>159.8717888820453</v>
      </c>
      <c r="O284" s="35">
        <f>1/((1/O278+1/O279+1/O280+1/O281+1/O282)/5)</f>
        <v>174.7856311731372</v>
      </c>
      <c r="P284" s="35">
        <f>1/((1/P278+1/P279+1/P280+1/P281+1/P282)/5)</f>
        <v>177.09530175702355</v>
      </c>
      <c r="R284" s="35">
        <f>1/((1/R278+1/R279+1/R280+1/R281+1/R282)/5)</f>
        <v>5.831978528252354</v>
      </c>
      <c r="S284" s="35">
        <f>1/((1/S278+1/S279+1/S280+1/S281+1/S282)/5)</f>
        <v>5.8971065850735656</v>
      </c>
    </row>
    <row r="285" spans="1:19" ht="12.75">
      <c r="A285" s="41"/>
      <c r="B285" s="25"/>
      <c r="C285" s="17"/>
      <c r="D285" s="24"/>
      <c r="E285" s="14"/>
      <c r="F285" s="30"/>
      <c r="G285" s="17"/>
      <c r="H285" s="30"/>
      <c r="I285" s="17"/>
      <c r="K285" s="20"/>
      <c r="L285" s="21"/>
      <c r="M285" s="21"/>
      <c r="O285" s="27"/>
      <c r="P285" s="27"/>
      <c r="R285" s="27"/>
      <c r="S285" s="27"/>
    </row>
    <row r="286" spans="1:19" ht="12.75">
      <c r="A286" s="41">
        <v>1531</v>
      </c>
      <c r="B286" s="25">
        <v>63.19999999999999</v>
      </c>
      <c r="C286" s="17">
        <f>B286/20</f>
        <v>3.1599999999999993</v>
      </c>
      <c r="D286" s="36">
        <v>36</v>
      </c>
      <c r="E286" s="14">
        <f>(D286*24)/240</f>
        <v>3.6</v>
      </c>
      <c r="F286" s="30">
        <v>46</v>
      </c>
      <c r="G286" s="17">
        <f>(F286*24)/240</f>
        <v>4.6</v>
      </c>
      <c r="H286" s="30">
        <v>19.625</v>
      </c>
      <c r="I286" s="17">
        <f>(H286*24)/240</f>
        <v>1.9625</v>
      </c>
      <c r="K286" s="20">
        <v>6</v>
      </c>
      <c r="L286" s="21">
        <v>175.80751027714504</v>
      </c>
      <c r="M286" s="21">
        <v>155.8569310879238</v>
      </c>
      <c r="O286" s="27">
        <f>(C286*240)/K286</f>
        <v>126.39999999999998</v>
      </c>
      <c r="P286" s="27">
        <f>(G286*240)/K286</f>
        <v>184</v>
      </c>
      <c r="R286" s="27">
        <f>(C286*240)/L286</f>
        <v>4.313808885663923</v>
      </c>
      <c r="S286" s="27">
        <f>(G286*240)/L286</f>
        <v>6.279595213308244</v>
      </c>
    </row>
    <row r="287" spans="1:19" ht="12.75">
      <c r="A287" s="41">
        <v>1532</v>
      </c>
      <c r="B287" s="24">
        <v>52</v>
      </c>
      <c r="C287" s="17">
        <f>B287/20</f>
        <v>2.6</v>
      </c>
      <c r="D287" s="24">
        <v>24</v>
      </c>
      <c r="E287" s="14">
        <f>(D287*24)/240</f>
        <v>2.4</v>
      </c>
      <c r="F287" s="30">
        <v>47</v>
      </c>
      <c r="G287" s="17">
        <f>(F287*24)/240</f>
        <v>4.7</v>
      </c>
      <c r="H287" s="30">
        <v>20</v>
      </c>
      <c r="I287" s="17">
        <f>(H287*24)/240</f>
        <v>2</v>
      </c>
      <c r="K287" s="20">
        <v>6</v>
      </c>
      <c r="L287" s="21">
        <v>202.17795842764514</v>
      </c>
      <c r="M287" s="21">
        <v>179.2348693436393</v>
      </c>
      <c r="O287" s="27">
        <f>(C287*240)/K287</f>
        <v>104</v>
      </c>
      <c r="P287" s="27">
        <f>(G287*240)/K287</f>
        <v>188</v>
      </c>
      <c r="R287" s="27">
        <f>(C287*240)/L287</f>
        <v>3.086389856010517</v>
      </c>
      <c r="S287" s="27">
        <f>(G287*240)/L287</f>
        <v>5.579243201249781</v>
      </c>
    </row>
    <row r="288" spans="1:19" ht="12.75">
      <c r="A288" s="41">
        <v>1533</v>
      </c>
      <c r="B288" s="24">
        <v>52</v>
      </c>
      <c r="C288" s="17">
        <f>B288/20</f>
        <v>2.6</v>
      </c>
      <c r="D288" s="24">
        <v>23.3335</v>
      </c>
      <c r="E288" s="14">
        <f>(D288*24)/240</f>
        <v>2.3333500000000003</v>
      </c>
      <c r="F288" s="30">
        <v>52</v>
      </c>
      <c r="G288" s="17">
        <f>(F288*24)/240</f>
        <v>5.2</v>
      </c>
      <c r="H288" s="25">
        <v>20</v>
      </c>
      <c r="I288" s="17">
        <f>(H288*24)/240</f>
        <v>2</v>
      </c>
      <c r="K288" s="20">
        <v>6</v>
      </c>
      <c r="L288" s="21">
        <v>191.76372295298592</v>
      </c>
      <c r="M288" s="21">
        <v>170.00243792959645</v>
      </c>
      <c r="O288" s="27">
        <f>(C288*240)/K288</f>
        <v>104</v>
      </c>
      <c r="P288" s="27">
        <f>(G288*240)/K288</f>
        <v>208</v>
      </c>
      <c r="R288" s="27">
        <f>(C288*240)/L288</f>
        <v>3.2540044091289575</v>
      </c>
      <c r="S288" s="27">
        <f>(G288*240)/L288</f>
        <v>6.508008818257915</v>
      </c>
    </row>
    <row r="289" spans="1:19" ht="12.75">
      <c r="A289" s="41">
        <v>1534</v>
      </c>
      <c r="B289" s="24">
        <v>53.333</v>
      </c>
      <c r="C289" s="17">
        <f>B289/20</f>
        <v>2.6666499999999997</v>
      </c>
      <c r="D289" s="24">
        <v>23.3335</v>
      </c>
      <c r="E289" s="14">
        <f>(D289*24)/240</f>
        <v>2.3333500000000003</v>
      </c>
      <c r="F289" s="30">
        <v>54</v>
      </c>
      <c r="G289" s="17">
        <f>(F289*24)/240</f>
        <v>5.4</v>
      </c>
      <c r="H289" s="25">
        <v>20</v>
      </c>
      <c r="I289" s="17">
        <f>(H289*24)/240</f>
        <v>2</v>
      </c>
      <c r="K289" s="20">
        <v>6</v>
      </c>
      <c r="L289" s="21">
        <v>177.74441612969025</v>
      </c>
      <c r="M289" s="21">
        <v>157.57403749315105</v>
      </c>
      <c r="O289" s="27">
        <f>(C289*240)/K289</f>
        <v>106.666</v>
      </c>
      <c r="P289" s="27">
        <f>(G289*240)/K289</f>
        <v>216</v>
      </c>
      <c r="R289" s="27">
        <f>(C289*240)/L289</f>
        <v>3.6006531959520482</v>
      </c>
      <c r="S289" s="27">
        <f>(G289*240)/L289</f>
        <v>7.291368292854728</v>
      </c>
    </row>
    <row r="290" spans="1:19" ht="12.75">
      <c r="A290" s="41">
        <v>1535</v>
      </c>
      <c r="B290" s="24">
        <v>104</v>
      </c>
      <c r="C290" s="17">
        <f>B290/20</f>
        <v>5.2</v>
      </c>
      <c r="D290" s="36">
        <v>22.5105</v>
      </c>
      <c r="E290" s="14">
        <f>(D290*24)/240</f>
        <v>2.2510499999999998</v>
      </c>
      <c r="F290" s="30">
        <v>56</v>
      </c>
      <c r="G290" s="17">
        <f>(F290*24)/240</f>
        <v>5.6</v>
      </c>
      <c r="H290" s="30">
        <v>20</v>
      </c>
      <c r="I290" s="17">
        <f>(H290*24)/240</f>
        <v>2</v>
      </c>
      <c r="K290" s="20">
        <v>6</v>
      </c>
      <c r="L290" s="21">
        <v>171.05041547207747</v>
      </c>
      <c r="M290" s="21">
        <v>151.63966985691417</v>
      </c>
      <c r="O290" s="27">
        <f>(C290*240)/K290</f>
        <v>208</v>
      </c>
      <c r="P290" s="27">
        <f>(G290*240)/K290</f>
        <v>224</v>
      </c>
      <c r="R290" s="27">
        <f>(C290*240)/L290</f>
        <v>7.296094526024261</v>
      </c>
      <c r="S290" s="27">
        <f>(G290*240)/L290</f>
        <v>7.857332566487665</v>
      </c>
    </row>
    <row r="291" spans="1:19" ht="12.75">
      <c r="A291" s="41"/>
      <c r="B291" s="24"/>
      <c r="C291" s="17"/>
      <c r="D291" s="33"/>
      <c r="E291" s="14"/>
      <c r="F291" s="30"/>
      <c r="G291" s="17"/>
      <c r="H291" s="30"/>
      <c r="I291" s="17"/>
      <c r="K291" s="20"/>
      <c r="L291" s="21"/>
      <c r="M291" s="21"/>
      <c r="O291" s="27"/>
      <c r="P291" s="27"/>
      <c r="R291" s="27"/>
      <c r="S291" s="27"/>
    </row>
    <row r="292" spans="1:19" ht="12.75">
      <c r="A292" s="41" t="s">
        <v>281</v>
      </c>
      <c r="B292" s="24">
        <f>AVERAGE(B286:B291)</f>
        <v>64.9066</v>
      </c>
      <c r="C292" s="24">
        <f>AVERAGE(C286:C291)</f>
        <v>3.24533</v>
      </c>
      <c r="D292" s="24">
        <f>AVERAGE(D286:D291)</f>
        <v>25.835500000000003</v>
      </c>
      <c r="E292" s="24">
        <f>AVERAGE(E286:E291)</f>
        <v>2.58355</v>
      </c>
      <c r="F292" s="24">
        <f>AVERAGE(F286:F291)</f>
        <v>51</v>
      </c>
      <c r="G292" s="24">
        <f>AVERAGE(G286:G291)</f>
        <v>5.1</v>
      </c>
      <c r="H292" s="24">
        <f>AVERAGE(H286:H291)</f>
        <v>19.925</v>
      </c>
      <c r="I292" s="24">
        <f>AVERAGE(I286:I291)</f>
        <v>1.9925000000000002</v>
      </c>
      <c r="J292" s="24"/>
      <c r="K292" s="24">
        <f>AVERAGE(K286:K291)</f>
        <v>6</v>
      </c>
      <c r="L292" s="24">
        <f>AVERAGE(L286:L291)</f>
        <v>183.70880465190876</v>
      </c>
      <c r="M292" s="24">
        <f>AVERAGE(M286:M291)</f>
        <v>162.86158914224498</v>
      </c>
      <c r="O292" s="35">
        <f>1/((1/O286+1/O287+1/O288+1/O289+1/O290)/5)</f>
        <v>120.99239158572253</v>
      </c>
      <c r="P292" s="35">
        <f>1/((1/P286+1/P287+1/P288+1/P289+1/P290)/5)</f>
        <v>202.79418592943003</v>
      </c>
      <c r="R292" s="35">
        <f>1/((1/R286+1/R287+1/R288+1/R289+1/R290)/5)</f>
        <v>3.912615608183884</v>
      </c>
      <c r="S292" s="35">
        <f>1/((1/S286+1/S287+1/S288+1/S289+1/S290)/5)</f>
        <v>6.60889029494907</v>
      </c>
    </row>
    <row r="293" spans="1:19" ht="12.75">
      <c r="A293" s="41"/>
      <c r="B293" s="24"/>
      <c r="C293" s="17"/>
      <c r="D293" s="33"/>
      <c r="E293" s="14"/>
      <c r="F293" s="30"/>
      <c r="G293" s="17"/>
      <c r="H293" s="30"/>
      <c r="I293" s="17"/>
      <c r="K293" s="20"/>
      <c r="L293" s="21"/>
      <c r="M293" s="21"/>
      <c r="O293" s="27"/>
      <c r="P293" s="27"/>
      <c r="R293" s="27"/>
      <c r="S293" s="27"/>
    </row>
    <row r="294" spans="1:19" ht="12.75">
      <c r="A294" s="41">
        <v>1536</v>
      </c>
      <c r="B294" s="24">
        <v>76</v>
      </c>
      <c r="C294" s="17">
        <f>B294/20</f>
        <v>3.8</v>
      </c>
      <c r="D294" s="24">
        <v>21.6875</v>
      </c>
      <c r="E294" s="14">
        <f>(D294*24)/240</f>
        <v>2.16875</v>
      </c>
      <c r="F294" s="30">
        <v>60</v>
      </c>
      <c r="G294" s="17">
        <f>(F294*24)/240</f>
        <v>6</v>
      </c>
      <c r="H294" s="30">
        <v>20</v>
      </c>
      <c r="I294" s="17">
        <f>(H294*24)/240</f>
        <v>2</v>
      </c>
      <c r="K294" s="20">
        <v>6.5</v>
      </c>
      <c r="L294" s="21">
        <v>181.22333325304086</v>
      </c>
      <c r="M294" s="21">
        <v>160.65816823079646</v>
      </c>
      <c r="O294" s="27">
        <f>(C294*240)/K294</f>
        <v>140.30769230769232</v>
      </c>
      <c r="P294" s="27">
        <f>(G294*240)/K294</f>
        <v>221.53846153846155</v>
      </c>
      <c r="R294" s="27">
        <f>(C294*240)/L294</f>
        <v>5.032464548737666</v>
      </c>
      <c r="S294" s="27">
        <f>(G294*240)/L294</f>
        <v>7.945996655901578</v>
      </c>
    </row>
    <row r="295" spans="1:19" ht="12.75">
      <c r="A295" s="41">
        <v>1537</v>
      </c>
      <c r="B295" s="24">
        <v>80</v>
      </c>
      <c r="C295" s="17">
        <f>B295/20</f>
        <v>4</v>
      </c>
      <c r="D295" s="24">
        <v>31.6665</v>
      </c>
      <c r="E295" s="14">
        <f>(D295*24)/240</f>
        <v>3.1666499999999997</v>
      </c>
      <c r="F295" s="30">
        <v>56</v>
      </c>
      <c r="G295" s="17">
        <f>(F295*24)/240</f>
        <v>5.6</v>
      </c>
      <c r="H295" s="30">
        <v>20</v>
      </c>
      <c r="I295" s="17">
        <f>(H295*24)/240</f>
        <v>2</v>
      </c>
      <c r="K295" s="20">
        <v>6.5</v>
      </c>
      <c r="L295" s="21">
        <v>178.20164235490316</v>
      </c>
      <c r="M295" s="21">
        <v>157.97937783476817</v>
      </c>
      <c r="O295" s="27">
        <f>(C295*240)/K295</f>
        <v>147.69230769230768</v>
      </c>
      <c r="P295" s="27">
        <f>(G295*240)/K295</f>
        <v>206.76923076923077</v>
      </c>
      <c r="R295" s="27">
        <f>(C295*240)/L295</f>
        <v>5.387155737252305</v>
      </c>
      <c r="S295" s="27">
        <f>(G295*240)/L295</f>
        <v>7.542018032153228</v>
      </c>
    </row>
    <row r="296" spans="1:19" ht="12.75">
      <c r="A296" s="41">
        <v>1538</v>
      </c>
      <c r="B296" s="25">
        <v>85.6</v>
      </c>
      <c r="C296" s="17">
        <f>B296/20</f>
        <v>4.279999999999999</v>
      </c>
      <c r="D296" s="24">
        <v>33.25</v>
      </c>
      <c r="E296" s="14">
        <f>(D296*24)/240</f>
        <v>3.325</v>
      </c>
      <c r="F296" s="25">
        <v>56</v>
      </c>
      <c r="G296" s="17">
        <f>(F296*24)/240</f>
        <v>5.6</v>
      </c>
      <c r="H296" s="25">
        <v>20</v>
      </c>
      <c r="I296" s="17">
        <f>(H296*24)/240</f>
        <v>2</v>
      </c>
      <c r="K296" s="20">
        <v>6.5</v>
      </c>
      <c r="L296" s="21">
        <v>158.58808410348738</v>
      </c>
      <c r="M296" s="21">
        <v>140.59155980605632</v>
      </c>
      <c r="O296" s="27">
        <f>(C296*240)/K296</f>
        <v>158.0307692307692</v>
      </c>
      <c r="P296" s="27">
        <f>(G296*240)/K296</f>
        <v>206.76923076923077</v>
      </c>
      <c r="R296" s="27">
        <f>(C296*240)/L296</f>
        <v>6.477157510331582</v>
      </c>
      <c r="S296" s="27">
        <f>(G296*240)/L296</f>
        <v>8.474785527536651</v>
      </c>
    </row>
    <row r="297" spans="1:19" ht="12.75">
      <c r="A297" s="41">
        <v>1539</v>
      </c>
      <c r="B297" s="25">
        <v>91.19999999999999</v>
      </c>
      <c r="C297" s="17">
        <f>B297/20</f>
        <v>4.56</v>
      </c>
      <c r="D297" s="36">
        <v>35.104124999999996</v>
      </c>
      <c r="E297" s="14">
        <f>(D297*24)/240</f>
        <v>3.5104124999999997</v>
      </c>
      <c r="F297" s="25">
        <v>56</v>
      </c>
      <c r="G297" s="17">
        <f>(F297*24)/240</f>
        <v>5.6</v>
      </c>
      <c r="H297" s="30">
        <v>20</v>
      </c>
      <c r="I297" s="17">
        <f>(H297*24)/240</f>
        <v>2</v>
      </c>
      <c r="K297" s="20">
        <v>6.5</v>
      </c>
      <c r="L297" s="21">
        <v>170.55894229289257</v>
      </c>
      <c r="M297" s="21">
        <v>151.20396889454327</v>
      </c>
      <c r="O297" s="27">
        <f>(C297*240)/K297</f>
        <v>168.36923076923074</v>
      </c>
      <c r="P297" s="27">
        <f>(G297*240)/K297</f>
        <v>206.76923076923077</v>
      </c>
      <c r="R297" s="27">
        <f>(C297*240)/L297</f>
        <v>6.4165501104048825</v>
      </c>
      <c r="S297" s="27">
        <f>(G297*240)/L297</f>
        <v>7.879973819795471</v>
      </c>
    </row>
    <row r="298" spans="1:19" ht="12.75">
      <c r="A298" s="41">
        <v>1540</v>
      </c>
      <c r="B298" s="25">
        <v>96.79999999999998</v>
      </c>
      <c r="C298" s="17">
        <f>B298/20</f>
        <v>4.839999999999999</v>
      </c>
      <c r="D298" s="36">
        <v>36.95824999999999</v>
      </c>
      <c r="E298" s="14">
        <f>(D298*24)/240</f>
        <v>3.6958249999999992</v>
      </c>
      <c r="F298" s="30">
        <v>56</v>
      </c>
      <c r="G298" s="17">
        <f>(F298*24)/240</f>
        <v>5.6</v>
      </c>
      <c r="H298" s="30">
        <v>20</v>
      </c>
      <c r="I298" s="17">
        <f>(H298*24)/240</f>
        <v>2</v>
      </c>
      <c r="K298" s="20">
        <v>6.5</v>
      </c>
      <c r="L298" s="21">
        <v>178.26752125885838</v>
      </c>
      <c r="M298" s="21">
        <v>158.03778082209058</v>
      </c>
      <c r="O298" s="27">
        <f>(C298*240)/K298</f>
        <v>178.70769230769227</v>
      </c>
      <c r="P298" s="27">
        <f>(G298*240)/K298</f>
        <v>206.76923076923077</v>
      </c>
      <c r="R298" s="27">
        <f>(C298*240)/L298</f>
        <v>6.5160495405849375</v>
      </c>
      <c r="S298" s="27">
        <f>(G298*240)/L298</f>
        <v>7.539230873404062</v>
      </c>
    </row>
    <row r="299" spans="1:19" ht="12.75">
      <c r="A299" s="41"/>
      <c r="B299" s="25"/>
      <c r="C299" s="17"/>
      <c r="D299" s="36"/>
      <c r="E299" s="14"/>
      <c r="F299" s="30"/>
      <c r="G299" s="17"/>
      <c r="H299" s="30"/>
      <c r="I299" s="17"/>
      <c r="K299" s="20"/>
      <c r="L299" s="21"/>
      <c r="M299" s="21"/>
      <c r="O299" s="27"/>
      <c r="P299" s="27"/>
      <c r="R299" s="27"/>
      <c r="S299" s="27"/>
    </row>
    <row r="300" spans="1:19" ht="12.75">
      <c r="A300" s="41" t="s">
        <v>282</v>
      </c>
      <c r="B300" s="24">
        <f>AVERAGE(B294:B299)</f>
        <v>85.91999999999999</v>
      </c>
      <c r="C300" s="24">
        <f>AVERAGE(C294:C299)</f>
        <v>4.295999999999999</v>
      </c>
      <c r="D300" s="24">
        <f>AVERAGE(D294:D299)</f>
        <v>31.733275</v>
      </c>
      <c r="E300" s="24">
        <f>AVERAGE(E294:E299)</f>
        <v>3.1733274999999996</v>
      </c>
      <c r="F300" s="24">
        <f>AVERAGE(F294:F299)</f>
        <v>56.8</v>
      </c>
      <c r="G300" s="24">
        <f>AVERAGE(G294:G299)</f>
        <v>5.68</v>
      </c>
      <c r="H300" s="24">
        <f>AVERAGE(H294:H299)</f>
        <v>20</v>
      </c>
      <c r="I300" s="24">
        <f>AVERAGE(I294:I299)</f>
        <v>2</v>
      </c>
      <c r="J300" s="24"/>
      <c r="K300" s="24">
        <f>AVERAGE(K294:K299)</f>
        <v>6.5</v>
      </c>
      <c r="L300" s="24">
        <f>AVERAGE(L294:L299)</f>
        <v>173.36790465263647</v>
      </c>
      <c r="M300" s="24">
        <f>AVERAGE(M294:M299)</f>
        <v>153.69417111765097</v>
      </c>
      <c r="O300" s="35">
        <f>1/((1/O294+1/O295+1/O296+1/O297+1/O298)/5)</f>
        <v>157.42594500418937</v>
      </c>
      <c r="P300" s="35">
        <f>1/((1/P294+1/P295+1/P296+1/P297+1/P298)/5)</f>
        <v>209.56340956340952</v>
      </c>
      <c r="R300" s="35">
        <f>1/((1/R294+1/R295+1/R296+1/R297+1/R298)/5)</f>
        <v>5.895952318398463</v>
      </c>
      <c r="S300" s="35">
        <f>1/((1/S294+1/S295+1/S296+1/S297+1/S298)/5)</f>
        <v>7.861874652049478</v>
      </c>
    </row>
    <row r="301" spans="1:19" ht="12.75">
      <c r="A301" s="41"/>
      <c r="B301" s="25"/>
      <c r="C301" s="17"/>
      <c r="D301" s="36"/>
      <c r="E301" s="14"/>
      <c r="F301" s="30"/>
      <c r="G301" s="17"/>
      <c r="H301" s="30"/>
      <c r="I301" s="17"/>
      <c r="K301" s="20"/>
      <c r="L301" s="21"/>
      <c r="M301" s="21"/>
      <c r="O301" s="27"/>
      <c r="P301" s="27"/>
      <c r="R301" s="27"/>
      <c r="S301" s="27"/>
    </row>
    <row r="302" spans="1:19" ht="12.75">
      <c r="A302" s="41">
        <v>1541</v>
      </c>
      <c r="B302" s="25">
        <v>102.39999999999998</v>
      </c>
      <c r="C302" s="17">
        <f>B302/20</f>
        <v>5.119999999999999</v>
      </c>
      <c r="D302" s="36">
        <v>38.81237499999999</v>
      </c>
      <c r="E302" s="14">
        <f>(D302*24)/240</f>
        <v>3.881237499999999</v>
      </c>
      <c r="F302" s="30">
        <v>60</v>
      </c>
      <c r="G302" s="17">
        <f>(F302*24)/240</f>
        <v>6</v>
      </c>
      <c r="H302" s="30">
        <v>20</v>
      </c>
      <c r="I302" s="17">
        <f>(H302*24)/240</f>
        <v>2</v>
      </c>
      <c r="K302" s="20">
        <v>6.5</v>
      </c>
      <c r="L302" s="21">
        <v>184.13947390654874</v>
      </c>
      <c r="M302" s="21">
        <v>163.24338618968793</v>
      </c>
      <c r="O302" s="27">
        <f>(C302*240)/K302</f>
        <v>189.0461538461538</v>
      </c>
      <c r="P302" s="27">
        <f>(G302*240)/K302</f>
        <v>221.53846153846155</v>
      </c>
      <c r="R302" s="27">
        <f>(C302*240)/L302</f>
        <v>6.673202512914851</v>
      </c>
      <c r="S302" s="27">
        <f>(G302*240)/L302</f>
        <v>7.820159194822093</v>
      </c>
    </row>
    <row r="303" spans="1:19" ht="12.75">
      <c r="A303" s="41">
        <v>1542</v>
      </c>
      <c r="B303" s="24">
        <v>108</v>
      </c>
      <c r="C303" s="17">
        <f>B303/20</f>
        <v>5.4</v>
      </c>
      <c r="D303" s="24">
        <v>40.6665</v>
      </c>
      <c r="E303" s="14">
        <f>(D303*24)/240</f>
        <v>4.06665</v>
      </c>
      <c r="F303" s="30">
        <v>60</v>
      </c>
      <c r="G303" s="17">
        <f>(F303*24)/240</f>
        <v>6</v>
      </c>
      <c r="H303" s="30">
        <v>20</v>
      </c>
      <c r="I303" s="17">
        <f>(H303*24)/240</f>
        <v>2</v>
      </c>
      <c r="K303" s="20">
        <v>7</v>
      </c>
      <c r="L303" s="21">
        <v>197.33184402401673</v>
      </c>
      <c r="M303" s="21">
        <v>174.9386904292127</v>
      </c>
      <c r="O303" s="27">
        <f>(C303*240)/K303</f>
        <v>185.14285714285714</v>
      </c>
      <c r="P303" s="27">
        <f>(G303*240)/K303</f>
        <v>205.71428571428572</v>
      </c>
      <c r="R303" s="27">
        <f>(C303*240)/L303</f>
        <v>6.567617134527295</v>
      </c>
      <c r="S303" s="27">
        <f>(G303*240)/L303</f>
        <v>7.297352371696995</v>
      </c>
    </row>
    <row r="304" spans="1:19" ht="12.75">
      <c r="A304" s="41">
        <v>1543</v>
      </c>
      <c r="B304" s="25">
        <v>115.57766666666667</v>
      </c>
      <c r="C304" s="17">
        <f>B304/20</f>
        <v>5.778883333333334</v>
      </c>
      <c r="D304" s="36">
        <v>34.1665</v>
      </c>
      <c r="E304" s="14">
        <f>(D304*24)/240</f>
        <v>3.4166499999999997</v>
      </c>
      <c r="F304" s="30">
        <v>62.22</v>
      </c>
      <c r="G304" s="17">
        <f>(F304*24)/240</f>
        <v>6.2219999999999995</v>
      </c>
      <c r="H304" s="30">
        <v>20</v>
      </c>
      <c r="I304" s="17">
        <f>(H304*24)/240</f>
        <v>2</v>
      </c>
      <c r="K304" s="20">
        <v>7</v>
      </c>
      <c r="L304" s="21">
        <v>201.67591662938875</v>
      </c>
      <c r="M304" s="21">
        <v>178.789799085658</v>
      </c>
      <c r="O304" s="27">
        <f>(C304*240)/K304</f>
        <v>198.13314285714287</v>
      </c>
      <c r="P304" s="27">
        <f>(G304*240)/K304</f>
        <v>213.32571428571427</v>
      </c>
      <c r="R304" s="27">
        <f>(C304*240)/L304</f>
        <v>6.877033327428509</v>
      </c>
      <c r="S304" s="27">
        <f>(G304*240)/L304</f>
        <v>7.4043545950215615</v>
      </c>
    </row>
    <row r="305" spans="1:19" ht="12.75">
      <c r="A305" s="41">
        <v>1544</v>
      </c>
      <c r="B305" s="25">
        <v>123.15533333333335</v>
      </c>
      <c r="C305" s="17">
        <f>B305/20</f>
        <v>6.157766666666667</v>
      </c>
      <c r="D305" s="36">
        <v>27.6665</v>
      </c>
      <c r="E305" s="14">
        <f>(D305*24)/240</f>
        <v>2.76665</v>
      </c>
      <c r="F305" s="25">
        <v>65.33142857142857</v>
      </c>
      <c r="G305" s="17">
        <f>(F305*24)/240</f>
        <v>6.533142857142858</v>
      </c>
      <c r="H305" s="25">
        <v>20</v>
      </c>
      <c r="I305" s="17">
        <f>(H305*24)/240</f>
        <v>2</v>
      </c>
      <c r="K305" s="20">
        <v>7</v>
      </c>
      <c r="L305" s="21">
        <v>203.9962694997859</v>
      </c>
      <c r="M305" s="21">
        <v>180.84683906563984</v>
      </c>
      <c r="O305" s="27">
        <f>(C305*240)/K305</f>
        <v>211.12342857142858</v>
      </c>
      <c r="P305" s="27">
        <f>(G305*240)/K305</f>
        <v>223.9934693877551</v>
      </c>
      <c r="R305" s="27">
        <f>(C305*240)/L305</f>
        <v>7.244563852191185</v>
      </c>
      <c r="S305" s="27">
        <f>(G305*240)/L305</f>
        <v>7.686190975741992</v>
      </c>
    </row>
    <row r="306" spans="1:19" ht="12.75">
      <c r="A306" s="41">
        <v>1545</v>
      </c>
      <c r="B306" s="24">
        <v>130.733</v>
      </c>
      <c r="C306" s="17">
        <f>B306/20</f>
        <v>6.53665</v>
      </c>
      <c r="D306" s="24">
        <v>21.1665</v>
      </c>
      <c r="E306" s="14">
        <f>(D306*24)/240</f>
        <v>2.11665</v>
      </c>
      <c r="F306" s="25">
        <v>68.44285714285715</v>
      </c>
      <c r="G306" s="17">
        <f>(F306*24)/240</f>
        <v>6.844285714285715</v>
      </c>
      <c r="H306" s="25">
        <v>20</v>
      </c>
      <c r="I306" s="17">
        <f>(H306*24)/240</f>
        <v>2</v>
      </c>
      <c r="K306" s="20">
        <v>7</v>
      </c>
      <c r="L306" s="21">
        <v>225.89056108549173</v>
      </c>
      <c r="M306" s="21">
        <v>200.25657355032115</v>
      </c>
      <c r="O306" s="27">
        <f>(C306*240)/K306</f>
        <v>224.11371428571428</v>
      </c>
      <c r="P306" s="27">
        <f>(G306*240)/K306</f>
        <v>234.66122448979596</v>
      </c>
      <c r="R306" s="27">
        <f>(C306*240)/L306</f>
        <v>6.944938258868928</v>
      </c>
      <c r="S306" s="27">
        <f>(G306*240)/L306</f>
        <v>7.271789328137946</v>
      </c>
    </row>
    <row r="307" spans="1:19" ht="12.75">
      <c r="A307" s="41"/>
      <c r="B307" s="24"/>
      <c r="C307" s="17"/>
      <c r="D307" s="24"/>
      <c r="E307" s="14"/>
      <c r="F307" s="25"/>
      <c r="G307" s="17"/>
      <c r="H307" s="25"/>
      <c r="I307" s="17"/>
      <c r="K307" s="20"/>
      <c r="L307" s="21"/>
      <c r="M307" s="21"/>
      <c r="O307" s="27"/>
      <c r="P307" s="27"/>
      <c r="R307" s="27"/>
      <c r="S307" s="27"/>
    </row>
    <row r="308" spans="1:19" ht="12.75">
      <c r="A308" s="41" t="s">
        <v>283</v>
      </c>
      <c r="B308" s="24">
        <f>AVERAGE(B302:B307)</f>
        <v>115.97319999999999</v>
      </c>
      <c r="C308" s="24">
        <f>AVERAGE(C302:C307)</f>
        <v>5.79866</v>
      </c>
      <c r="D308" s="24">
        <f>AVERAGE(D302:D307)</f>
        <v>32.49567499999999</v>
      </c>
      <c r="E308" s="24">
        <f>AVERAGE(E302:E307)</f>
        <v>3.249567499999999</v>
      </c>
      <c r="F308" s="24">
        <f>AVERAGE(F302:F307)</f>
        <v>63.19885714285715</v>
      </c>
      <c r="G308" s="24">
        <f>AVERAGE(G302:G307)</f>
        <v>6.319885714285714</v>
      </c>
      <c r="H308" s="24">
        <f>AVERAGE(H302:H307)</f>
        <v>20</v>
      </c>
      <c r="I308" s="24">
        <f>AVERAGE(I302:I307)</f>
        <v>2</v>
      </c>
      <c r="J308" s="24"/>
      <c r="K308" s="24">
        <f>AVERAGE(K302:K307)</f>
        <v>6.9</v>
      </c>
      <c r="L308" s="24">
        <f>AVERAGE(L302:L307)</f>
        <v>202.60681302904635</v>
      </c>
      <c r="M308" s="24">
        <f>AVERAGE(M302:M307)</f>
        <v>179.61505766410394</v>
      </c>
      <c r="O308" s="35">
        <f>1/((1/O302+1/O303+1/O304+1/O305+1/O306)/5)</f>
        <v>200.50812295751126</v>
      </c>
      <c r="P308" s="35">
        <f>1/((1/P302+1/P303+1/P304+1/P305+1/P306)/5)</f>
        <v>219.4084718764331</v>
      </c>
      <c r="R308" s="35">
        <f>1/((1/R302+1/R303+1/R304+1/R305+1/R306)/5)</f>
        <v>6.853529073855931</v>
      </c>
      <c r="S308" s="35">
        <f>1/((1/S302+1/S303+1/S304+1/S305+1/S306)/5)</f>
        <v>7.48965504907585</v>
      </c>
    </row>
    <row r="309" spans="1:19" ht="12.75">
      <c r="A309" s="41"/>
      <c r="B309" s="24"/>
      <c r="C309" s="17"/>
      <c r="D309" s="24"/>
      <c r="E309" s="14"/>
      <c r="F309" s="25"/>
      <c r="G309" s="17"/>
      <c r="H309" s="25"/>
      <c r="I309" s="17"/>
      <c r="K309" s="20"/>
      <c r="L309" s="21"/>
      <c r="M309" s="21"/>
      <c r="O309" s="27"/>
      <c r="P309" s="27"/>
      <c r="R309" s="27"/>
      <c r="S309" s="27"/>
    </row>
    <row r="310" spans="1:19" ht="12.75">
      <c r="A310" s="41">
        <v>1546</v>
      </c>
      <c r="B310" s="24">
        <v>113</v>
      </c>
      <c r="C310" s="17">
        <f>B310/20</f>
        <v>5.65</v>
      </c>
      <c r="D310" s="24">
        <v>40.5</v>
      </c>
      <c r="E310" s="14">
        <f>(D310*24)/240</f>
        <v>4.05</v>
      </c>
      <c r="F310" s="25">
        <v>71.55428571428573</v>
      </c>
      <c r="G310" s="17">
        <f>(F310*24)/240</f>
        <v>7.155428571428573</v>
      </c>
      <c r="H310" s="30">
        <v>20</v>
      </c>
      <c r="I310" s="17">
        <f>(H310*24)/240</f>
        <v>2</v>
      </c>
      <c r="K310" s="20">
        <v>7</v>
      </c>
      <c r="L310" s="21">
        <v>268.3957417282667</v>
      </c>
      <c r="M310" s="21">
        <v>237.93828009333194</v>
      </c>
      <c r="O310" s="27">
        <f>(C310*240)/K310</f>
        <v>193.71428571428572</v>
      </c>
      <c r="P310" s="27">
        <f>(G310*240)/K310</f>
        <v>245.32897959183677</v>
      </c>
      <c r="R310" s="27">
        <f>(C310*240)/L310</f>
        <v>5.052241109595777</v>
      </c>
      <c r="S310" s="27">
        <f>(G310*240)/L310</f>
        <v>6.398398298291614</v>
      </c>
    </row>
    <row r="311" spans="1:19" ht="12.75">
      <c r="A311" s="41">
        <v>1547</v>
      </c>
      <c r="B311" s="24">
        <v>144</v>
      </c>
      <c r="C311" s="17">
        <f>B311/20</f>
        <v>7.2</v>
      </c>
      <c r="D311" s="36">
        <v>34.916666666666664</v>
      </c>
      <c r="E311" s="14">
        <f>(D311*24)/240</f>
        <v>3.4916666666666667</v>
      </c>
      <c r="F311" s="25">
        <v>74.6657142857143</v>
      </c>
      <c r="G311" s="17">
        <f>(F311*24)/240</f>
        <v>7.46657142857143</v>
      </c>
      <c r="H311" s="30">
        <v>21</v>
      </c>
      <c r="I311" s="17">
        <f>(H311*24)/240</f>
        <v>2.1</v>
      </c>
      <c r="K311" s="20">
        <v>7</v>
      </c>
      <c r="L311" s="21">
        <v>266.0349966246155</v>
      </c>
      <c r="M311" s="21">
        <v>235.8454315776121</v>
      </c>
      <c r="O311" s="27">
        <f>(C311*240)/K311</f>
        <v>246.85714285714286</v>
      </c>
      <c r="P311" s="27">
        <f>(G311*240)/K311</f>
        <v>255.9967346938776</v>
      </c>
      <c r="R311" s="27">
        <f>(C311*240)/L311</f>
        <v>6.495386027870113</v>
      </c>
      <c r="S311" s="27">
        <f>(G311*240)/L311</f>
        <v>6.735869962949591</v>
      </c>
    </row>
    <row r="312" spans="1:19" ht="12.75">
      <c r="A312" s="41">
        <v>1548</v>
      </c>
      <c r="B312" s="24">
        <v>118</v>
      </c>
      <c r="C312" s="17">
        <f>B312/20</f>
        <v>5.9</v>
      </c>
      <c r="D312" s="36">
        <v>29.33333333333333</v>
      </c>
      <c r="E312" s="14">
        <f>(D312*24)/240</f>
        <v>2.9333333333333327</v>
      </c>
      <c r="F312" s="25">
        <v>77.77714285714288</v>
      </c>
      <c r="G312" s="17">
        <f>(F312*24)/240</f>
        <v>7.777714285714287</v>
      </c>
      <c r="H312" s="30">
        <v>23.5</v>
      </c>
      <c r="I312" s="17">
        <f>(H312*24)/240</f>
        <v>2.35</v>
      </c>
      <c r="K312" s="20">
        <v>7</v>
      </c>
      <c r="L312" s="21">
        <v>226.96051983421518</v>
      </c>
      <c r="M312" s="21">
        <v>201.20511372760834</v>
      </c>
      <c r="O312" s="27">
        <f>(C312*240)/K312</f>
        <v>202.28571428571428</v>
      </c>
      <c r="P312" s="27">
        <f>(G312*240)/K312</f>
        <v>266.6644897959184</v>
      </c>
      <c r="R312" s="27">
        <f>(C312*240)/L312</f>
        <v>6.238970553267707</v>
      </c>
      <c r="S312" s="27">
        <f>(G312*240)/L312</f>
        <v>8.224564474627291</v>
      </c>
    </row>
    <row r="313" spans="1:19" ht="12.75">
      <c r="A313" s="41">
        <v>1549</v>
      </c>
      <c r="B313" s="24">
        <v>112</v>
      </c>
      <c r="C313" s="17">
        <f>B313/20</f>
        <v>5.6</v>
      </c>
      <c r="D313" s="24">
        <v>23.75</v>
      </c>
      <c r="E313" s="14">
        <f>(D313*24)/240</f>
        <v>2.375</v>
      </c>
      <c r="F313" s="25">
        <v>80.88857142857145</v>
      </c>
      <c r="G313" s="17">
        <f>(F313*24)/240</f>
        <v>8.088857142857146</v>
      </c>
      <c r="H313" s="30">
        <v>28.5</v>
      </c>
      <c r="I313" s="17">
        <f>(H313*24)/240</f>
        <v>2.85</v>
      </c>
      <c r="K313" s="20">
        <v>7.5</v>
      </c>
      <c r="L313" s="21">
        <v>245.37474049358877</v>
      </c>
      <c r="M313" s="21">
        <v>217.5296946048504</v>
      </c>
      <c r="O313" s="27">
        <f>(C313*240)/K313</f>
        <v>179.2</v>
      </c>
      <c r="P313" s="27">
        <f>(G313*240)/K313</f>
        <v>258.84342857142866</v>
      </c>
      <c r="R313" s="27">
        <f>(C313*240)/L313</f>
        <v>5.477336409185592</v>
      </c>
      <c r="S313" s="27">
        <f>(G313*240)/L313</f>
        <v>7.911677095941497</v>
      </c>
    </row>
    <row r="314" spans="1:19" ht="12.75">
      <c r="A314" s="41">
        <v>1550</v>
      </c>
      <c r="B314" s="24">
        <v>153</v>
      </c>
      <c r="C314" s="17">
        <f>B314/20</f>
        <v>7.65</v>
      </c>
      <c r="D314" s="24">
        <v>41</v>
      </c>
      <c r="E314" s="14">
        <f>(D314*24)/240</f>
        <v>4.1</v>
      </c>
      <c r="F314" s="30">
        <v>84</v>
      </c>
      <c r="G314" s="17">
        <f>(F314*24)/240</f>
        <v>8.4</v>
      </c>
      <c r="H314" s="30">
        <v>28.25</v>
      </c>
      <c r="I314" s="17">
        <f>(H314*24)/240</f>
        <v>2.825</v>
      </c>
      <c r="K314" s="20">
        <v>7.5</v>
      </c>
      <c r="L314" s="21">
        <v>290.78051991722094</v>
      </c>
      <c r="M314" s="21">
        <v>257.78284092076456</v>
      </c>
      <c r="O314" s="27">
        <f>(C314*240)/K314</f>
        <v>244.8</v>
      </c>
      <c r="P314" s="27">
        <f>(G314*240)/K314</f>
        <v>268.8</v>
      </c>
      <c r="R314" s="27">
        <f>(C314*240)/L314</f>
        <v>6.3140405709525185</v>
      </c>
      <c r="S314" s="27">
        <f>(G314*240)/L314</f>
        <v>6.933064156340021</v>
      </c>
    </row>
    <row r="315" spans="1:19" ht="12.75">
      <c r="A315" s="41"/>
      <c r="B315" s="24"/>
      <c r="C315" s="17"/>
      <c r="D315" s="24"/>
      <c r="E315" s="14"/>
      <c r="F315" s="30"/>
      <c r="G315" s="17"/>
      <c r="H315" s="30"/>
      <c r="I315" s="17"/>
      <c r="K315" s="20"/>
      <c r="L315" s="21"/>
      <c r="M315" s="21"/>
      <c r="O315" s="27"/>
      <c r="P315" s="27"/>
      <c r="R315" s="27"/>
      <c r="S315" s="27"/>
    </row>
    <row r="316" spans="1:19" ht="12.75">
      <c r="A316" s="41" t="s">
        <v>284</v>
      </c>
      <c r="B316" s="24">
        <f>AVERAGE(B310:B315)</f>
        <v>128</v>
      </c>
      <c r="C316" s="24">
        <f>AVERAGE(C310:C315)</f>
        <v>6.4</v>
      </c>
      <c r="D316" s="24">
        <f>AVERAGE(D310:D315)</f>
        <v>33.9</v>
      </c>
      <c r="E316" s="24">
        <f>AVERAGE(E310:E315)</f>
        <v>3.3899999999999992</v>
      </c>
      <c r="F316" s="24">
        <f>AVERAGE(F310:F315)</f>
        <v>77.77714285714288</v>
      </c>
      <c r="G316" s="24">
        <f>AVERAGE(G310:G315)</f>
        <v>7.7777142857142865</v>
      </c>
      <c r="H316" s="24">
        <f>AVERAGE(H310:H315)</f>
        <v>24.25</v>
      </c>
      <c r="I316" s="24">
        <f>AVERAGE(I310:I315)</f>
        <v>2.425</v>
      </c>
      <c r="J316" s="24"/>
      <c r="K316" s="24">
        <f>AVERAGE(K310:K315)</f>
        <v>7.2</v>
      </c>
      <c r="L316" s="24">
        <f>AVERAGE(L310:L315)</f>
        <v>259.5093037195814</v>
      </c>
      <c r="M316" s="24">
        <f>AVERAGE(M310:M315)</f>
        <v>230.0602721848335</v>
      </c>
      <c r="O316" s="35">
        <f>1/((1/O310+1/O311+1/O312+1/O313+1/O314)/5)</f>
        <v>209.89006078757595</v>
      </c>
      <c r="P316" s="35">
        <f>1/((1/P310+1/P311+1/P312+1/P313+1/P314)/5)</f>
        <v>258.8518644887982</v>
      </c>
      <c r="R316" s="35">
        <f>1/((1/R310+1/R311+1/R312+1/R313+1/R314)/5)</f>
        <v>5.8608543983718615</v>
      </c>
      <c r="S316" s="35">
        <f>1/((1/S310+1/S311+1/S312+1/S313+1/S314)/5)</f>
        <v>7.1739424215813425</v>
      </c>
    </row>
    <row r="317" spans="1:19" ht="12.75">
      <c r="A317" s="41"/>
      <c r="B317" s="24"/>
      <c r="C317" s="17"/>
      <c r="D317" s="24"/>
      <c r="E317" s="14"/>
      <c r="F317" s="30"/>
      <c r="G317" s="17"/>
      <c r="H317" s="30"/>
      <c r="I317" s="17"/>
      <c r="K317" s="20"/>
      <c r="L317" s="21"/>
      <c r="M317" s="21"/>
      <c r="O317" s="27"/>
      <c r="P317" s="27"/>
      <c r="R317" s="27"/>
      <c r="S317" s="27"/>
    </row>
    <row r="318" spans="1:19" ht="12.75">
      <c r="A318" s="41">
        <v>1551</v>
      </c>
      <c r="B318" s="25">
        <v>154.66649999999998</v>
      </c>
      <c r="C318" s="17">
        <f>B318/20</f>
        <v>7.733324999999999</v>
      </c>
      <c r="D318" s="36">
        <v>38.1333</v>
      </c>
      <c r="E318" s="14">
        <f>(D318*24)/240</f>
        <v>3.81333</v>
      </c>
      <c r="F318" s="25">
        <v>83</v>
      </c>
      <c r="G318" s="17">
        <f>(F318*24)/240</f>
        <v>8.3</v>
      </c>
      <c r="H318" s="30">
        <v>28.46</v>
      </c>
      <c r="I318" s="17">
        <f>(H318*24)/240</f>
        <v>2.8459999999999996</v>
      </c>
      <c r="K318" s="20">
        <v>8</v>
      </c>
      <c r="L318" s="21">
        <v>308.67816834003014</v>
      </c>
      <c r="M318" s="21">
        <v>273.64947001113904</v>
      </c>
      <c r="O318" s="27">
        <f>(C318*240)/K318</f>
        <v>231.99974999999998</v>
      </c>
      <c r="P318" s="27">
        <f>(G318*240)/K318</f>
        <v>249.00000000000003</v>
      </c>
      <c r="R318" s="27">
        <f>(C318*240)/L318</f>
        <v>6.012728434864531</v>
      </c>
      <c r="S318" s="27">
        <f>(G318*240)/L318</f>
        <v>6.453323248327934</v>
      </c>
    </row>
    <row r="319" spans="1:19" ht="12.75">
      <c r="A319" s="41">
        <v>1552</v>
      </c>
      <c r="B319" s="24">
        <v>156.333</v>
      </c>
      <c r="C319" s="17">
        <f>B319/20</f>
        <v>7.81665</v>
      </c>
      <c r="D319" s="36">
        <v>35.2666</v>
      </c>
      <c r="E319" s="14">
        <f>(D319*24)/240</f>
        <v>3.5266599999999997</v>
      </c>
      <c r="F319" s="25">
        <v>82</v>
      </c>
      <c r="G319" s="17">
        <f>(F319*24)/240</f>
        <v>8.2</v>
      </c>
      <c r="H319" s="25">
        <v>26.230000000000004</v>
      </c>
      <c r="I319" s="17">
        <f>(H319*24)/240</f>
        <v>2.623</v>
      </c>
      <c r="K319" s="20">
        <v>8</v>
      </c>
      <c r="L319" s="21">
        <v>284.5785691164113</v>
      </c>
      <c r="M319" s="21">
        <v>252.28468548332796</v>
      </c>
      <c r="O319" s="27">
        <f>(C319*240)/K319</f>
        <v>234.4995</v>
      </c>
      <c r="P319" s="27">
        <f>(G319*240)/K319</f>
        <v>245.99999999999997</v>
      </c>
      <c r="R319" s="27">
        <f>(C319*240)/L319</f>
        <v>6.592190008632008</v>
      </c>
      <c r="S319" s="27">
        <f>(G319*240)/L319</f>
        <v>6.915489125236829</v>
      </c>
    </row>
    <row r="320" spans="1:19" ht="12.75">
      <c r="A320" s="41">
        <v>1553</v>
      </c>
      <c r="B320" s="24">
        <v>133</v>
      </c>
      <c r="C320" s="17">
        <f>B320/20</f>
        <v>6.65</v>
      </c>
      <c r="D320" s="36">
        <v>32.399899999999995</v>
      </c>
      <c r="E320" s="14">
        <f>(D320*24)/240</f>
        <v>3.2399899999999993</v>
      </c>
      <c r="F320" s="25">
        <v>81</v>
      </c>
      <c r="G320" s="17">
        <f>(F320*24)/240</f>
        <v>8.1</v>
      </c>
      <c r="H320" s="30">
        <v>24</v>
      </c>
      <c r="I320" s="17">
        <f>(H320*24)/240</f>
        <v>2.4</v>
      </c>
      <c r="K320" s="20">
        <v>8.5</v>
      </c>
      <c r="L320" s="21">
        <v>292.3733552932057</v>
      </c>
      <c r="M320" s="21">
        <v>259.19492185540673</v>
      </c>
      <c r="O320" s="27">
        <f>(C320*240)/K320</f>
        <v>187.76470588235293</v>
      </c>
      <c r="P320" s="27">
        <f>(G320*240)/K320</f>
        <v>228.7058823529412</v>
      </c>
      <c r="R320" s="27">
        <f>(C320*240)/L320</f>
        <v>5.458773760007838</v>
      </c>
      <c r="S320" s="27">
        <f>(G320*240)/L320</f>
        <v>6.649032700159923</v>
      </c>
    </row>
    <row r="321" spans="1:19" ht="12.75">
      <c r="A321" s="41">
        <v>1554</v>
      </c>
      <c r="B321" s="24">
        <v>136</v>
      </c>
      <c r="C321" s="17">
        <f>B321/20</f>
        <v>6.8</v>
      </c>
      <c r="D321" s="36">
        <v>29.533199999999994</v>
      </c>
      <c r="E321" s="14">
        <f>(D321*24)/240</f>
        <v>2.9533199999999993</v>
      </c>
      <c r="F321" s="30">
        <v>80</v>
      </c>
      <c r="G321" s="17">
        <f>(F321*24)/240</f>
        <v>8</v>
      </c>
      <c r="H321" s="30">
        <v>24</v>
      </c>
      <c r="I321" s="17">
        <f>(H321*24)/240</f>
        <v>2.4</v>
      </c>
      <c r="K321" s="20">
        <v>8.5</v>
      </c>
      <c r="L321" s="21">
        <v>299.208851726628</v>
      </c>
      <c r="M321" s="21">
        <v>265.25472837275174</v>
      </c>
      <c r="O321" s="27">
        <f>(C321*240)/K321</f>
        <v>192</v>
      </c>
      <c r="P321" s="27">
        <f>(G321*240)/K321</f>
        <v>225.88235294117646</v>
      </c>
      <c r="R321" s="27">
        <f>(C321*240)/L321</f>
        <v>5.454384088513116</v>
      </c>
      <c r="S321" s="27">
        <f>(G321*240)/L321</f>
        <v>6.4169224570742545</v>
      </c>
    </row>
    <row r="322" spans="1:19" ht="12.75">
      <c r="A322" s="41">
        <v>1555</v>
      </c>
      <c r="B322" s="24">
        <v>141</v>
      </c>
      <c r="C322" s="17">
        <f>B322/20</f>
        <v>7.05</v>
      </c>
      <c r="D322" s="24">
        <v>26.6665</v>
      </c>
      <c r="E322" s="14">
        <f>(D322*24)/240</f>
        <v>2.6666499999999997</v>
      </c>
      <c r="F322" s="31">
        <v>84.54719019420243</v>
      </c>
      <c r="G322" s="17">
        <f>(F322*24)/240</f>
        <v>8.454719019420244</v>
      </c>
      <c r="H322" s="30">
        <v>24.394999999999996</v>
      </c>
      <c r="I322" s="17">
        <f>(H322*24)/240</f>
        <v>2.4395</v>
      </c>
      <c r="K322" s="20">
        <v>9</v>
      </c>
      <c r="L322" s="21">
        <v>349.9404416746199</v>
      </c>
      <c r="M322" s="21">
        <v>310.2293139637797</v>
      </c>
      <c r="O322" s="27">
        <f>(C322*240)/K322</f>
        <v>188</v>
      </c>
      <c r="P322" s="27">
        <f>(G322*240)/K322</f>
        <v>225.45917385120651</v>
      </c>
      <c r="R322" s="27">
        <f>(C322*240)/L322</f>
        <v>4.835108488470299</v>
      </c>
      <c r="S322" s="27">
        <f>(G322*240)/L322</f>
        <v>5.798508326018454</v>
      </c>
    </row>
    <row r="323" spans="1:19" ht="12.75">
      <c r="A323" s="41"/>
      <c r="B323" s="24"/>
      <c r="C323" s="17"/>
      <c r="D323" s="24"/>
      <c r="E323" s="14"/>
      <c r="F323" s="31"/>
      <c r="G323" s="17"/>
      <c r="H323" s="30"/>
      <c r="I323" s="17"/>
      <c r="K323" s="20"/>
      <c r="L323" s="21"/>
      <c r="M323" s="21"/>
      <c r="O323" s="27"/>
      <c r="P323" s="27"/>
      <c r="R323" s="27"/>
      <c r="S323" s="27"/>
    </row>
    <row r="324" spans="1:19" ht="12.75">
      <c r="A324" s="41" t="s">
        <v>285</v>
      </c>
      <c r="B324" s="24">
        <f>AVERAGE(B318:B323)</f>
        <v>144.1999</v>
      </c>
      <c r="C324" s="24">
        <f>AVERAGE(C318:C323)</f>
        <v>7.209995000000001</v>
      </c>
      <c r="D324" s="24">
        <f>AVERAGE(D318:D323)</f>
        <v>32.3999</v>
      </c>
      <c r="E324" s="24">
        <f>AVERAGE(E318:E323)</f>
        <v>3.2399899999999997</v>
      </c>
      <c r="F324" s="24">
        <f>AVERAGE(F318:F323)</f>
        <v>82.10943803884048</v>
      </c>
      <c r="G324" s="24">
        <f>AVERAGE(G318:G323)</f>
        <v>8.21094380388405</v>
      </c>
      <c r="H324" s="24">
        <f>AVERAGE(H318:H323)</f>
        <v>25.416999999999998</v>
      </c>
      <c r="I324" s="24">
        <f>AVERAGE(I318:I323)</f>
        <v>2.5417</v>
      </c>
      <c r="J324" s="24"/>
      <c r="K324" s="24">
        <f>AVERAGE(K318:K323)</f>
        <v>8.4</v>
      </c>
      <c r="L324" s="24">
        <f>AVERAGE(L318:L323)</f>
        <v>306.955877230179</v>
      </c>
      <c r="M324" s="24">
        <f>AVERAGE(M318:M323)</f>
        <v>272.122623937281</v>
      </c>
      <c r="O324" s="35">
        <f>1/((1/O318+1/O319+1/O320+1/O321+1/O322)/5)</f>
        <v>204.68275084695344</v>
      </c>
      <c r="P324" s="35">
        <f>1/((1/P318+1/P319+1/P320+1/P321+1/P322)/5)</f>
        <v>234.56548505615342</v>
      </c>
      <c r="R324" s="35">
        <f>1/((1/R318+1/R319+1/R320+1/R321+1/R322)/5)</f>
        <v>5.609411020072784</v>
      </c>
      <c r="S324" s="35">
        <f>1/((1/S318+1/S319+1/S320+1/S321+1/S322)/5)</f>
        <v>6.424623200359166</v>
      </c>
    </row>
    <row r="325" spans="1:19" ht="12.75">
      <c r="A325" s="41"/>
      <c r="B325" s="24"/>
      <c r="C325" s="17"/>
      <c r="D325" s="24"/>
      <c r="E325" s="14"/>
      <c r="F325" s="31"/>
      <c r="G325" s="17"/>
      <c r="H325" s="30"/>
      <c r="I325" s="17"/>
      <c r="K325" s="20"/>
      <c r="L325" s="21"/>
      <c r="M325" s="21"/>
      <c r="O325" s="27"/>
      <c r="P325" s="27"/>
      <c r="R325" s="27"/>
      <c r="S325" s="27"/>
    </row>
    <row r="326" spans="1:19" ht="12.75">
      <c r="A326" s="41">
        <v>1556</v>
      </c>
      <c r="B326" s="24">
        <v>137.5</v>
      </c>
      <c r="C326" s="17">
        <f>B326/20</f>
        <v>6.875</v>
      </c>
      <c r="D326" s="24">
        <v>30.3335</v>
      </c>
      <c r="E326" s="14">
        <f>(D326*24)/240</f>
        <v>3.03335</v>
      </c>
      <c r="F326" s="31">
        <v>82.44850107590662</v>
      </c>
      <c r="G326" s="17">
        <f>(F326*24)/240</f>
        <v>8.244850107590661</v>
      </c>
      <c r="H326" s="30">
        <v>25.585</v>
      </c>
      <c r="I326" s="17">
        <f>(H326*24)/240</f>
        <v>2.5585</v>
      </c>
      <c r="K326" s="20">
        <v>9</v>
      </c>
      <c r="L326" s="21">
        <v>410.6291257593389</v>
      </c>
      <c r="M326" s="21">
        <v>364.0310658815331</v>
      </c>
      <c r="O326" s="27">
        <f>(C326*240)/K326</f>
        <v>183.33333333333334</v>
      </c>
      <c r="P326" s="27">
        <f>(G326*240)/K326</f>
        <v>219.86266953575097</v>
      </c>
      <c r="R326" s="27">
        <f>(C326*240)/L326</f>
        <v>4.0182244670267995</v>
      </c>
      <c r="S326" s="27">
        <f>(G326*240)/L326</f>
        <v>4.81885940789663</v>
      </c>
    </row>
    <row r="327" spans="1:19" ht="12.75">
      <c r="A327" s="41">
        <v>1557</v>
      </c>
      <c r="B327" s="25">
        <v>137.5</v>
      </c>
      <c r="C327" s="17">
        <f>B327/20</f>
        <v>6.875</v>
      </c>
      <c r="D327" s="24">
        <v>34.3335</v>
      </c>
      <c r="E327" s="14">
        <f>(D327*24)/240</f>
        <v>3.43335</v>
      </c>
      <c r="F327" s="31">
        <v>82.44850107590662</v>
      </c>
      <c r="G327" s="17">
        <f>(F327*24)/240</f>
        <v>8.244850107590661</v>
      </c>
      <c r="H327" s="30">
        <v>26.5</v>
      </c>
      <c r="I327" s="17">
        <f>(H327*24)/240</f>
        <v>2.65</v>
      </c>
      <c r="K327" s="20">
        <v>9.5</v>
      </c>
      <c r="L327" s="21">
        <v>444.03315996674513</v>
      </c>
      <c r="M327" s="21">
        <v>393.6444211319155</v>
      </c>
      <c r="O327" s="27">
        <f>(C327*240)/K327</f>
        <v>173.68421052631578</v>
      </c>
      <c r="P327" s="27">
        <f>(G327*240)/K327</f>
        <v>208.2909500865009</v>
      </c>
      <c r="R327" s="27">
        <f>(C327*240)/L327</f>
        <v>3.7159386927849556</v>
      </c>
      <c r="S327" s="27">
        <f>(G327*240)/L327</f>
        <v>4.456342913601214</v>
      </c>
    </row>
    <row r="328" spans="1:19" ht="12.75">
      <c r="A328" s="41">
        <v>1558</v>
      </c>
      <c r="B328" s="25">
        <v>137.5</v>
      </c>
      <c r="C328" s="17">
        <f>B328/20</f>
        <v>6.875</v>
      </c>
      <c r="D328" s="24">
        <v>44</v>
      </c>
      <c r="E328" s="14">
        <f>(D328*24)/240</f>
        <v>4.4</v>
      </c>
      <c r="F328" s="31">
        <v>82.44850107590662</v>
      </c>
      <c r="G328" s="17">
        <f>(F328*24)/240</f>
        <v>8.244850107590661</v>
      </c>
      <c r="H328" s="25">
        <v>27.333333333333332</v>
      </c>
      <c r="I328" s="17">
        <f>(H328*24)/240</f>
        <v>2.7333333333333334</v>
      </c>
      <c r="K328" s="20">
        <v>9.5</v>
      </c>
      <c r="L328" s="21">
        <v>351.88834320798907</v>
      </c>
      <c r="M328" s="21">
        <v>311.9561682635408</v>
      </c>
      <c r="O328" s="27">
        <f>(C328*240)/K328</f>
        <v>173.68421052631578</v>
      </c>
      <c r="P328" s="27">
        <f>(G328*240)/K328</f>
        <v>208.2909500865009</v>
      </c>
      <c r="R328" s="27">
        <f>(C328*240)/L328</f>
        <v>4.688987378660458</v>
      </c>
      <c r="S328" s="27">
        <f>(G328*240)/L328</f>
        <v>5.623272449954898</v>
      </c>
    </row>
    <row r="329" spans="1:19" ht="12.75">
      <c r="A329" s="41">
        <v>1559</v>
      </c>
      <c r="B329" s="24">
        <v>137.5</v>
      </c>
      <c r="C329" s="17">
        <f>B329/20</f>
        <v>6.875</v>
      </c>
      <c r="D329" s="24">
        <v>35</v>
      </c>
      <c r="E329" s="14">
        <f>(D329*24)/240</f>
        <v>3.5</v>
      </c>
      <c r="F329" s="31">
        <v>82.44850107590662</v>
      </c>
      <c r="G329" s="17">
        <f>(F329*24)/240</f>
        <v>8.244850107590661</v>
      </c>
      <c r="H329" s="25">
        <v>28.166666666666664</v>
      </c>
      <c r="I329" s="17">
        <f>(H329*24)/240</f>
        <v>2.816666666666667</v>
      </c>
      <c r="K329" s="20">
        <v>10</v>
      </c>
      <c r="L329" s="21">
        <v>294.5035472013899</v>
      </c>
      <c r="M329" s="21">
        <v>261.0833802774306</v>
      </c>
      <c r="O329" s="27">
        <f>(C329*240)/K329</f>
        <v>165</v>
      </c>
      <c r="P329" s="27">
        <f>(G329*240)/K329</f>
        <v>197.87640258217587</v>
      </c>
      <c r="R329" s="27">
        <f>(C329*240)/L329</f>
        <v>5.602648985656132</v>
      </c>
      <c r="S329" s="27">
        <f>(G329*240)/L329</f>
        <v>6.718981977044316</v>
      </c>
    </row>
    <row r="330" spans="1:19" ht="12.75">
      <c r="A330" s="41">
        <v>1560</v>
      </c>
      <c r="B330" s="25">
        <v>139.75</v>
      </c>
      <c r="C330" s="17">
        <f>B330/20</f>
        <v>6.9875</v>
      </c>
      <c r="D330" s="36">
        <v>38.5</v>
      </c>
      <c r="E330" s="14">
        <f>(D330*24)/240</f>
        <v>3.85</v>
      </c>
      <c r="F330" s="31">
        <v>83.79765836623963</v>
      </c>
      <c r="G330" s="17">
        <f>(F330*24)/240</f>
        <v>8.379765836623964</v>
      </c>
      <c r="H330" s="30">
        <v>29</v>
      </c>
      <c r="I330" s="17">
        <f>(H330*24)/240</f>
        <v>2.9</v>
      </c>
      <c r="K330" s="20">
        <v>10</v>
      </c>
      <c r="L330" s="21">
        <v>305.266997400113</v>
      </c>
      <c r="M330" s="21">
        <v>270.62539764202535</v>
      </c>
      <c r="O330" s="27">
        <f>(C330*240)/K330</f>
        <v>167.7</v>
      </c>
      <c r="P330" s="27">
        <f>(G330*240)/K330</f>
        <v>201.11438007897513</v>
      </c>
      <c r="R330" s="27">
        <f>(C330*240)/L330</f>
        <v>5.4935515934660915</v>
      </c>
      <c r="S330" s="27">
        <f>(G330*240)/L330</f>
        <v>6.588146828573638</v>
      </c>
    </row>
    <row r="331" ht="12.75">
      <c r="K331" s="20"/>
    </row>
    <row r="332" spans="1:19" ht="12.75">
      <c r="A332" s="42" t="s">
        <v>286</v>
      </c>
      <c r="B332" s="24">
        <f>AVERAGE(B326:B331)</f>
        <v>137.95</v>
      </c>
      <c r="C332" s="24">
        <f>AVERAGE(C326:C331)</f>
        <v>6.897499999999999</v>
      </c>
      <c r="D332" s="24">
        <f>AVERAGE(D326:D331)</f>
        <v>36.4334</v>
      </c>
      <c r="E332" s="24">
        <f>AVERAGE(E326:E331)</f>
        <v>3.64334</v>
      </c>
      <c r="F332" s="24">
        <f>AVERAGE(F326:F331)</f>
        <v>82.71833253397321</v>
      </c>
      <c r="G332" s="24">
        <f>AVERAGE(G326:G331)</f>
        <v>8.271833253397322</v>
      </c>
      <c r="H332" s="24">
        <f>AVERAGE(H326:H331)</f>
        <v>27.317</v>
      </c>
      <c r="I332" s="24">
        <f>AVERAGE(I326:I331)</f>
        <v>2.7317</v>
      </c>
      <c r="J332" s="24"/>
      <c r="K332" s="24">
        <f>AVERAGE(K326:K331)</f>
        <v>9.6</v>
      </c>
      <c r="L332" s="24">
        <f>AVERAGE(L326:L331)</f>
        <v>361.2642347071152</v>
      </c>
      <c r="M332" s="24">
        <f>AVERAGE(M326:M331)</f>
        <v>320.26808663928904</v>
      </c>
      <c r="O332" s="35">
        <f>1/((1/O326+1/O327+1/O328+1/O329+1/O330)/5)</f>
        <v>172.4534440206417</v>
      </c>
      <c r="P332" s="35">
        <f>1/((1/P326+1/P327+1/P328+1/P329+1/P330)/5)</f>
        <v>206.81495221643166</v>
      </c>
      <c r="R332" s="35">
        <f>1/((1/R326+1/R327+1/R328+1/R329+1/R330)/5)</f>
        <v>4.579755220783749</v>
      </c>
      <c r="S332" s="35">
        <f>1/((1/S326+1/S327+1/S328+1/S329+1/S330)/5)</f>
        <v>5.492275683609859</v>
      </c>
    </row>
    <row r="333" spans="1:11" ht="12.75">
      <c r="A333" s="40"/>
      <c r="K333" s="20"/>
    </row>
    <row r="334" spans="1:11" ht="12.75">
      <c r="A334" s="40"/>
      <c r="K334" s="20"/>
    </row>
    <row r="335" spans="1:11" ht="12.75">
      <c r="A335" s="40"/>
      <c r="K335" s="20"/>
    </row>
    <row r="336" spans="1:11" ht="12.75">
      <c r="A336" s="40"/>
      <c r="B336" s="19" t="s">
        <v>508</v>
      </c>
      <c r="K336" s="20"/>
    </row>
    <row r="337" spans="1:11" ht="12.75">
      <c r="A337" s="40"/>
      <c r="K337" s="20"/>
    </row>
    <row r="338" spans="1:11" ht="12.75">
      <c r="A338" s="40"/>
      <c r="B338" t="s">
        <v>295</v>
      </c>
      <c r="K338" s="20"/>
    </row>
    <row r="339" spans="1:11" ht="12.75">
      <c r="A339" s="40"/>
      <c r="K339" s="20"/>
    </row>
    <row r="340" spans="1:11" ht="12.75">
      <c r="A340" s="40"/>
      <c r="K340" s="20"/>
    </row>
    <row r="341" ht="12.75">
      <c r="A341" s="40"/>
    </row>
    <row r="342" ht="12.75">
      <c r="A342" s="40"/>
    </row>
    <row r="343" ht="12.75">
      <c r="A343" s="40"/>
    </row>
    <row r="344" ht="12.75">
      <c r="A344" s="40"/>
    </row>
    <row r="345" ht="12.75">
      <c r="A345" s="40"/>
    </row>
    <row r="346" ht="12.75">
      <c r="A346" s="40"/>
    </row>
    <row r="347" ht="12.75">
      <c r="A347" s="40"/>
    </row>
    <row r="348" ht="12.75">
      <c r="A348" s="40"/>
    </row>
    <row r="349" ht="12.75">
      <c r="A349" s="40"/>
    </row>
    <row r="350" ht="12.75">
      <c r="A350" s="40"/>
    </row>
    <row r="351" ht="12.75">
      <c r="A351" s="40"/>
    </row>
    <row r="352" ht="12.75">
      <c r="A352" s="40"/>
    </row>
    <row r="353" ht="12.75">
      <c r="A353" s="40"/>
    </row>
    <row r="354" ht="12.75">
      <c r="A354" s="40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3"/>
  </sheetPr>
  <dimension ref="A1:N192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4.140625" style="0" customWidth="1"/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14" customWidth="1"/>
    <col min="13" max="13" width="13.7109375" style="0" customWidth="1"/>
  </cols>
  <sheetData>
    <row r="1" spans="1:13" ht="12.75">
      <c r="A1" s="3"/>
      <c r="B1" s="12"/>
      <c r="C1" s="13" t="s">
        <v>458</v>
      </c>
      <c r="D1" s="10"/>
      <c r="E1" s="5"/>
      <c r="F1" s="9"/>
      <c r="G1" s="9"/>
      <c r="H1" s="9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14"/>
      <c r="M6" s="7"/>
    </row>
    <row r="7" spans="1:12" ht="12.75">
      <c r="A7" s="3">
        <v>1360</v>
      </c>
      <c r="B7" s="12"/>
      <c r="C7" s="12"/>
      <c r="F7" s="9"/>
      <c r="G7" s="9"/>
      <c r="H7" s="9"/>
      <c r="I7" s="2"/>
      <c r="J7" s="14"/>
      <c r="K7" s="14">
        <v>36</v>
      </c>
      <c r="L7" s="14"/>
    </row>
    <row r="8" spans="1:12" ht="12.75">
      <c r="A8" s="3">
        <v>1361</v>
      </c>
      <c r="B8" s="12"/>
      <c r="C8" s="12"/>
      <c r="F8" s="9"/>
      <c r="G8" s="9"/>
      <c r="H8" s="9"/>
      <c r="I8" s="2"/>
      <c r="J8" s="14"/>
      <c r="K8" s="14">
        <v>36</v>
      </c>
      <c r="L8" s="14"/>
    </row>
    <row r="9" spans="1:12" ht="12.75">
      <c r="A9" s="3">
        <v>1362</v>
      </c>
      <c r="B9" s="12"/>
      <c r="C9" s="12"/>
      <c r="F9" s="9"/>
      <c r="G9" s="9"/>
      <c r="H9" s="9"/>
      <c r="I9" s="2"/>
      <c r="J9" s="14"/>
      <c r="K9" s="14">
        <v>36</v>
      </c>
      <c r="L9" s="14"/>
    </row>
    <row r="10" spans="1:12" ht="12.75">
      <c r="A10" s="3">
        <v>1363</v>
      </c>
      <c r="B10" s="12"/>
      <c r="C10" s="12"/>
      <c r="F10" s="9"/>
      <c r="G10" s="9"/>
      <c r="H10" s="9"/>
      <c r="I10" s="2"/>
      <c r="J10" s="14"/>
      <c r="K10" s="14">
        <v>36</v>
      </c>
      <c r="L10" s="14"/>
    </row>
    <row r="11" spans="1:12" ht="12.75">
      <c r="A11" s="3">
        <v>1364</v>
      </c>
      <c r="B11" s="12"/>
      <c r="C11" s="12"/>
      <c r="F11" s="9"/>
      <c r="G11" s="9"/>
      <c r="H11" s="9"/>
      <c r="I11" s="2"/>
      <c r="J11" s="14"/>
      <c r="K11" s="14">
        <v>36</v>
      </c>
      <c r="L11" s="14"/>
    </row>
    <row r="12" spans="1:12" ht="12.75">
      <c r="A12" s="3">
        <v>1365</v>
      </c>
      <c r="B12" s="12"/>
      <c r="C12" s="12"/>
      <c r="F12" s="9"/>
      <c r="G12" s="9"/>
      <c r="H12" s="9"/>
      <c r="I12" s="2"/>
      <c r="J12" s="14"/>
      <c r="K12" s="14">
        <v>36</v>
      </c>
      <c r="L12" s="14"/>
    </row>
    <row r="13" spans="1:12" ht="12.75">
      <c r="A13" s="3">
        <v>1366</v>
      </c>
      <c r="B13" s="12"/>
      <c r="C13" s="12"/>
      <c r="F13" s="9"/>
      <c r="G13" s="9"/>
      <c r="H13" s="9"/>
      <c r="I13" s="2"/>
      <c r="J13" s="14"/>
      <c r="K13" s="14">
        <v>36</v>
      </c>
      <c r="L13" s="14"/>
    </row>
    <row r="14" spans="1:12" ht="12.75">
      <c r="A14" s="3">
        <v>1367</v>
      </c>
      <c r="B14" s="12"/>
      <c r="C14" s="12"/>
      <c r="F14" s="9"/>
      <c r="G14" s="9"/>
      <c r="H14" s="9"/>
      <c r="I14" s="2"/>
      <c r="J14" s="14"/>
      <c r="K14" s="14">
        <v>36</v>
      </c>
      <c r="L14" s="14"/>
    </row>
    <row r="15" spans="1:12" ht="12.75">
      <c r="A15" s="3">
        <v>1368</v>
      </c>
      <c r="B15" s="12"/>
      <c r="C15" s="12"/>
      <c r="F15" s="9"/>
      <c r="G15" s="9"/>
      <c r="H15" s="9"/>
      <c r="I15" s="2"/>
      <c r="J15" s="14"/>
      <c r="K15" s="14">
        <v>36</v>
      </c>
      <c r="L15" s="14"/>
    </row>
    <row r="16" spans="1:12" ht="12.75">
      <c r="A16" s="3">
        <v>1369</v>
      </c>
      <c r="B16" s="12"/>
      <c r="C16" s="12"/>
      <c r="F16" s="9"/>
      <c r="G16" s="9"/>
      <c r="H16" s="9"/>
      <c r="I16" s="2"/>
      <c r="J16" s="14"/>
      <c r="K16" s="14">
        <v>36</v>
      </c>
      <c r="L16" s="14"/>
    </row>
    <row r="17" spans="1:12" ht="12.75">
      <c r="A17" s="3">
        <v>1370</v>
      </c>
      <c r="B17" s="12"/>
      <c r="C17" s="12"/>
      <c r="F17" s="9"/>
      <c r="G17" s="9"/>
      <c r="H17" s="9"/>
      <c r="I17" s="2"/>
      <c r="J17" s="14"/>
      <c r="K17" s="14">
        <v>36</v>
      </c>
      <c r="L17" s="14"/>
    </row>
    <row r="18" spans="1:12" ht="12.75">
      <c r="A18" s="3">
        <v>1371</v>
      </c>
      <c r="B18" s="12"/>
      <c r="C18" s="12"/>
      <c r="F18" s="9"/>
      <c r="G18" s="9"/>
      <c r="H18" s="9"/>
      <c r="I18" s="2"/>
      <c r="J18" s="14"/>
      <c r="K18" s="14">
        <v>36</v>
      </c>
      <c r="L18" s="14"/>
    </row>
    <row r="19" spans="1:12" ht="12.75">
      <c r="A19" s="3">
        <v>1372</v>
      </c>
      <c r="B19" s="12"/>
      <c r="C19" s="12"/>
      <c r="F19" s="9"/>
      <c r="G19" s="9"/>
      <c r="H19" s="9"/>
      <c r="I19" s="2"/>
      <c r="J19" s="14"/>
      <c r="K19" s="14">
        <v>36</v>
      </c>
      <c r="L19" s="14"/>
    </row>
    <row r="20" spans="1:12" ht="12.75">
      <c r="A20" s="3">
        <v>1373</v>
      </c>
      <c r="B20" s="12"/>
      <c r="C20" s="12"/>
      <c r="F20" s="9"/>
      <c r="G20" s="9"/>
      <c r="H20" s="9"/>
      <c r="I20" s="2"/>
      <c r="J20" s="14"/>
      <c r="K20" s="14">
        <v>36</v>
      </c>
      <c r="L20" s="14"/>
    </row>
    <row r="21" spans="1:12" ht="12.75">
      <c r="A21" s="3">
        <v>1374</v>
      </c>
      <c r="B21" s="12"/>
      <c r="C21" s="12"/>
      <c r="F21" s="9"/>
      <c r="G21" s="9"/>
      <c r="H21" s="9"/>
      <c r="I21" s="2"/>
      <c r="J21" s="14"/>
      <c r="K21" s="14">
        <v>36</v>
      </c>
      <c r="L21" s="14"/>
    </row>
    <row r="22" spans="1:12" ht="12.75">
      <c r="A22" s="3">
        <v>1375</v>
      </c>
      <c r="B22" s="12"/>
      <c r="C22" s="12"/>
      <c r="F22" s="9"/>
      <c r="G22" s="9"/>
      <c r="H22" s="9"/>
      <c r="I22" s="2"/>
      <c r="J22" s="14"/>
      <c r="K22" s="14">
        <v>36</v>
      </c>
      <c r="L22" s="14"/>
    </row>
    <row r="23" spans="1:12" ht="12.75">
      <c r="A23" s="3">
        <v>1376</v>
      </c>
      <c r="B23" s="12"/>
      <c r="C23" s="12"/>
      <c r="F23" s="9"/>
      <c r="G23" s="9"/>
      <c r="H23" s="9"/>
      <c r="I23" s="2"/>
      <c r="J23" s="14"/>
      <c r="K23" s="14">
        <v>36</v>
      </c>
      <c r="L23" s="14"/>
    </row>
    <row r="24" spans="1:12" ht="12.75">
      <c r="A24" s="3">
        <v>1377</v>
      </c>
      <c r="B24" s="12"/>
      <c r="C24" s="12"/>
      <c r="F24" s="9"/>
      <c r="G24" s="9"/>
      <c r="H24" s="9"/>
      <c r="I24" s="2"/>
      <c r="J24" s="14"/>
      <c r="K24" s="14">
        <v>36</v>
      </c>
      <c r="L24" s="14"/>
    </row>
    <row r="25" spans="1:12" ht="12.75">
      <c r="A25" s="3">
        <v>1378</v>
      </c>
      <c r="B25" s="12"/>
      <c r="C25" s="12"/>
      <c r="F25" s="9"/>
      <c r="G25" s="9"/>
      <c r="H25" s="9"/>
      <c r="I25" s="2"/>
      <c r="J25" s="14"/>
      <c r="K25" s="14">
        <v>36</v>
      </c>
      <c r="L25" s="14"/>
    </row>
    <row r="26" spans="1:12" ht="12.75">
      <c r="A26" s="3">
        <v>1379</v>
      </c>
      <c r="B26" s="12"/>
      <c r="C26" s="12"/>
      <c r="F26" s="9"/>
      <c r="G26" s="9"/>
      <c r="H26" s="9"/>
      <c r="I26" s="2"/>
      <c r="J26" s="14"/>
      <c r="K26" s="14">
        <v>36</v>
      </c>
      <c r="L26" s="14"/>
    </row>
    <row r="27" spans="1:12" ht="12.75">
      <c r="A27" s="3">
        <v>1380</v>
      </c>
      <c r="B27" s="12"/>
      <c r="C27" s="12"/>
      <c r="F27" s="9"/>
      <c r="G27" s="9"/>
      <c r="H27" s="9"/>
      <c r="I27" s="2"/>
      <c r="J27" s="14"/>
      <c r="K27" s="14">
        <v>36</v>
      </c>
      <c r="L27" s="14"/>
    </row>
    <row r="28" spans="1:12" ht="12.75">
      <c r="A28" s="3">
        <v>1381</v>
      </c>
      <c r="B28" s="12"/>
      <c r="C28" s="12"/>
      <c r="F28" s="9"/>
      <c r="G28" s="9"/>
      <c r="H28" s="9"/>
      <c r="I28" s="2"/>
      <c r="J28" s="14"/>
      <c r="K28" s="14">
        <v>36</v>
      </c>
      <c r="L28" s="14"/>
    </row>
    <row r="29" spans="1:12" ht="12.75">
      <c r="A29" s="3">
        <v>1382</v>
      </c>
      <c r="B29" s="12"/>
      <c r="C29" s="12"/>
      <c r="F29" s="9"/>
      <c r="G29" s="9"/>
      <c r="H29" s="9"/>
      <c r="I29" s="2"/>
      <c r="J29" s="14"/>
      <c r="K29" s="14">
        <v>36</v>
      </c>
      <c r="L29" s="14"/>
    </row>
    <row r="30" spans="1:12" ht="12.75">
      <c r="A30" s="3">
        <v>1383</v>
      </c>
      <c r="B30" s="12"/>
      <c r="C30" s="12"/>
      <c r="F30" s="9"/>
      <c r="G30" s="9"/>
      <c r="H30" s="9"/>
      <c r="I30" s="2"/>
      <c r="J30" s="14"/>
      <c r="K30" s="14">
        <v>36</v>
      </c>
      <c r="L30" s="14"/>
    </row>
    <row r="31" spans="1:13" ht="12.75">
      <c r="A31" s="3">
        <v>1384</v>
      </c>
      <c r="B31" s="12" t="s">
        <v>47</v>
      </c>
      <c r="C31" s="12" t="s">
        <v>50</v>
      </c>
      <c r="D31" t="s">
        <v>420</v>
      </c>
      <c r="E31">
        <v>124</v>
      </c>
      <c r="F31" s="9">
        <v>1355</v>
      </c>
      <c r="G31" s="9">
        <f>F31*H31</f>
        <v>2410.545</v>
      </c>
      <c r="H31" s="9">
        <v>1.779</v>
      </c>
      <c r="I31" s="2">
        <v>1.1135</v>
      </c>
      <c r="J31" s="14">
        <f>H31*I31</f>
        <v>1.9809164999999997</v>
      </c>
      <c r="K31" s="14">
        <v>36</v>
      </c>
      <c r="L31" s="14">
        <f>(H31*240)/K31</f>
        <v>11.86</v>
      </c>
      <c r="M31" s="7">
        <f>(14/240)/H31</f>
        <v>0.03278995690462807</v>
      </c>
    </row>
    <row r="32" spans="1:12" ht="12.75">
      <c r="A32" s="3">
        <v>1385</v>
      </c>
      <c r="B32" s="12"/>
      <c r="C32" s="12"/>
      <c r="F32" s="9"/>
      <c r="G32" s="9"/>
      <c r="H32" s="9"/>
      <c r="I32" s="2"/>
      <c r="J32" s="14"/>
      <c r="K32" s="14">
        <v>36</v>
      </c>
      <c r="L32" s="14"/>
    </row>
    <row r="33" spans="1:12" ht="12.75">
      <c r="A33" s="3">
        <v>1386</v>
      </c>
      <c r="B33" s="12"/>
      <c r="C33" s="12"/>
      <c r="F33" s="9"/>
      <c r="G33" s="9"/>
      <c r="H33" s="9"/>
      <c r="I33" s="2"/>
      <c r="J33" s="14"/>
      <c r="K33" s="14">
        <v>36</v>
      </c>
      <c r="L33" s="14"/>
    </row>
    <row r="34" spans="1:12" ht="12.75">
      <c r="A34" s="3">
        <v>1387</v>
      </c>
      <c r="B34" s="12"/>
      <c r="C34" s="12"/>
      <c r="F34" s="9"/>
      <c r="G34" s="9"/>
      <c r="H34" s="9"/>
      <c r="I34" s="2"/>
      <c r="J34" s="14"/>
      <c r="K34" s="14">
        <v>36</v>
      </c>
      <c r="L34" s="14"/>
    </row>
    <row r="35" spans="1:12" ht="12.75">
      <c r="A35" s="3">
        <v>1388</v>
      </c>
      <c r="B35" s="12"/>
      <c r="C35" s="12"/>
      <c r="F35" s="9"/>
      <c r="G35" s="9"/>
      <c r="H35" s="9"/>
      <c r="I35" s="2"/>
      <c r="J35" s="14"/>
      <c r="K35" s="14">
        <v>36</v>
      </c>
      <c r="L35" s="14"/>
    </row>
    <row r="36" spans="1:12" ht="12.75">
      <c r="A36" s="3">
        <v>1389</v>
      </c>
      <c r="B36" s="12"/>
      <c r="C36" s="12"/>
      <c r="F36" s="9"/>
      <c r="G36" s="9"/>
      <c r="H36" s="9"/>
      <c r="I36" s="2"/>
      <c r="J36" s="14"/>
      <c r="K36" s="14">
        <v>36</v>
      </c>
      <c r="L36" s="14"/>
    </row>
    <row r="37" spans="1:12" ht="12.75">
      <c r="A37" s="3">
        <v>1390</v>
      </c>
      <c r="B37" s="12"/>
      <c r="C37" s="12"/>
      <c r="F37" s="9"/>
      <c r="G37" s="9"/>
      <c r="H37" s="9"/>
      <c r="I37" s="2"/>
      <c r="J37" s="14"/>
      <c r="K37" s="14">
        <v>36</v>
      </c>
      <c r="L37" s="14"/>
    </row>
    <row r="38" spans="1:12" ht="12.75">
      <c r="A38" s="3">
        <v>1391</v>
      </c>
      <c r="B38" s="12"/>
      <c r="C38" s="12"/>
      <c r="F38" s="9"/>
      <c r="G38" s="9"/>
      <c r="H38" s="9"/>
      <c r="I38" s="2"/>
      <c r="J38" s="14"/>
      <c r="K38" s="14">
        <v>36</v>
      </c>
      <c r="L38" s="14"/>
    </row>
    <row r="39" spans="1:13" ht="12.75">
      <c r="A39" s="3">
        <v>1392</v>
      </c>
      <c r="B39" s="12" t="s">
        <v>64</v>
      </c>
      <c r="C39" s="12" t="s">
        <v>65</v>
      </c>
      <c r="D39" t="s">
        <v>418</v>
      </c>
      <c r="E39">
        <v>105</v>
      </c>
      <c r="F39" s="9">
        <v>1382.75</v>
      </c>
      <c r="G39" s="9">
        <f>F39*H39</f>
        <v>2003.6047500000002</v>
      </c>
      <c r="H39" s="9">
        <v>1.449</v>
      </c>
      <c r="I39" s="2">
        <v>1.058</v>
      </c>
      <c r="J39" s="14">
        <f>H39*I39</f>
        <v>1.5330420000000002</v>
      </c>
      <c r="K39" s="14">
        <v>36</v>
      </c>
      <c r="L39" s="14">
        <f>(H39*240)/K39</f>
        <v>9.66</v>
      </c>
      <c r="M39" s="7">
        <f>(14/240)/H39</f>
        <v>0.040257648953301126</v>
      </c>
    </row>
    <row r="40" spans="1:12" ht="12.75">
      <c r="A40" s="3">
        <v>1393</v>
      </c>
      <c r="B40" s="12"/>
      <c r="C40" s="12"/>
      <c r="F40" s="9"/>
      <c r="G40" s="9"/>
      <c r="H40" s="9"/>
      <c r="I40" s="2"/>
      <c r="J40" s="14"/>
      <c r="K40" s="14">
        <v>36</v>
      </c>
      <c r="L40" s="14"/>
    </row>
    <row r="41" spans="1:12" ht="12.75">
      <c r="A41" s="3">
        <v>1394</v>
      </c>
      <c r="B41" s="12"/>
      <c r="C41" s="12"/>
      <c r="F41" s="9"/>
      <c r="G41" s="9"/>
      <c r="H41" s="9"/>
      <c r="I41" s="2"/>
      <c r="J41" s="14"/>
      <c r="K41" s="14">
        <v>36</v>
      </c>
      <c r="L41" s="14"/>
    </row>
    <row r="42" spans="1:12" ht="12.75">
      <c r="A42" s="3">
        <v>1395</v>
      </c>
      <c r="B42" s="12"/>
      <c r="C42" s="12"/>
      <c r="F42" s="9"/>
      <c r="G42" s="9"/>
      <c r="H42" s="9"/>
      <c r="I42" s="2"/>
      <c r="J42" s="14"/>
      <c r="K42" s="14">
        <v>36</v>
      </c>
      <c r="L42" s="14"/>
    </row>
    <row r="43" spans="1:13" ht="12.75">
      <c r="A43" s="3">
        <v>1396</v>
      </c>
      <c r="B43" s="12" t="s">
        <v>75</v>
      </c>
      <c r="C43" s="12" t="s">
        <v>76</v>
      </c>
      <c r="D43" t="s">
        <v>419</v>
      </c>
      <c r="E43">
        <v>80</v>
      </c>
      <c r="F43" s="9">
        <v>935</v>
      </c>
      <c r="G43" s="9">
        <f>F43*H43</f>
        <v>1349.2050000000002</v>
      </c>
      <c r="H43" s="9">
        <v>1.443</v>
      </c>
      <c r="I43" s="2">
        <v>1.0487</v>
      </c>
      <c r="J43" s="14">
        <f>H43*I43</f>
        <v>1.5132741</v>
      </c>
      <c r="K43" s="14">
        <v>36</v>
      </c>
      <c r="L43" s="14">
        <f>(H43*240)/K43</f>
        <v>9.62</v>
      </c>
      <c r="M43" s="7">
        <f>(14/240)/H43</f>
        <v>0.04042504042504042</v>
      </c>
    </row>
    <row r="44" spans="1:12" ht="12.75">
      <c r="A44" s="3">
        <v>1397</v>
      </c>
      <c r="B44" s="12"/>
      <c r="C44" s="12"/>
      <c r="F44" s="9"/>
      <c r="G44" s="9"/>
      <c r="H44" s="9"/>
      <c r="I44" s="2"/>
      <c r="J44" s="14"/>
      <c r="K44" s="14">
        <v>36</v>
      </c>
      <c r="L44" s="14"/>
    </row>
    <row r="45" spans="1:12" ht="12.75">
      <c r="A45" s="3">
        <v>1398</v>
      </c>
      <c r="B45" s="12"/>
      <c r="C45" s="12"/>
      <c r="F45" s="9"/>
      <c r="G45" s="9"/>
      <c r="H45" s="9"/>
      <c r="I45" s="2"/>
      <c r="J45" s="14"/>
      <c r="K45" s="14">
        <v>36</v>
      </c>
      <c r="L45" s="14"/>
    </row>
    <row r="46" spans="1:13" ht="12.75">
      <c r="A46" s="3">
        <v>1399</v>
      </c>
      <c r="B46" s="12" t="s">
        <v>84</v>
      </c>
      <c r="C46" s="12" t="s">
        <v>87</v>
      </c>
      <c r="D46" t="s">
        <v>335</v>
      </c>
      <c r="E46">
        <v>105</v>
      </c>
      <c r="F46" s="9">
        <v>767.75</v>
      </c>
      <c r="G46" s="9">
        <f>F46*H46</f>
        <v>1020.33975</v>
      </c>
      <c r="H46" s="9">
        <v>1.329</v>
      </c>
      <c r="I46" s="2">
        <v>1.0487</v>
      </c>
      <c r="J46" s="14">
        <f>H46*I46</f>
        <v>1.3937222999999999</v>
      </c>
      <c r="K46" s="14">
        <v>36</v>
      </c>
      <c r="L46" s="14">
        <f>(H46*240)/K46</f>
        <v>8.86</v>
      </c>
      <c r="M46" s="7">
        <f>(14/240)/H46</f>
        <v>0.04389265111612742</v>
      </c>
    </row>
    <row r="47" spans="1:12" ht="12.75">
      <c r="A47" s="3">
        <v>1400</v>
      </c>
      <c r="B47" s="12"/>
      <c r="C47" s="12"/>
      <c r="F47" s="9"/>
      <c r="G47" s="9"/>
      <c r="H47" s="9"/>
      <c r="I47" s="2"/>
      <c r="J47" s="14"/>
      <c r="K47" s="14">
        <v>36</v>
      </c>
      <c r="L47" s="14"/>
    </row>
    <row r="48" spans="1:13" ht="12.75">
      <c r="A48" s="3">
        <v>1401</v>
      </c>
      <c r="B48" s="12" t="s">
        <v>89</v>
      </c>
      <c r="C48" s="12" t="s">
        <v>91</v>
      </c>
      <c r="D48" t="s">
        <v>421</v>
      </c>
      <c r="E48">
        <v>55</v>
      </c>
      <c r="F48" s="9">
        <v>483.958</v>
      </c>
      <c r="G48" s="9">
        <f>F48*H48</f>
        <v>739.487824</v>
      </c>
      <c r="H48" s="9">
        <v>1.528</v>
      </c>
      <c r="I48" s="2">
        <v>1.0487</v>
      </c>
      <c r="J48" s="14">
        <f>H48*I48</f>
        <v>1.6024136</v>
      </c>
      <c r="K48" s="14">
        <v>36</v>
      </c>
      <c r="L48" s="14">
        <f>(H48*240)/K48</f>
        <v>10.186666666666667</v>
      </c>
      <c r="M48" s="7">
        <f>(14/240)/H48</f>
        <v>0.03817626527050611</v>
      </c>
    </row>
    <row r="49" spans="1:12" ht="12.75">
      <c r="A49" s="3">
        <v>1402</v>
      </c>
      <c r="B49" s="12"/>
      <c r="C49" s="12"/>
      <c r="F49" s="9"/>
      <c r="G49" s="9"/>
      <c r="H49" s="9"/>
      <c r="I49" s="2"/>
      <c r="J49" s="14"/>
      <c r="K49" s="14">
        <v>36</v>
      </c>
      <c r="L49" s="14"/>
    </row>
    <row r="50" spans="1:12" ht="12.75">
      <c r="A50" s="3">
        <v>1403</v>
      </c>
      <c r="B50" s="12"/>
      <c r="C50" s="12"/>
      <c r="F50" s="9"/>
      <c r="G50" s="9"/>
      <c r="H50" s="9"/>
      <c r="I50" s="2"/>
      <c r="J50" s="14"/>
      <c r="K50" s="14">
        <v>36</v>
      </c>
      <c r="L50" s="14"/>
    </row>
    <row r="51" spans="1:12" ht="12.75">
      <c r="A51" s="3">
        <v>1404</v>
      </c>
      <c r="B51" s="12"/>
      <c r="C51" s="12"/>
      <c r="F51" s="9"/>
      <c r="G51" s="9"/>
      <c r="H51" s="9"/>
      <c r="I51" s="2"/>
      <c r="J51" s="14"/>
      <c r="K51" s="14">
        <v>36</v>
      </c>
      <c r="L51" s="14"/>
    </row>
    <row r="52" spans="1:12" ht="12.75">
      <c r="A52" s="3">
        <v>1405</v>
      </c>
      <c r="B52" s="12"/>
      <c r="C52" s="12"/>
      <c r="F52" s="9"/>
      <c r="G52" s="9"/>
      <c r="H52" s="9"/>
      <c r="I52" s="2"/>
      <c r="J52" s="14"/>
      <c r="K52" s="14">
        <v>36</v>
      </c>
      <c r="L52" s="14"/>
    </row>
    <row r="53" spans="1:12" ht="12.75">
      <c r="A53" s="3">
        <v>1406</v>
      </c>
      <c r="B53" s="12"/>
      <c r="C53" s="12"/>
      <c r="F53" s="9"/>
      <c r="G53" s="9"/>
      <c r="H53" s="9"/>
      <c r="I53" s="2"/>
      <c r="J53" s="14"/>
      <c r="K53" s="14">
        <v>36</v>
      </c>
      <c r="L53" s="14"/>
    </row>
    <row r="54" spans="1:12" ht="12.75">
      <c r="A54" s="3">
        <v>1407</v>
      </c>
      <c r="B54" s="12"/>
      <c r="C54" s="12"/>
      <c r="F54" s="9"/>
      <c r="G54" s="9"/>
      <c r="H54" s="9"/>
      <c r="I54" s="2"/>
      <c r="J54" s="14"/>
      <c r="K54" s="14">
        <v>36</v>
      </c>
      <c r="L54" s="14"/>
    </row>
    <row r="55" spans="1:12" ht="12.75">
      <c r="A55" s="3">
        <v>1408</v>
      </c>
      <c r="B55" s="12"/>
      <c r="C55" s="12"/>
      <c r="F55" s="9"/>
      <c r="G55" s="9"/>
      <c r="H55" s="9"/>
      <c r="I55" s="2"/>
      <c r="J55" s="14"/>
      <c r="K55" s="14">
        <v>36</v>
      </c>
      <c r="L55" s="14"/>
    </row>
    <row r="56" spans="1:12" ht="12.75">
      <c r="A56" s="3">
        <v>1409</v>
      </c>
      <c r="B56" s="12"/>
      <c r="C56" s="12"/>
      <c r="F56" s="9"/>
      <c r="G56" s="9"/>
      <c r="H56" s="9"/>
      <c r="I56" s="2"/>
      <c r="J56" s="14"/>
      <c r="K56" s="14">
        <v>36</v>
      </c>
      <c r="L56" s="14"/>
    </row>
    <row r="57" spans="1:12" ht="12.75">
      <c r="A57" s="3">
        <v>1410</v>
      </c>
      <c r="B57" s="12"/>
      <c r="C57" s="12"/>
      <c r="F57" s="9"/>
      <c r="G57" s="9"/>
      <c r="H57" s="9"/>
      <c r="I57" s="2"/>
      <c r="J57" s="14"/>
      <c r="K57" s="14">
        <v>36</v>
      </c>
      <c r="L57" s="14"/>
    </row>
    <row r="58" spans="1:12" ht="12.75">
      <c r="A58" s="3">
        <v>1411</v>
      </c>
      <c r="B58" s="12"/>
      <c r="C58" s="12"/>
      <c r="F58" s="9"/>
      <c r="G58" s="9"/>
      <c r="H58" s="9"/>
      <c r="I58" s="2"/>
      <c r="J58" s="14"/>
      <c r="K58" s="14">
        <v>40</v>
      </c>
      <c r="L58" s="14"/>
    </row>
    <row r="59" spans="1:12" ht="12.75">
      <c r="A59" s="3">
        <v>1412</v>
      </c>
      <c r="B59" s="12"/>
      <c r="C59" s="12"/>
      <c r="F59" s="9"/>
      <c r="G59" s="9"/>
      <c r="H59" s="9"/>
      <c r="I59" s="2"/>
      <c r="J59" s="14"/>
      <c r="K59" s="14">
        <v>40</v>
      </c>
      <c r="L59" s="14"/>
    </row>
    <row r="60" spans="1:12" ht="12.75">
      <c r="A60" s="3">
        <v>1413</v>
      </c>
      <c r="B60" s="12"/>
      <c r="C60" s="12"/>
      <c r="F60" s="9"/>
      <c r="G60" s="9"/>
      <c r="H60" s="9"/>
      <c r="I60" s="2"/>
      <c r="J60" s="14"/>
      <c r="K60" s="14">
        <v>40</v>
      </c>
      <c r="L60" s="14"/>
    </row>
    <row r="61" spans="1:12" ht="12.75">
      <c r="A61" s="3">
        <v>1414</v>
      </c>
      <c r="B61" s="12"/>
      <c r="C61" s="12"/>
      <c r="F61" s="9"/>
      <c r="G61" s="9"/>
      <c r="H61" s="9"/>
      <c r="I61" s="2"/>
      <c r="J61" s="14"/>
      <c r="K61" s="14">
        <v>40</v>
      </c>
      <c r="L61" s="14"/>
    </row>
    <row r="62" spans="1:12" ht="12.75">
      <c r="A62" s="3">
        <v>1415</v>
      </c>
      <c r="B62" s="12"/>
      <c r="C62" s="12"/>
      <c r="F62" s="9"/>
      <c r="G62" s="9"/>
      <c r="H62" s="9"/>
      <c r="I62" s="2"/>
      <c r="J62" s="14"/>
      <c r="K62" s="14">
        <v>40</v>
      </c>
      <c r="L62" s="14"/>
    </row>
    <row r="63" spans="1:12" ht="12.75">
      <c r="A63" s="3">
        <v>1416</v>
      </c>
      <c r="B63" s="12"/>
      <c r="C63" s="12"/>
      <c r="F63" s="9"/>
      <c r="G63" s="9"/>
      <c r="H63" s="9"/>
      <c r="I63" s="2"/>
      <c r="J63" s="14"/>
      <c r="K63" s="14">
        <v>40</v>
      </c>
      <c r="L63" s="14"/>
    </row>
    <row r="64" spans="1:12" ht="12.75">
      <c r="A64" s="3">
        <v>1417</v>
      </c>
      <c r="B64" s="12"/>
      <c r="C64" s="12"/>
      <c r="F64" s="9"/>
      <c r="G64" s="9"/>
      <c r="H64" s="9"/>
      <c r="I64" s="2"/>
      <c r="J64" s="14"/>
      <c r="K64" s="14">
        <v>40</v>
      </c>
      <c r="L64" s="14"/>
    </row>
    <row r="65" spans="1:12" ht="12.75">
      <c r="A65" s="3">
        <v>1418</v>
      </c>
      <c r="B65" s="12"/>
      <c r="C65" s="12"/>
      <c r="F65" s="9"/>
      <c r="G65" s="9"/>
      <c r="H65" s="9"/>
      <c r="I65" s="2"/>
      <c r="J65" s="14"/>
      <c r="K65" s="14">
        <v>40</v>
      </c>
      <c r="L65" s="14"/>
    </row>
    <row r="66" spans="1:12" ht="12.75">
      <c r="A66" s="3">
        <v>1419</v>
      </c>
      <c r="B66" s="12"/>
      <c r="C66" s="12"/>
      <c r="F66" s="9"/>
      <c r="G66" s="9"/>
      <c r="H66" s="9"/>
      <c r="I66" s="2"/>
      <c r="J66" s="14"/>
      <c r="K66" s="14">
        <v>40</v>
      </c>
      <c r="L66" s="14"/>
    </row>
    <row r="67" spans="1:12" ht="12.75">
      <c r="A67" s="3">
        <v>1420</v>
      </c>
      <c r="B67" s="12"/>
      <c r="C67" s="12"/>
      <c r="F67" s="9"/>
      <c r="G67" s="9"/>
      <c r="H67" s="9"/>
      <c r="I67" s="2"/>
      <c r="J67" s="14"/>
      <c r="K67" s="14">
        <v>40</v>
      </c>
      <c r="L67" s="14"/>
    </row>
    <row r="68" spans="1:12" ht="12.75">
      <c r="A68" s="3">
        <v>1421</v>
      </c>
      <c r="B68" s="12"/>
      <c r="C68" s="12"/>
      <c r="F68" s="9"/>
      <c r="G68" s="9"/>
      <c r="H68" s="9"/>
      <c r="I68" s="2"/>
      <c r="J68" s="14"/>
      <c r="K68" s="14">
        <v>40</v>
      </c>
      <c r="L68" s="14"/>
    </row>
    <row r="69" spans="1:12" ht="12.75">
      <c r="A69" s="3">
        <v>1422</v>
      </c>
      <c r="B69" s="12"/>
      <c r="C69" s="12"/>
      <c r="F69" s="9"/>
      <c r="G69" s="9"/>
      <c r="H69" s="9"/>
      <c r="I69" s="2"/>
      <c r="J69" s="14"/>
      <c r="K69" s="14">
        <v>40</v>
      </c>
      <c r="L69" s="14"/>
    </row>
    <row r="70" spans="1:12" ht="12.75">
      <c r="A70" s="3">
        <v>1423</v>
      </c>
      <c r="B70" s="12"/>
      <c r="C70" s="12"/>
      <c r="F70" s="9"/>
      <c r="G70" s="9"/>
      <c r="H70" s="9"/>
      <c r="I70" s="2"/>
      <c r="J70" s="14"/>
      <c r="K70" s="14">
        <v>40</v>
      </c>
      <c r="L70" s="14"/>
    </row>
    <row r="71" spans="1:12" ht="12.75">
      <c r="A71" s="3">
        <v>1424</v>
      </c>
      <c r="B71" s="12"/>
      <c r="C71" s="12"/>
      <c r="F71" s="9"/>
      <c r="G71" s="9"/>
      <c r="H71" s="9"/>
      <c r="I71" s="2"/>
      <c r="J71" s="14"/>
      <c r="K71" s="14">
        <v>40</v>
      </c>
      <c r="L71" s="14"/>
    </row>
    <row r="72" spans="1:12" ht="12.75">
      <c r="A72" s="3">
        <v>1425</v>
      </c>
      <c r="B72" s="12"/>
      <c r="C72" s="12"/>
      <c r="F72" s="9"/>
      <c r="G72" s="9"/>
      <c r="H72" s="9"/>
      <c r="I72" s="2"/>
      <c r="J72" s="14"/>
      <c r="K72" s="14">
        <v>40</v>
      </c>
      <c r="L72" s="14"/>
    </row>
    <row r="73" spans="1:12" ht="12.75">
      <c r="A73" s="3">
        <v>1426</v>
      </c>
      <c r="B73" s="12"/>
      <c r="C73" s="12"/>
      <c r="F73" s="9"/>
      <c r="G73" s="9"/>
      <c r="H73" s="9"/>
      <c r="I73" s="2"/>
      <c r="J73" s="14"/>
      <c r="K73" s="14">
        <v>40</v>
      </c>
      <c r="L73" s="14"/>
    </row>
    <row r="74" spans="1:12" ht="12.75">
      <c r="A74" s="3">
        <v>1427</v>
      </c>
      <c r="B74" s="12"/>
      <c r="C74" s="12"/>
      <c r="F74" s="9"/>
      <c r="G74" s="9"/>
      <c r="H74" s="9"/>
      <c r="I74" s="2"/>
      <c r="J74" s="14"/>
      <c r="K74" s="14">
        <v>40</v>
      </c>
      <c r="L74" s="14"/>
    </row>
    <row r="75" spans="1:12" ht="12.75">
      <c r="A75" s="3">
        <v>1428</v>
      </c>
      <c r="B75" s="12"/>
      <c r="C75" s="12"/>
      <c r="F75" s="9"/>
      <c r="G75" s="9"/>
      <c r="H75" s="9"/>
      <c r="I75" s="2"/>
      <c r="J75" s="14"/>
      <c r="K75" s="14">
        <v>40</v>
      </c>
      <c r="L75" s="14"/>
    </row>
    <row r="76" spans="1:12" ht="12.75">
      <c r="A76" s="3">
        <v>1429</v>
      </c>
      <c r="B76" s="12"/>
      <c r="C76" s="12"/>
      <c r="F76" s="9"/>
      <c r="G76" s="9"/>
      <c r="H76" s="9"/>
      <c r="I76" s="2"/>
      <c r="J76" s="14"/>
      <c r="K76" s="14">
        <v>40</v>
      </c>
      <c r="L76" s="14"/>
    </row>
    <row r="77" spans="1:12" ht="12.75">
      <c r="A77" s="3">
        <v>1430</v>
      </c>
      <c r="B77" s="12"/>
      <c r="C77" s="12"/>
      <c r="F77" s="9"/>
      <c r="G77" s="9"/>
      <c r="H77" s="9"/>
      <c r="I77" s="2"/>
      <c r="J77" s="14"/>
      <c r="K77" s="14">
        <v>40</v>
      </c>
      <c r="L77" s="14"/>
    </row>
    <row r="78" spans="1:12" ht="12.75">
      <c r="A78" s="3">
        <v>1431</v>
      </c>
      <c r="B78" s="12"/>
      <c r="C78" s="12"/>
      <c r="F78" s="9"/>
      <c r="G78" s="9"/>
      <c r="H78" s="9"/>
      <c r="I78" s="2"/>
      <c r="J78" s="14"/>
      <c r="K78" s="14">
        <v>41</v>
      </c>
      <c r="L78" s="14"/>
    </row>
    <row r="79" spans="1:12" ht="12.75">
      <c r="A79" s="3">
        <v>1432</v>
      </c>
      <c r="B79" s="12"/>
      <c r="C79" s="12"/>
      <c r="F79" s="9"/>
      <c r="G79" s="9"/>
      <c r="H79" s="9"/>
      <c r="I79" s="2"/>
      <c r="J79" s="14"/>
      <c r="K79" s="14">
        <v>41</v>
      </c>
      <c r="L79" s="14"/>
    </row>
    <row r="80" spans="1:12" ht="12.75">
      <c r="A80" s="3">
        <v>1433</v>
      </c>
      <c r="B80" s="12"/>
      <c r="C80" s="12"/>
      <c r="F80" s="9"/>
      <c r="G80" s="9"/>
      <c r="H80" s="9"/>
      <c r="I80" s="2"/>
      <c r="J80" s="14"/>
      <c r="K80" s="14">
        <v>41</v>
      </c>
      <c r="L80" s="14"/>
    </row>
    <row r="81" spans="1:12" ht="12.75">
      <c r="A81" s="3">
        <v>1434</v>
      </c>
      <c r="B81" s="12"/>
      <c r="C81" s="12"/>
      <c r="F81" s="9"/>
      <c r="G81" s="9"/>
      <c r="H81" s="9"/>
      <c r="I81" s="2"/>
      <c r="J81" s="14"/>
      <c r="K81" s="14">
        <v>41</v>
      </c>
      <c r="L81" s="14"/>
    </row>
    <row r="82" spans="1:12" ht="12.75">
      <c r="A82" s="3">
        <v>1435</v>
      </c>
      <c r="B82" s="12"/>
      <c r="C82" s="12"/>
      <c r="F82" s="9"/>
      <c r="G82" s="9"/>
      <c r="H82" s="9"/>
      <c r="I82" s="2"/>
      <c r="J82" s="14"/>
      <c r="K82" s="14">
        <v>41</v>
      </c>
      <c r="L82" s="14"/>
    </row>
    <row r="83" spans="1:12" ht="12.75">
      <c r="A83" s="3">
        <v>1436</v>
      </c>
      <c r="B83" s="12"/>
      <c r="C83" s="12"/>
      <c r="F83" s="9"/>
      <c r="G83" s="9"/>
      <c r="H83" s="9"/>
      <c r="I83" s="2"/>
      <c r="J83" s="14"/>
      <c r="K83" s="14">
        <v>41</v>
      </c>
      <c r="L83" s="14"/>
    </row>
    <row r="84" spans="1:13" ht="12.75">
      <c r="A84" s="3">
        <v>1437</v>
      </c>
      <c r="B84" s="12" t="s">
        <v>132</v>
      </c>
      <c r="C84" s="12" t="s">
        <v>134</v>
      </c>
      <c r="D84" t="s">
        <v>430</v>
      </c>
      <c r="F84" s="9">
        <v>205</v>
      </c>
      <c r="G84" s="9">
        <v>244.25</v>
      </c>
      <c r="H84" s="9">
        <f>G84/F84</f>
        <v>1.1914634146341463</v>
      </c>
      <c r="I84" s="2">
        <v>1.104</v>
      </c>
      <c r="J84" s="14">
        <f>H84*I84</f>
        <v>1.3153756097560976</v>
      </c>
      <c r="K84" s="14">
        <v>42</v>
      </c>
      <c r="L84" s="14">
        <f>(H84*240)/K84</f>
        <v>6.808362369337979</v>
      </c>
      <c r="M84" s="7">
        <f>(14/240)/H84</f>
        <v>0.048959399522347326</v>
      </c>
    </row>
    <row r="85" spans="1:12" ht="12.75">
      <c r="A85" s="3">
        <v>1438</v>
      </c>
      <c r="B85" s="12"/>
      <c r="C85" s="12"/>
      <c r="F85" s="9"/>
      <c r="G85" s="9"/>
      <c r="H85" s="9"/>
      <c r="I85" s="2"/>
      <c r="J85" s="14"/>
      <c r="K85" s="14">
        <v>42</v>
      </c>
      <c r="L85" s="14"/>
    </row>
    <row r="86" spans="1:12" ht="12.75">
      <c r="A86" s="3">
        <v>1439</v>
      </c>
      <c r="B86" s="12"/>
      <c r="C86" s="12"/>
      <c r="F86" s="9"/>
      <c r="G86" s="9"/>
      <c r="H86" s="9"/>
      <c r="I86" s="2"/>
      <c r="J86" s="14"/>
      <c r="K86" s="14">
        <v>42</v>
      </c>
      <c r="L86" s="14"/>
    </row>
    <row r="87" spans="1:12" ht="12.75">
      <c r="A87" s="3">
        <v>1440</v>
      </c>
      <c r="B87" s="12"/>
      <c r="C87" s="12"/>
      <c r="F87" s="9"/>
      <c r="G87" s="9"/>
      <c r="H87" s="9"/>
      <c r="I87" s="2"/>
      <c r="J87" s="14"/>
      <c r="K87" s="14">
        <v>43</v>
      </c>
      <c r="L87" s="14"/>
    </row>
    <row r="88" spans="1:12" ht="12.75">
      <c r="A88" s="3">
        <v>1441</v>
      </c>
      <c r="B88" s="12"/>
      <c r="C88" s="12"/>
      <c r="F88" s="9"/>
      <c r="G88" s="9"/>
      <c r="H88" s="9"/>
      <c r="I88" s="2"/>
      <c r="J88" s="14"/>
      <c r="K88" s="14">
        <v>44</v>
      </c>
      <c r="L88" s="14"/>
    </row>
    <row r="89" spans="1:12" ht="12.75">
      <c r="A89" s="3">
        <v>1442</v>
      </c>
      <c r="B89" s="12"/>
      <c r="C89" s="12"/>
      <c r="F89" s="9"/>
      <c r="G89" s="9"/>
      <c r="H89" s="9"/>
      <c r="I89" s="2"/>
      <c r="J89" s="14"/>
      <c r="K89" s="14">
        <v>45</v>
      </c>
      <c r="L89" s="14"/>
    </row>
    <row r="90" spans="1:12" ht="12.75">
      <c r="A90" s="3">
        <v>1443</v>
      </c>
      <c r="B90" s="12"/>
      <c r="C90" s="12"/>
      <c r="F90" s="9"/>
      <c r="G90" s="9"/>
      <c r="H90" s="9"/>
      <c r="I90" s="2"/>
      <c r="J90" s="14"/>
      <c r="K90" s="14">
        <v>45</v>
      </c>
      <c r="L90" s="14"/>
    </row>
    <row r="91" spans="1:12" ht="12.75">
      <c r="A91" s="3">
        <v>1444</v>
      </c>
      <c r="B91" s="12"/>
      <c r="C91" s="12"/>
      <c r="F91" s="9"/>
      <c r="G91" s="9"/>
      <c r="H91" s="9"/>
      <c r="I91" s="2"/>
      <c r="J91" s="14"/>
      <c r="K91" s="14">
        <v>45</v>
      </c>
      <c r="L91" s="14"/>
    </row>
    <row r="92" spans="1:12" ht="12.75">
      <c r="A92" s="3">
        <v>1445</v>
      </c>
      <c r="B92" s="12"/>
      <c r="C92" s="12"/>
      <c r="F92" s="9"/>
      <c r="G92" s="9"/>
      <c r="H92" s="9"/>
      <c r="I92" s="2"/>
      <c r="J92" s="14"/>
      <c r="K92" s="14">
        <v>45</v>
      </c>
      <c r="L92" s="14"/>
    </row>
    <row r="93" spans="1:12" ht="12.75">
      <c r="A93" s="3">
        <v>1446</v>
      </c>
      <c r="B93" s="12"/>
      <c r="C93" s="12"/>
      <c r="F93" s="9"/>
      <c r="G93" s="9"/>
      <c r="H93" s="9"/>
      <c r="I93" s="2"/>
      <c r="J93" s="14"/>
      <c r="K93" s="14">
        <v>45</v>
      </c>
      <c r="L93" s="14"/>
    </row>
    <row r="94" spans="1:12" ht="12.75">
      <c r="A94" s="3">
        <v>1447</v>
      </c>
      <c r="B94" s="12"/>
      <c r="C94" s="12"/>
      <c r="F94" s="9"/>
      <c r="G94" s="9"/>
      <c r="H94" s="9"/>
      <c r="I94" s="2"/>
      <c r="J94" s="14"/>
      <c r="K94" s="14">
        <v>45</v>
      </c>
      <c r="L94" s="14"/>
    </row>
    <row r="95" spans="1:12" ht="12.75">
      <c r="A95" s="3">
        <v>1448</v>
      </c>
      <c r="B95" s="12"/>
      <c r="C95" s="12"/>
      <c r="F95" s="9"/>
      <c r="G95" s="9"/>
      <c r="H95" s="9"/>
      <c r="I95" s="2"/>
      <c r="J95" s="14"/>
      <c r="K95" s="14">
        <v>45</v>
      </c>
      <c r="L95" s="14"/>
    </row>
    <row r="96" spans="1:12" ht="12.75">
      <c r="A96" s="3">
        <v>1449</v>
      </c>
      <c r="B96" s="12"/>
      <c r="C96" s="12"/>
      <c r="F96" s="9"/>
      <c r="G96" s="9"/>
      <c r="H96" s="9"/>
      <c r="I96" s="2"/>
      <c r="J96" s="14"/>
      <c r="K96" s="14">
        <v>45</v>
      </c>
      <c r="L96" s="14"/>
    </row>
    <row r="97" spans="1:12" ht="12.75">
      <c r="A97" s="3">
        <v>1450</v>
      </c>
      <c r="B97" s="12"/>
      <c r="C97" s="12"/>
      <c r="F97" s="9"/>
      <c r="G97" s="9"/>
      <c r="H97" s="9"/>
      <c r="I97" s="2"/>
      <c r="J97" s="14"/>
      <c r="K97" s="14">
        <v>45</v>
      </c>
      <c r="L97" s="14"/>
    </row>
    <row r="98" spans="1:12" ht="12.75">
      <c r="A98" s="3">
        <v>1451</v>
      </c>
      <c r="B98" s="12"/>
      <c r="C98" s="12"/>
      <c r="F98" s="9"/>
      <c r="G98" s="9"/>
      <c r="H98" s="9"/>
      <c r="I98" s="2"/>
      <c r="J98" s="14"/>
      <c r="K98" s="14">
        <v>45</v>
      </c>
      <c r="L98" s="14"/>
    </row>
    <row r="99" spans="1:12" ht="12.75">
      <c r="A99" s="3">
        <v>1452</v>
      </c>
      <c r="B99" s="12"/>
      <c r="C99" s="12"/>
      <c r="F99" s="9"/>
      <c r="G99" s="9"/>
      <c r="H99" s="9"/>
      <c r="I99" s="2"/>
      <c r="J99" s="14"/>
      <c r="K99" s="14">
        <v>45</v>
      </c>
      <c r="L99" s="14"/>
    </row>
    <row r="100" spans="1:12" ht="12.75">
      <c r="A100" s="3">
        <v>1453</v>
      </c>
      <c r="B100" s="12"/>
      <c r="C100" s="12"/>
      <c r="F100" s="9"/>
      <c r="G100" s="9"/>
      <c r="H100" s="9"/>
      <c r="I100" s="2"/>
      <c r="J100" s="14"/>
      <c r="K100" s="14">
        <v>45</v>
      </c>
      <c r="L100" s="14"/>
    </row>
    <row r="101" spans="1:12" ht="12.75">
      <c r="A101" s="3">
        <v>1454</v>
      </c>
      <c r="B101" s="12"/>
      <c r="C101" s="12"/>
      <c r="F101" s="9"/>
      <c r="G101" s="9"/>
      <c r="H101" s="9"/>
      <c r="I101" s="2"/>
      <c r="J101" s="14"/>
      <c r="K101" s="14">
        <v>45</v>
      </c>
      <c r="L101" s="14"/>
    </row>
    <row r="102" spans="1:12" ht="12.75">
      <c r="A102" s="3">
        <v>1455</v>
      </c>
      <c r="B102" s="12"/>
      <c r="C102" s="12"/>
      <c r="F102" s="9"/>
      <c r="G102" s="9"/>
      <c r="H102" s="9"/>
      <c r="I102" s="2"/>
      <c r="J102" s="14"/>
      <c r="K102" s="14">
        <v>45</v>
      </c>
      <c r="L102" s="14"/>
    </row>
    <row r="103" spans="1:12" ht="12.75">
      <c r="A103" s="3">
        <v>1456</v>
      </c>
      <c r="B103" s="12"/>
      <c r="C103" s="12"/>
      <c r="F103" s="9"/>
      <c r="G103" s="9"/>
      <c r="H103" s="9"/>
      <c r="I103" s="2"/>
      <c r="J103" s="14"/>
      <c r="K103" s="14">
        <v>45</v>
      </c>
      <c r="L103" s="14"/>
    </row>
    <row r="104" spans="1:12" ht="12.75">
      <c r="A104" s="3">
        <v>1457</v>
      </c>
      <c r="B104" s="12"/>
      <c r="C104" s="12"/>
      <c r="F104" s="9"/>
      <c r="G104" s="9"/>
      <c r="H104" s="9"/>
      <c r="I104" s="2"/>
      <c r="J104" s="14"/>
      <c r="K104" s="14">
        <v>45</v>
      </c>
      <c r="L104" s="14"/>
    </row>
    <row r="105" spans="1:12" ht="12.75">
      <c r="A105" s="3">
        <v>1458</v>
      </c>
      <c r="B105" s="12"/>
      <c r="C105" s="12"/>
      <c r="F105" s="9"/>
      <c r="G105" s="9"/>
      <c r="H105" s="9"/>
      <c r="I105" s="2"/>
      <c r="J105" s="14"/>
      <c r="K105" s="14">
        <v>45</v>
      </c>
      <c r="L105" s="14"/>
    </row>
    <row r="106" spans="1:12" ht="12.75">
      <c r="A106" s="3">
        <v>1459</v>
      </c>
      <c r="B106" s="12"/>
      <c r="C106" s="12"/>
      <c r="F106" s="9"/>
      <c r="G106" s="9"/>
      <c r="H106" s="9"/>
      <c r="I106" s="2"/>
      <c r="J106" s="14"/>
      <c r="K106" s="14">
        <v>45</v>
      </c>
      <c r="L106" s="14"/>
    </row>
    <row r="107" spans="1:12" ht="12.75">
      <c r="A107" s="3">
        <v>1460</v>
      </c>
      <c r="B107" s="12"/>
      <c r="C107" s="12"/>
      <c r="F107" s="9"/>
      <c r="G107" s="9"/>
      <c r="H107" s="9"/>
      <c r="I107" s="2"/>
      <c r="J107" s="14"/>
      <c r="K107" s="14">
        <v>45</v>
      </c>
      <c r="L107" s="14"/>
    </row>
    <row r="108" spans="1:12" ht="12.75">
      <c r="A108" s="3">
        <v>1461</v>
      </c>
      <c r="B108" s="12"/>
      <c r="C108" s="12"/>
      <c r="F108" s="9"/>
      <c r="G108" s="9"/>
      <c r="H108" s="9"/>
      <c r="I108" s="2"/>
      <c r="J108" s="14"/>
      <c r="K108" s="14">
        <v>45</v>
      </c>
      <c r="L108" s="14"/>
    </row>
    <row r="109" spans="1:12" ht="12.75">
      <c r="A109" s="3">
        <v>1462</v>
      </c>
      <c r="B109" s="12"/>
      <c r="C109" s="12"/>
      <c r="F109" s="9"/>
      <c r="G109" s="9"/>
      <c r="H109" s="9"/>
      <c r="I109" s="2"/>
      <c r="J109" s="14"/>
      <c r="K109" s="14">
        <v>45</v>
      </c>
      <c r="L109" s="14"/>
    </row>
    <row r="110" spans="1:12" ht="12.75">
      <c r="A110" s="3">
        <v>1463</v>
      </c>
      <c r="B110" s="12"/>
      <c r="C110" s="12"/>
      <c r="F110" s="9"/>
      <c r="G110" s="9"/>
      <c r="H110" s="9"/>
      <c r="I110" s="2"/>
      <c r="J110" s="14"/>
      <c r="K110" s="14">
        <v>45</v>
      </c>
      <c r="L110" s="14"/>
    </row>
    <row r="111" spans="1:12" ht="12.75">
      <c r="A111" s="3">
        <v>1464</v>
      </c>
      <c r="B111" s="12"/>
      <c r="C111" s="12"/>
      <c r="F111" s="9"/>
      <c r="G111" s="9"/>
      <c r="H111" s="9"/>
      <c r="I111" s="2"/>
      <c r="J111" s="14"/>
      <c r="K111" s="14">
        <v>45</v>
      </c>
      <c r="L111" s="14"/>
    </row>
    <row r="112" spans="1:12" ht="12.75">
      <c r="A112" s="3">
        <v>1465</v>
      </c>
      <c r="B112" s="12"/>
      <c r="C112" s="12"/>
      <c r="F112" s="9"/>
      <c r="G112" s="9"/>
      <c r="H112" s="9"/>
      <c r="I112" s="2"/>
      <c r="J112" s="14"/>
      <c r="K112" s="14">
        <v>50</v>
      </c>
      <c r="L112" s="14"/>
    </row>
    <row r="113" spans="1:12" ht="12.75">
      <c r="A113" s="3">
        <v>1466</v>
      </c>
      <c r="B113" s="12"/>
      <c r="C113" s="12"/>
      <c r="F113" s="9"/>
      <c r="G113" s="9"/>
      <c r="H113" s="9"/>
      <c r="I113" s="2"/>
      <c r="J113" s="14"/>
      <c r="K113" s="14">
        <v>50</v>
      </c>
      <c r="L113" s="14"/>
    </row>
    <row r="114" spans="1:12" ht="12.75">
      <c r="A114" s="3">
        <v>1467</v>
      </c>
      <c r="B114" s="12"/>
      <c r="C114" s="12"/>
      <c r="F114" s="9"/>
      <c r="G114" s="9"/>
      <c r="H114" s="9"/>
      <c r="I114" s="2"/>
      <c r="J114" s="14"/>
      <c r="K114" s="14">
        <v>50</v>
      </c>
      <c r="L114" s="14"/>
    </row>
    <row r="115" spans="1:12" ht="12.75">
      <c r="A115" s="3">
        <v>1468</v>
      </c>
      <c r="B115" s="12"/>
      <c r="C115" s="12"/>
      <c r="F115" s="9"/>
      <c r="G115" s="9"/>
      <c r="H115" s="9"/>
      <c r="I115" s="2"/>
      <c r="J115" s="14"/>
      <c r="K115" s="14">
        <v>50</v>
      </c>
      <c r="L115" s="14"/>
    </row>
    <row r="116" spans="1:12" ht="12.75">
      <c r="A116" s="3">
        <v>1469</v>
      </c>
      <c r="B116" s="12"/>
      <c r="C116" s="12"/>
      <c r="F116" s="9"/>
      <c r="G116" s="9"/>
      <c r="H116" s="9"/>
      <c r="I116" s="2"/>
      <c r="J116" s="14"/>
      <c r="K116" s="14">
        <v>50</v>
      </c>
      <c r="L116" s="14"/>
    </row>
    <row r="117" spans="1:12" ht="12.75">
      <c r="A117" s="3">
        <v>1470</v>
      </c>
      <c r="B117" s="12"/>
      <c r="C117" s="12"/>
      <c r="F117" s="9"/>
      <c r="G117" s="9"/>
      <c r="H117" s="9"/>
      <c r="I117" s="2"/>
      <c r="J117" s="14"/>
      <c r="K117" s="14">
        <v>50</v>
      </c>
      <c r="L117" s="14"/>
    </row>
    <row r="118" spans="1:12" ht="12.75">
      <c r="A118" s="3">
        <v>1471</v>
      </c>
      <c r="B118" s="12"/>
      <c r="C118" s="12"/>
      <c r="F118" s="9"/>
      <c r="G118" s="9"/>
      <c r="H118" s="9"/>
      <c r="I118" s="2"/>
      <c r="J118" s="14"/>
      <c r="K118" s="14">
        <v>50</v>
      </c>
      <c r="L118" s="14"/>
    </row>
    <row r="119" spans="1:13" ht="12.75">
      <c r="A119" s="3">
        <v>1472</v>
      </c>
      <c r="B119" s="12" t="s">
        <v>217</v>
      </c>
      <c r="C119" s="12" t="s">
        <v>220</v>
      </c>
      <c r="D119" t="s">
        <v>422</v>
      </c>
      <c r="E119">
        <v>1</v>
      </c>
      <c r="F119" s="9">
        <v>1</v>
      </c>
      <c r="G119" s="9">
        <f>F119*H119</f>
        <v>1</v>
      </c>
      <c r="H119" s="9">
        <v>1</v>
      </c>
      <c r="I119" s="2">
        <v>1.0364</v>
      </c>
      <c r="J119" s="14">
        <f>H119*I119</f>
        <v>1.0364</v>
      </c>
      <c r="K119" s="14">
        <v>50</v>
      </c>
      <c r="L119" s="14">
        <f>(H119*240)/K119</f>
        <v>4.8</v>
      </c>
      <c r="M119" s="7">
        <f>(14/240)/H119</f>
        <v>0.058333333333333334</v>
      </c>
    </row>
    <row r="120" spans="1:12" ht="12.75">
      <c r="A120" s="3">
        <v>1473</v>
      </c>
      <c r="B120" s="12"/>
      <c r="C120" s="12"/>
      <c r="F120" s="9"/>
      <c r="G120" s="9"/>
      <c r="H120" s="9"/>
      <c r="I120" s="2"/>
      <c r="J120" s="14"/>
      <c r="K120" s="14">
        <v>50</v>
      </c>
      <c r="L120" s="14"/>
    </row>
    <row r="121" spans="1:12" ht="12.75">
      <c r="A121" s="3">
        <v>1474</v>
      </c>
      <c r="B121" s="12"/>
      <c r="C121" s="12"/>
      <c r="F121" s="9"/>
      <c r="G121" s="9"/>
      <c r="H121" s="9"/>
      <c r="I121" s="2"/>
      <c r="J121" s="14"/>
      <c r="K121" s="14">
        <v>50</v>
      </c>
      <c r="L121" s="14"/>
    </row>
    <row r="122" spans="1:12" ht="12.75">
      <c r="A122" s="3">
        <v>1475</v>
      </c>
      <c r="B122" s="12"/>
      <c r="C122" s="12"/>
      <c r="F122" s="9"/>
      <c r="G122" s="9"/>
      <c r="H122" s="9"/>
      <c r="I122" s="2"/>
      <c r="J122" s="14"/>
      <c r="K122" s="14">
        <v>50</v>
      </c>
      <c r="L122" s="14"/>
    </row>
    <row r="123" spans="1:12" ht="12.75">
      <c r="A123" s="3">
        <v>1476</v>
      </c>
      <c r="B123" s="12"/>
      <c r="C123" s="12"/>
      <c r="F123" s="9"/>
      <c r="G123" s="9"/>
      <c r="H123" s="9"/>
      <c r="I123" s="2"/>
      <c r="J123" s="14"/>
      <c r="K123" s="14">
        <v>50</v>
      </c>
      <c r="L123" s="14"/>
    </row>
    <row r="124" spans="1:13" ht="12.75">
      <c r="A124" s="3">
        <v>1477</v>
      </c>
      <c r="B124" s="12" t="s">
        <v>231</v>
      </c>
      <c r="C124" s="12" t="s">
        <v>234</v>
      </c>
      <c r="D124" t="s">
        <v>356</v>
      </c>
      <c r="F124" s="9">
        <v>24</v>
      </c>
      <c r="G124" s="9">
        <v>24</v>
      </c>
      <c r="H124" s="9">
        <f>G124/F124</f>
        <v>1</v>
      </c>
      <c r="I124" s="2">
        <v>1.1775</v>
      </c>
      <c r="J124" s="14">
        <f>H124*I124</f>
        <v>1.1775</v>
      </c>
      <c r="K124" s="14">
        <v>50</v>
      </c>
      <c r="L124" s="14">
        <f>(H124*240)/K124</f>
        <v>4.8</v>
      </c>
      <c r="M124" s="7">
        <f>(14/240)/H124</f>
        <v>0.058333333333333334</v>
      </c>
    </row>
    <row r="125" spans="1:12" ht="12.75">
      <c r="A125" s="3">
        <v>1478</v>
      </c>
      <c r="B125" s="12"/>
      <c r="C125" s="12"/>
      <c r="F125" s="9"/>
      <c r="G125" s="9"/>
      <c r="H125" s="9"/>
      <c r="I125" s="2"/>
      <c r="J125" s="14"/>
      <c r="K125" s="14">
        <v>50</v>
      </c>
      <c r="L125" s="14"/>
    </row>
    <row r="126" spans="1:12" ht="12.75">
      <c r="A126" s="3">
        <v>1479</v>
      </c>
      <c r="B126" s="12"/>
      <c r="C126" s="12"/>
      <c r="F126" s="9"/>
      <c r="G126" s="9"/>
      <c r="H126" s="9"/>
      <c r="I126" s="2"/>
      <c r="J126" s="14"/>
      <c r="K126" s="14">
        <v>52</v>
      </c>
      <c r="L126" s="14"/>
    </row>
    <row r="127" spans="1:12" ht="12.75">
      <c r="A127" s="3">
        <v>1480</v>
      </c>
      <c r="B127" s="12"/>
      <c r="C127" s="12"/>
      <c r="F127" s="9"/>
      <c r="G127" s="9"/>
      <c r="H127" s="9"/>
      <c r="I127" s="2"/>
      <c r="J127" s="14"/>
      <c r="K127" s="14">
        <v>52</v>
      </c>
      <c r="L127" s="14"/>
    </row>
    <row r="128" spans="1:12" ht="12.75">
      <c r="A128" s="3">
        <v>1481</v>
      </c>
      <c r="B128" s="12"/>
      <c r="C128" s="12"/>
      <c r="F128" s="9"/>
      <c r="G128" s="9"/>
      <c r="H128" s="9"/>
      <c r="I128" s="2"/>
      <c r="J128" s="14"/>
      <c r="K128" s="14">
        <v>52</v>
      </c>
      <c r="L128" s="14"/>
    </row>
    <row r="129" spans="1:12" ht="12.75">
      <c r="A129" s="3">
        <v>1482</v>
      </c>
      <c r="B129" s="12"/>
      <c r="C129" s="12"/>
      <c r="F129" s="9"/>
      <c r="G129" s="9"/>
      <c r="H129" s="9"/>
      <c r="I129" s="2"/>
      <c r="J129" s="14"/>
      <c r="K129" s="14">
        <v>52</v>
      </c>
      <c r="L129" s="14"/>
    </row>
    <row r="130" spans="1:12" ht="12.75">
      <c r="A130" s="3">
        <v>1483</v>
      </c>
      <c r="B130" s="12"/>
      <c r="C130" s="12"/>
      <c r="F130" s="9"/>
      <c r="G130" s="9"/>
      <c r="H130" s="9"/>
      <c r="I130" s="2"/>
      <c r="J130" s="14"/>
      <c r="K130" s="14">
        <v>52</v>
      </c>
      <c r="L130" s="14"/>
    </row>
    <row r="131" spans="1:13" ht="12.75">
      <c r="A131" s="3">
        <v>1484</v>
      </c>
      <c r="B131" s="12" t="s">
        <v>246</v>
      </c>
      <c r="C131" s="12" t="s">
        <v>247</v>
      </c>
      <c r="D131" t="s">
        <v>356</v>
      </c>
      <c r="F131" s="9">
        <v>35.5</v>
      </c>
      <c r="G131" s="9">
        <v>35.5</v>
      </c>
      <c r="H131" s="9">
        <f>G131/F131</f>
        <v>1</v>
      </c>
      <c r="I131" s="2">
        <f>(1.4719+1.1775)/2</f>
        <v>1.3247</v>
      </c>
      <c r="J131" s="14">
        <f>H131*I131</f>
        <v>1.3247</v>
      </c>
      <c r="K131" s="14">
        <v>52</v>
      </c>
      <c r="L131" s="14">
        <f>(H131*240)/K131</f>
        <v>4.615384615384615</v>
      </c>
      <c r="M131" s="7">
        <f>(14/240)/H131</f>
        <v>0.058333333333333334</v>
      </c>
    </row>
    <row r="132" spans="1:11" ht="12.75">
      <c r="A132" s="3">
        <v>1485</v>
      </c>
      <c r="B132" s="12"/>
      <c r="C132" s="12"/>
      <c r="F132" s="9"/>
      <c r="G132" s="9"/>
      <c r="I132" s="2"/>
      <c r="K132" s="14">
        <v>52</v>
      </c>
    </row>
    <row r="133" spans="1:11" ht="12.75">
      <c r="A133" s="3">
        <v>1486</v>
      </c>
      <c r="B133" s="12"/>
      <c r="C133" s="12"/>
      <c r="F133" s="9"/>
      <c r="G133" s="9"/>
      <c r="I133" s="2"/>
      <c r="K133" s="14">
        <v>52</v>
      </c>
    </row>
    <row r="134" spans="1:11" ht="12.75">
      <c r="A134" s="3">
        <v>1487</v>
      </c>
      <c r="B134" s="12"/>
      <c r="C134" s="12"/>
      <c r="F134" s="9"/>
      <c r="G134" s="9"/>
      <c r="I134" s="2"/>
      <c r="K134" s="14">
        <v>52</v>
      </c>
    </row>
    <row r="135" spans="1:11" ht="12.75">
      <c r="A135" s="3">
        <v>1488</v>
      </c>
      <c r="B135" s="12"/>
      <c r="C135" s="12"/>
      <c r="F135" s="9"/>
      <c r="G135" s="9"/>
      <c r="I135" s="2"/>
      <c r="K135" s="14">
        <v>52</v>
      </c>
    </row>
    <row r="136" spans="1:11" ht="12.75">
      <c r="A136" s="3">
        <v>1489</v>
      </c>
      <c r="B136" s="12"/>
      <c r="C136" s="12"/>
      <c r="F136" s="9"/>
      <c r="G136" s="9"/>
      <c r="I136" s="2"/>
      <c r="K136" s="14">
        <v>52</v>
      </c>
    </row>
    <row r="137" spans="1:11" ht="12.75">
      <c r="A137" s="3">
        <v>1490</v>
      </c>
      <c r="B137" s="12"/>
      <c r="C137" s="12"/>
      <c r="F137" s="9"/>
      <c r="G137" s="9"/>
      <c r="I137" s="2"/>
      <c r="K137" s="14">
        <v>52</v>
      </c>
    </row>
    <row r="138" spans="1:11" ht="12.75">
      <c r="A138" s="3">
        <v>1491</v>
      </c>
      <c r="B138" s="12"/>
      <c r="C138" s="12"/>
      <c r="F138" s="9"/>
      <c r="G138" s="9"/>
      <c r="I138" s="2"/>
      <c r="K138" s="14">
        <v>52</v>
      </c>
    </row>
    <row r="139" spans="1:11" ht="12.75">
      <c r="A139" s="3">
        <v>1492</v>
      </c>
      <c r="B139" s="12"/>
      <c r="C139" s="12"/>
      <c r="F139" s="9"/>
      <c r="G139" s="9"/>
      <c r="I139" s="2"/>
      <c r="K139" s="14">
        <v>52</v>
      </c>
    </row>
    <row r="140" spans="1:11" ht="12.75">
      <c r="A140" s="3">
        <v>1493</v>
      </c>
      <c r="B140" s="12"/>
      <c r="C140" s="12"/>
      <c r="F140" s="9"/>
      <c r="G140" s="9"/>
      <c r="I140" s="2"/>
      <c r="K140" s="14">
        <v>52</v>
      </c>
    </row>
    <row r="141" spans="1:11" ht="12.75">
      <c r="A141" s="3">
        <v>1494</v>
      </c>
      <c r="B141" s="12"/>
      <c r="C141" s="12"/>
      <c r="F141" s="9"/>
      <c r="G141" s="9"/>
      <c r="I141" s="2"/>
      <c r="K141" s="14">
        <v>52</v>
      </c>
    </row>
    <row r="142" spans="1:11" ht="12.75">
      <c r="A142" s="3">
        <v>1495</v>
      </c>
      <c r="B142" s="12"/>
      <c r="C142" s="12"/>
      <c r="F142" s="9"/>
      <c r="G142" s="9"/>
      <c r="I142" s="2"/>
      <c r="K142" s="14">
        <v>54</v>
      </c>
    </row>
    <row r="143" spans="1:11" ht="12.75">
      <c r="A143" s="3">
        <v>1496</v>
      </c>
      <c r="B143" s="12"/>
      <c r="C143" s="12"/>
      <c r="F143" s="9"/>
      <c r="G143" s="9"/>
      <c r="I143" s="2"/>
      <c r="K143" s="14">
        <v>54</v>
      </c>
    </row>
    <row r="144" spans="1:11" ht="12.75">
      <c r="A144" s="3">
        <v>1497</v>
      </c>
      <c r="B144" s="12"/>
      <c r="C144" s="12"/>
      <c r="F144" s="9"/>
      <c r="G144" s="9"/>
      <c r="I144" s="2"/>
      <c r="K144" s="14">
        <v>54</v>
      </c>
    </row>
    <row r="145" spans="1:11" ht="12.75">
      <c r="A145" s="3">
        <v>1498</v>
      </c>
      <c r="B145" s="12"/>
      <c r="C145" s="12"/>
      <c r="F145" s="9"/>
      <c r="G145" s="9"/>
      <c r="I145" s="2"/>
      <c r="K145" s="14">
        <v>54</v>
      </c>
    </row>
    <row r="146" spans="1:11" ht="12.75">
      <c r="A146" s="3">
        <v>1499</v>
      </c>
      <c r="B146" s="12"/>
      <c r="C146" s="12"/>
      <c r="F146" s="9"/>
      <c r="G146" s="9"/>
      <c r="I146" s="2"/>
      <c r="K146" s="14">
        <v>55</v>
      </c>
    </row>
    <row r="147" spans="1:11" ht="12.75">
      <c r="A147" s="3">
        <v>1500</v>
      </c>
      <c r="B147" s="12"/>
      <c r="C147" s="12"/>
      <c r="F147" s="9"/>
      <c r="G147" s="9"/>
      <c r="I147" s="2"/>
      <c r="K147" s="14">
        <v>55</v>
      </c>
    </row>
    <row r="148" spans="1:11" ht="12.75">
      <c r="A148" s="3">
        <v>1501</v>
      </c>
      <c r="B148" s="12"/>
      <c r="C148" s="12"/>
      <c r="F148" s="9"/>
      <c r="G148" s="9"/>
      <c r="I148" s="2"/>
      <c r="K148" s="14">
        <v>55</v>
      </c>
    </row>
    <row r="149" spans="1:11" ht="12.75">
      <c r="A149" s="3">
        <v>1502</v>
      </c>
      <c r="B149" s="12"/>
      <c r="C149" s="12"/>
      <c r="F149" s="9"/>
      <c r="G149" s="9"/>
      <c r="I149" s="2"/>
      <c r="K149" s="14">
        <v>55</v>
      </c>
    </row>
    <row r="150" spans="1:11" ht="12.75">
      <c r="A150" s="3">
        <v>1503</v>
      </c>
      <c r="B150" s="12"/>
      <c r="C150" s="12"/>
      <c r="F150" s="9"/>
      <c r="G150" s="9"/>
      <c r="I150" s="2"/>
      <c r="K150" s="14">
        <v>55</v>
      </c>
    </row>
    <row r="151" spans="1:11" ht="12.75">
      <c r="A151" s="3">
        <v>1504</v>
      </c>
      <c r="B151" s="12"/>
      <c r="C151" s="12"/>
      <c r="F151" s="9"/>
      <c r="G151" s="9"/>
      <c r="I151" s="2"/>
      <c r="K151" s="14">
        <v>55</v>
      </c>
    </row>
    <row r="152" spans="1:11" ht="12.75">
      <c r="A152" s="3">
        <v>1505</v>
      </c>
      <c r="B152" s="12"/>
      <c r="C152" s="12"/>
      <c r="F152" s="9"/>
      <c r="G152" s="9"/>
      <c r="I152" s="2"/>
      <c r="K152" s="14">
        <v>55</v>
      </c>
    </row>
    <row r="153" spans="1:11" ht="12.75">
      <c r="A153" s="3">
        <v>1506</v>
      </c>
      <c r="B153" s="12"/>
      <c r="C153" s="12"/>
      <c r="F153" s="9"/>
      <c r="G153" s="9"/>
      <c r="I153" s="2"/>
      <c r="K153" s="14">
        <v>55</v>
      </c>
    </row>
    <row r="154" spans="1:11" ht="12.75">
      <c r="A154" s="3">
        <v>1507</v>
      </c>
      <c r="B154" s="12"/>
      <c r="C154" s="12"/>
      <c r="F154" s="9"/>
      <c r="G154" s="9"/>
      <c r="I154" s="2"/>
      <c r="K154" s="14">
        <v>55</v>
      </c>
    </row>
    <row r="155" spans="1:11" ht="12.75">
      <c r="A155" s="3">
        <v>1508</v>
      </c>
      <c r="B155" s="12"/>
      <c r="C155" s="12"/>
      <c r="F155" s="9"/>
      <c r="G155" s="9"/>
      <c r="I155" s="2"/>
      <c r="K155" s="14">
        <v>55</v>
      </c>
    </row>
    <row r="156" spans="1:11" ht="12.75">
      <c r="A156" s="3">
        <v>1509</v>
      </c>
      <c r="B156" s="12"/>
      <c r="C156" s="12"/>
      <c r="F156" s="9"/>
      <c r="G156" s="9"/>
      <c r="I156" s="2"/>
      <c r="K156" s="14">
        <v>55</v>
      </c>
    </row>
    <row r="157" spans="1:11" ht="12.75">
      <c r="A157" s="3">
        <v>1510</v>
      </c>
      <c r="B157" s="12"/>
      <c r="C157" s="12"/>
      <c r="F157" s="9"/>
      <c r="G157" s="9"/>
      <c r="I157" s="2"/>
      <c r="K157" s="14">
        <v>55</v>
      </c>
    </row>
    <row r="158" spans="1:11" ht="12.75">
      <c r="A158" s="3">
        <v>1511</v>
      </c>
      <c r="B158" s="12"/>
      <c r="C158" s="12"/>
      <c r="F158" s="9"/>
      <c r="G158" s="9"/>
      <c r="I158" s="2"/>
      <c r="K158" s="14">
        <v>55</v>
      </c>
    </row>
    <row r="159" spans="1:11" ht="12.75">
      <c r="A159" s="3">
        <v>1512</v>
      </c>
      <c r="B159" s="12"/>
      <c r="C159" s="12"/>
      <c r="F159" s="9"/>
      <c r="G159" s="9"/>
      <c r="I159" s="2"/>
      <c r="K159" s="14">
        <v>55</v>
      </c>
    </row>
    <row r="160" spans="1:11" ht="12.75">
      <c r="A160" s="3">
        <v>1513</v>
      </c>
      <c r="B160" s="12"/>
      <c r="C160" s="12"/>
      <c r="F160" s="9"/>
      <c r="G160" s="9"/>
      <c r="I160" s="2"/>
      <c r="K160" s="14">
        <v>55</v>
      </c>
    </row>
    <row r="161" spans="1:11" ht="12.75">
      <c r="A161" s="3">
        <v>1514</v>
      </c>
      <c r="B161" s="12"/>
      <c r="C161" s="12"/>
      <c r="F161" s="9"/>
      <c r="G161" s="9"/>
      <c r="I161" s="2"/>
      <c r="K161" s="14">
        <v>55</v>
      </c>
    </row>
    <row r="162" spans="1:11" ht="12.75">
      <c r="A162" s="3">
        <v>1515</v>
      </c>
      <c r="B162" s="12"/>
      <c r="C162" s="12"/>
      <c r="F162" s="9"/>
      <c r="G162" s="9"/>
      <c r="I162" s="2"/>
      <c r="K162" s="14">
        <v>55</v>
      </c>
    </row>
    <row r="163" spans="1:11" ht="12.75">
      <c r="A163" s="3">
        <v>1516</v>
      </c>
      <c r="B163" s="12"/>
      <c r="C163" s="12"/>
      <c r="F163" s="9"/>
      <c r="G163" s="9"/>
      <c r="I163" s="2"/>
      <c r="K163" s="14">
        <v>55</v>
      </c>
    </row>
    <row r="164" spans="1:11" ht="12.75">
      <c r="A164" s="3">
        <v>1517</v>
      </c>
      <c r="B164" s="12"/>
      <c r="C164" s="12"/>
      <c r="F164" s="9"/>
      <c r="G164" s="9"/>
      <c r="I164" s="2"/>
      <c r="K164" s="14">
        <v>55</v>
      </c>
    </row>
    <row r="165" spans="1:11" ht="12.75">
      <c r="A165" s="3">
        <v>1518</v>
      </c>
      <c r="B165" s="12"/>
      <c r="C165" s="12"/>
      <c r="F165" s="9"/>
      <c r="G165" s="9"/>
      <c r="I165" s="2"/>
      <c r="K165" s="14">
        <v>55</v>
      </c>
    </row>
    <row r="166" spans="1:11" ht="12.75">
      <c r="A166" s="3">
        <v>1519</v>
      </c>
      <c r="B166" s="12"/>
      <c r="C166" s="12"/>
      <c r="F166" s="9"/>
      <c r="G166" s="9"/>
      <c r="I166" s="2"/>
      <c r="K166" s="14">
        <v>55</v>
      </c>
    </row>
    <row r="167" spans="1:11" ht="12.75">
      <c r="A167" s="3">
        <v>1520</v>
      </c>
      <c r="B167" s="12"/>
      <c r="C167" s="12"/>
      <c r="F167" s="9"/>
      <c r="G167" s="9"/>
      <c r="I167" s="2"/>
      <c r="K167" s="14">
        <v>55</v>
      </c>
    </row>
    <row r="168" spans="1:9" ht="12.75">
      <c r="A168" s="3"/>
      <c r="B168" s="12"/>
      <c r="C168" s="12"/>
      <c r="F168" s="9"/>
      <c r="G168" s="9"/>
      <c r="I168" s="2"/>
    </row>
    <row r="169" spans="1:9" ht="12.75">
      <c r="A169" s="3"/>
      <c r="B169" s="12"/>
      <c r="C169" s="12"/>
      <c r="F169" s="9"/>
      <c r="G169" s="9"/>
      <c r="I169" s="2"/>
    </row>
    <row r="170" spans="1:9" ht="12.75">
      <c r="A170" s="3"/>
      <c r="B170" s="12"/>
      <c r="C170" s="12"/>
      <c r="F170" s="9"/>
      <c r="G170" s="9"/>
      <c r="I170" s="2"/>
    </row>
    <row r="171" spans="2:9" ht="12.75">
      <c r="B171" s="12"/>
      <c r="C171" s="12"/>
      <c r="F171" s="9"/>
      <c r="G171" s="9"/>
      <c r="I171" s="2"/>
    </row>
    <row r="172" spans="2:14" ht="12.75">
      <c r="B172" s="12"/>
      <c r="C172" s="12"/>
      <c r="F172" s="19" t="s">
        <v>508</v>
      </c>
      <c r="N172" s="14"/>
    </row>
    <row r="173" spans="2:14" ht="12.75">
      <c r="B173" s="12"/>
      <c r="C173" s="12"/>
      <c r="N173" s="14"/>
    </row>
    <row r="174" spans="2:14" ht="12.75">
      <c r="B174" s="12"/>
      <c r="C174" s="12"/>
      <c r="F174" t="s">
        <v>295</v>
      </c>
      <c r="N174" s="14"/>
    </row>
    <row r="175" spans="2:14" ht="12.75">
      <c r="B175" s="12"/>
      <c r="C175" s="12"/>
      <c r="F175" s="12"/>
      <c r="G175" s="12"/>
      <c r="J175" s="9"/>
      <c r="K175" s="9"/>
      <c r="L175" s="14"/>
      <c r="M175" s="2"/>
      <c r="N175" s="14"/>
    </row>
    <row r="176" spans="2:14" ht="12.75">
      <c r="B176" s="12"/>
      <c r="C176" s="12"/>
      <c r="F176" t="s">
        <v>515</v>
      </c>
      <c r="G176" s="14"/>
      <c r="H176" s="9"/>
      <c r="K176" s="9"/>
      <c r="L176" s="14"/>
      <c r="M176" s="2"/>
      <c r="N176" s="14"/>
    </row>
    <row r="177" spans="2:14" ht="12.75">
      <c r="B177" s="12"/>
      <c r="C177" s="12"/>
      <c r="G177" s="14"/>
      <c r="H177" s="9"/>
      <c r="K177" s="9"/>
      <c r="L177" s="14"/>
      <c r="M177" s="2"/>
      <c r="N177" s="14"/>
    </row>
    <row r="178" spans="2:14" ht="12.75">
      <c r="B178" s="12"/>
      <c r="C178" s="12"/>
      <c r="F178" t="s">
        <v>473</v>
      </c>
      <c r="G178" s="14"/>
      <c r="H178" s="9"/>
      <c r="K178" s="9"/>
      <c r="L178" s="14"/>
      <c r="M178" s="2"/>
      <c r="N178" s="14"/>
    </row>
    <row r="179" spans="2:14" ht="12.75">
      <c r="B179" s="12"/>
      <c r="C179" s="12"/>
      <c r="H179" s="9"/>
      <c r="K179" s="9"/>
      <c r="L179" s="14"/>
      <c r="M179" s="2"/>
      <c r="N179" s="14"/>
    </row>
    <row r="180" spans="2:14" ht="12.75">
      <c r="B180" s="12"/>
      <c r="C180" s="12"/>
      <c r="F180" t="s">
        <v>478</v>
      </c>
      <c r="H180" s="9"/>
      <c r="K180" s="9"/>
      <c r="L180" s="14"/>
      <c r="M180" s="2"/>
      <c r="N180" s="14"/>
    </row>
    <row r="181" spans="2:9" ht="12.75">
      <c r="B181" s="12"/>
      <c r="C181" s="12"/>
      <c r="F181" s="9"/>
      <c r="G181" s="9"/>
      <c r="I181" s="2"/>
    </row>
    <row r="182" spans="2:9" ht="12.75">
      <c r="B182" s="12"/>
      <c r="C182" s="12"/>
      <c r="F182" s="9"/>
      <c r="G182" s="9"/>
      <c r="I182" s="2"/>
    </row>
    <row r="183" spans="2:9" ht="12.75">
      <c r="B183" s="12"/>
      <c r="C183" s="12"/>
      <c r="F183" s="9"/>
      <c r="G183" s="9"/>
      <c r="I183" s="2"/>
    </row>
    <row r="184" spans="2:9" ht="12.75">
      <c r="B184" s="12"/>
      <c r="C184" s="12"/>
      <c r="F184" s="9"/>
      <c r="G184" s="9"/>
      <c r="I184" s="2"/>
    </row>
    <row r="185" spans="2:9" ht="12.75">
      <c r="B185" s="12"/>
      <c r="C185" s="12"/>
      <c r="F185" s="9"/>
      <c r="G185" s="9"/>
      <c r="I185" s="2"/>
    </row>
    <row r="186" spans="2:9" ht="12.75">
      <c r="B186" s="12"/>
      <c r="C186" s="12"/>
      <c r="F186" s="9"/>
      <c r="G186" s="9"/>
      <c r="I186" s="2"/>
    </row>
    <row r="187" spans="2:9" ht="12.75">
      <c r="B187" s="12"/>
      <c r="C187" s="12"/>
      <c r="F187" s="9"/>
      <c r="G187" s="9"/>
      <c r="I187" s="2"/>
    </row>
    <row r="188" spans="2:9" ht="12.75">
      <c r="B188" s="12"/>
      <c r="C188" s="12"/>
      <c r="F188" s="9"/>
      <c r="G188" s="9"/>
      <c r="I188" s="2"/>
    </row>
    <row r="189" spans="2:9" ht="12.75">
      <c r="B189" s="12"/>
      <c r="C189" s="12"/>
      <c r="F189" s="9"/>
      <c r="G189" s="9"/>
      <c r="I189" s="2"/>
    </row>
    <row r="190" spans="2:9" ht="12.75">
      <c r="B190" s="12"/>
      <c r="C190" s="12"/>
      <c r="F190" s="9"/>
      <c r="G190" s="9"/>
      <c r="I190" s="2"/>
    </row>
    <row r="191" spans="2:9" ht="12.75">
      <c r="B191" s="12"/>
      <c r="C191" s="12"/>
      <c r="F191" s="9"/>
      <c r="G191" s="9"/>
      <c r="I191" s="2"/>
    </row>
    <row r="192" spans="2:9" ht="12.75">
      <c r="B192" s="12"/>
      <c r="C192" s="12"/>
      <c r="F192" s="9"/>
      <c r="G192" s="9"/>
      <c r="I192" s="2"/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24"/>
  </sheetPr>
  <dimension ref="A1:P178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4.28125" style="0" customWidth="1"/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0" customWidth="1"/>
    <col min="11" max="11" width="9.28125" style="14" customWidth="1"/>
    <col min="12" max="12" width="8.57421875" style="14" customWidth="1"/>
    <col min="13" max="13" width="13.7109375" style="0" customWidth="1"/>
  </cols>
  <sheetData>
    <row r="1" spans="1:13" ht="12.75">
      <c r="A1" s="3"/>
      <c r="B1" s="12"/>
      <c r="C1" s="13" t="s">
        <v>470</v>
      </c>
      <c r="D1" s="10"/>
      <c r="E1" s="5"/>
      <c r="F1" s="9"/>
      <c r="G1" s="9"/>
      <c r="H1" s="9"/>
      <c r="I1" s="2"/>
      <c r="J1" s="14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5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14"/>
      <c r="M6" s="7"/>
    </row>
    <row r="7" spans="1:12" ht="12.75">
      <c r="A7" s="3">
        <v>1360</v>
      </c>
      <c r="B7" s="12"/>
      <c r="C7" s="12"/>
      <c r="F7" s="9"/>
      <c r="G7" s="9"/>
      <c r="H7" s="9"/>
      <c r="I7" s="2"/>
      <c r="K7" s="14">
        <v>36</v>
      </c>
      <c r="L7" s="14"/>
    </row>
    <row r="8" spans="1:12" ht="12.75">
      <c r="A8" s="3">
        <v>1361</v>
      </c>
      <c r="B8" s="12"/>
      <c r="C8" s="12"/>
      <c r="F8" s="9"/>
      <c r="G8" s="9"/>
      <c r="H8" s="9"/>
      <c r="I8" s="2"/>
      <c r="K8" s="14">
        <v>36</v>
      </c>
      <c r="L8" s="14"/>
    </row>
    <row r="9" spans="1:12" ht="12.75">
      <c r="A9" s="3">
        <v>1362</v>
      </c>
      <c r="B9" s="12"/>
      <c r="C9" s="12"/>
      <c r="F9" s="9"/>
      <c r="G9" s="9"/>
      <c r="H9" s="9"/>
      <c r="I9" s="2"/>
      <c r="K9" s="14">
        <v>36</v>
      </c>
      <c r="L9" s="14"/>
    </row>
    <row r="10" spans="1:12" ht="12.75">
      <c r="A10" s="3">
        <v>1363</v>
      </c>
      <c r="B10" s="12"/>
      <c r="C10" s="12"/>
      <c r="F10" s="9"/>
      <c r="G10" s="9"/>
      <c r="H10" s="9"/>
      <c r="I10" s="2"/>
      <c r="K10" s="14">
        <v>36</v>
      </c>
      <c r="L10" s="14"/>
    </row>
    <row r="11" spans="1:12" ht="12.75">
      <c r="A11" s="3">
        <v>1364</v>
      </c>
      <c r="B11" s="12"/>
      <c r="C11" s="12"/>
      <c r="F11" s="9"/>
      <c r="G11" s="9"/>
      <c r="H11" s="9"/>
      <c r="I11" s="2"/>
      <c r="K11" s="14">
        <v>36</v>
      </c>
      <c r="L11" s="14"/>
    </row>
    <row r="12" spans="1:12" ht="12.75">
      <c r="A12" s="3">
        <v>1365</v>
      </c>
      <c r="B12" s="12"/>
      <c r="C12" s="12"/>
      <c r="F12" s="9"/>
      <c r="G12" s="9"/>
      <c r="H12" s="9"/>
      <c r="I12" s="2"/>
      <c r="K12" s="14">
        <v>36</v>
      </c>
      <c r="L12" s="14"/>
    </row>
    <row r="13" spans="1:12" ht="12.75">
      <c r="A13" s="3">
        <v>1366</v>
      </c>
      <c r="B13" s="12"/>
      <c r="C13" s="12"/>
      <c r="F13" s="9"/>
      <c r="G13" s="9"/>
      <c r="H13" s="9"/>
      <c r="I13" s="2"/>
      <c r="K13" s="14">
        <v>36</v>
      </c>
      <c r="L13" s="14"/>
    </row>
    <row r="14" spans="1:12" ht="12.75">
      <c r="A14" s="3">
        <v>1367</v>
      </c>
      <c r="B14" s="12"/>
      <c r="C14" s="12"/>
      <c r="F14" s="9"/>
      <c r="G14" s="9"/>
      <c r="H14" s="9"/>
      <c r="I14" s="2"/>
      <c r="K14" s="14">
        <v>36</v>
      </c>
      <c r="L14" s="14"/>
    </row>
    <row r="15" spans="1:12" ht="12.75">
      <c r="A15" s="3">
        <v>1368</v>
      </c>
      <c r="B15" s="12"/>
      <c r="C15" s="12"/>
      <c r="F15" s="9"/>
      <c r="G15" s="9"/>
      <c r="H15" s="9"/>
      <c r="I15" s="2"/>
      <c r="K15" s="14">
        <v>36</v>
      </c>
      <c r="L15" s="14"/>
    </row>
    <row r="16" spans="1:12" ht="12.75">
      <c r="A16" s="3">
        <v>1369</v>
      </c>
      <c r="B16" s="12"/>
      <c r="C16" s="12"/>
      <c r="F16" s="9"/>
      <c r="G16" s="9"/>
      <c r="H16" s="9"/>
      <c r="I16" s="2"/>
      <c r="K16" s="14">
        <v>36</v>
      </c>
      <c r="L16" s="14"/>
    </row>
    <row r="17" spans="1:12" ht="12.75">
      <c r="A17" s="3">
        <v>1370</v>
      </c>
      <c r="B17" s="12"/>
      <c r="C17" s="12"/>
      <c r="F17" s="9"/>
      <c r="G17" s="9"/>
      <c r="H17" s="9"/>
      <c r="I17" s="2"/>
      <c r="K17" s="14">
        <v>36</v>
      </c>
      <c r="L17" s="14"/>
    </row>
    <row r="18" spans="1:12" ht="12.75">
      <c r="A18" s="3">
        <v>1371</v>
      </c>
      <c r="B18" s="12"/>
      <c r="C18" s="12"/>
      <c r="F18" s="9"/>
      <c r="G18" s="9"/>
      <c r="H18" s="9"/>
      <c r="I18" s="2"/>
      <c r="K18" s="14">
        <v>36</v>
      </c>
      <c r="L18" s="14"/>
    </row>
    <row r="19" spans="1:12" ht="12.75">
      <c r="A19" s="3">
        <v>1372</v>
      </c>
      <c r="B19" s="12"/>
      <c r="C19" s="12"/>
      <c r="F19" s="9"/>
      <c r="G19" s="9"/>
      <c r="H19" s="9"/>
      <c r="I19" s="2"/>
      <c r="K19" s="14">
        <v>36</v>
      </c>
      <c r="L19" s="14"/>
    </row>
    <row r="20" spans="1:12" ht="12.75">
      <c r="A20" s="3">
        <v>1373</v>
      </c>
      <c r="B20" s="12"/>
      <c r="C20" s="12"/>
      <c r="F20" s="9"/>
      <c r="G20" s="9"/>
      <c r="H20" s="9"/>
      <c r="I20" s="2"/>
      <c r="K20" s="14">
        <v>36</v>
      </c>
      <c r="L20" s="14"/>
    </row>
    <row r="21" spans="1:12" ht="12.75">
      <c r="A21" s="3">
        <v>1374</v>
      </c>
      <c r="B21" s="12"/>
      <c r="C21" s="12"/>
      <c r="F21" s="9"/>
      <c r="G21" s="9"/>
      <c r="H21" s="9"/>
      <c r="I21" s="2"/>
      <c r="K21" s="14">
        <v>36</v>
      </c>
      <c r="L21" s="14"/>
    </row>
    <row r="22" spans="1:12" ht="12.75">
      <c r="A22" s="3">
        <v>1375</v>
      </c>
      <c r="B22" s="12"/>
      <c r="C22" s="12"/>
      <c r="F22" s="9"/>
      <c r="G22" s="9"/>
      <c r="H22" s="9"/>
      <c r="I22" s="2"/>
      <c r="K22" s="14">
        <v>36</v>
      </c>
      <c r="L22" s="14"/>
    </row>
    <row r="23" spans="1:12" ht="12.75">
      <c r="A23" s="3">
        <v>1376</v>
      </c>
      <c r="B23" s="12"/>
      <c r="C23" s="12"/>
      <c r="F23" s="9"/>
      <c r="G23" s="9"/>
      <c r="H23" s="9"/>
      <c r="I23" s="2"/>
      <c r="K23" s="14">
        <v>36</v>
      </c>
      <c r="L23" s="14"/>
    </row>
    <row r="24" spans="1:12" ht="12.75">
      <c r="A24" s="3">
        <v>1377</v>
      </c>
      <c r="B24" s="12"/>
      <c r="C24" s="12"/>
      <c r="F24" s="9"/>
      <c r="G24" s="9"/>
      <c r="H24" s="9"/>
      <c r="I24" s="2"/>
      <c r="K24" s="14">
        <v>36</v>
      </c>
      <c r="L24" s="14"/>
    </row>
    <row r="25" spans="1:12" ht="12.75">
      <c r="A25" s="3">
        <v>1378</v>
      </c>
      <c r="B25" s="12"/>
      <c r="C25" s="12"/>
      <c r="F25" s="9"/>
      <c r="G25" s="9"/>
      <c r="H25" s="9"/>
      <c r="I25" s="2"/>
      <c r="K25" s="14">
        <v>36</v>
      </c>
      <c r="L25" s="14"/>
    </row>
    <row r="26" spans="1:12" ht="12.75">
      <c r="A26" s="3">
        <v>1379</v>
      </c>
      <c r="B26" s="12"/>
      <c r="C26" s="12"/>
      <c r="F26" s="9"/>
      <c r="G26" s="9"/>
      <c r="H26" s="9"/>
      <c r="I26" s="2"/>
      <c r="K26" s="14">
        <v>36</v>
      </c>
      <c r="L26" s="14"/>
    </row>
    <row r="27" spans="1:12" ht="12.75">
      <c r="A27" s="3">
        <v>1380</v>
      </c>
      <c r="B27" s="12"/>
      <c r="C27" s="12"/>
      <c r="F27" s="9"/>
      <c r="G27" s="9"/>
      <c r="H27" s="9"/>
      <c r="I27" s="2"/>
      <c r="K27" s="14">
        <v>36</v>
      </c>
      <c r="L27" s="14"/>
    </row>
    <row r="28" spans="1:12" ht="12.75">
      <c r="A28" s="3">
        <v>1381</v>
      </c>
      <c r="B28" s="12"/>
      <c r="C28" s="12"/>
      <c r="F28" s="9"/>
      <c r="G28" s="9"/>
      <c r="H28" s="9"/>
      <c r="I28" s="2"/>
      <c r="K28" s="14">
        <v>36</v>
      </c>
      <c r="L28" s="14"/>
    </row>
    <row r="29" spans="1:12" ht="12.75">
      <c r="A29" s="3">
        <v>1382</v>
      </c>
      <c r="B29" s="12"/>
      <c r="C29" s="12"/>
      <c r="F29" s="9"/>
      <c r="G29" s="9"/>
      <c r="H29" s="9"/>
      <c r="I29" s="2"/>
      <c r="K29" s="14">
        <v>36</v>
      </c>
      <c r="L29" s="14"/>
    </row>
    <row r="30" spans="1:12" ht="12.75">
      <c r="A30" s="3">
        <v>1383</v>
      </c>
      <c r="B30" s="12"/>
      <c r="C30" s="12"/>
      <c r="F30" s="9"/>
      <c r="G30" s="9"/>
      <c r="H30" s="9"/>
      <c r="I30" s="2"/>
      <c r="K30" s="14">
        <v>36</v>
      </c>
      <c r="L30" s="14"/>
    </row>
    <row r="31" spans="1:12" ht="12.75">
      <c r="A31" s="3">
        <v>1384</v>
      </c>
      <c r="B31" s="12"/>
      <c r="C31" s="12"/>
      <c r="F31" s="9"/>
      <c r="G31" s="9"/>
      <c r="H31" s="9"/>
      <c r="I31" s="2"/>
      <c r="K31" s="14">
        <v>36</v>
      </c>
      <c r="L31" s="14"/>
    </row>
    <row r="32" spans="1:12" ht="12.75">
      <c r="A32" s="3">
        <v>1385</v>
      </c>
      <c r="B32" s="12"/>
      <c r="C32" s="12"/>
      <c r="F32" s="9"/>
      <c r="G32" s="9"/>
      <c r="H32" s="9"/>
      <c r="I32" s="2"/>
      <c r="K32" s="14">
        <v>36</v>
      </c>
      <c r="L32" s="14"/>
    </row>
    <row r="33" spans="1:12" ht="12.75">
      <c r="A33" s="3">
        <v>1386</v>
      </c>
      <c r="B33" s="12"/>
      <c r="C33" s="12"/>
      <c r="F33" s="9"/>
      <c r="G33" s="9"/>
      <c r="H33" s="9"/>
      <c r="I33" s="2"/>
      <c r="K33" s="14">
        <v>36</v>
      </c>
      <c r="L33" s="14"/>
    </row>
    <row r="34" spans="1:13" ht="12.75">
      <c r="A34" s="3">
        <v>1387</v>
      </c>
      <c r="B34" s="12" t="s">
        <v>52</v>
      </c>
      <c r="C34" s="12" t="s">
        <v>54</v>
      </c>
      <c r="D34" t="s">
        <v>410</v>
      </c>
      <c r="E34">
        <v>2</v>
      </c>
      <c r="F34" s="9">
        <v>18.125</v>
      </c>
      <c r="G34" s="9">
        <f>F34*H34</f>
        <v>36.159375000000004</v>
      </c>
      <c r="H34" s="9">
        <v>1.995</v>
      </c>
      <c r="I34" s="2">
        <v>1.0634</v>
      </c>
      <c r="J34" s="14">
        <f>H34*I34</f>
        <v>2.121483</v>
      </c>
      <c r="K34" s="14">
        <v>36</v>
      </c>
      <c r="L34" s="14">
        <f>(H34*240)/K34</f>
        <v>13.3</v>
      </c>
      <c r="M34" s="7">
        <f>(14/240)/H34</f>
        <v>0.029239766081871343</v>
      </c>
    </row>
    <row r="35" spans="1:12" ht="12.75">
      <c r="A35" s="3">
        <v>1388</v>
      </c>
      <c r="B35" s="12"/>
      <c r="C35" s="12"/>
      <c r="F35" s="9"/>
      <c r="G35" s="9"/>
      <c r="H35" s="9"/>
      <c r="I35" s="2"/>
      <c r="K35" s="14">
        <v>36</v>
      </c>
      <c r="L35" s="14"/>
    </row>
    <row r="36" spans="1:12" ht="12.75">
      <c r="A36" s="3">
        <v>1389</v>
      </c>
      <c r="B36" s="12"/>
      <c r="C36" s="12"/>
      <c r="F36" s="9"/>
      <c r="G36" s="9"/>
      <c r="H36" s="9"/>
      <c r="I36" s="2"/>
      <c r="K36" s="14">
        <v>36</v>
      </c>
      <c r="L36" s="14"/>
    </row>
    <row r="37" spans="1:12" ht="12.75">
      <c r="A37" s="3">
        <v>1390</v>
      </c>
      <c r="B37" s="12"/>
      <c r="C37" s="12"/>
      <c r="F37" s="9"/>
      <c r="G37" s="9"/>
      <c r="H37" s="9"/>
      <c r="I37" s="2"/>
      <c r="K37" s="14">
        <v>36</v>
      </c>
      <c r="L37" s="14"/>
    </row>
    <row r="38" spans="1:12" ht="12.75">
      <c r="A38" s="3">
        <v>1391</v>
      </c>
      <c r="B38" s="12"/>
      <c r="C38" s="12"/>
      <c r="F38" s="9"/>
      <c r="G38" s="9"/>
      <c r="H38" s="9"/>
      <c r="I38" s="2"/>
      <c r="K38" s="14">
        <v>36</v>
      </c>
      <c r="L38" s="14"/>
    </row>
    <row r="39" spans="1:12" ht="12.75">
      <c r="A39" s="3">
        <v>1392</v>
      </c>
      <c r="B39" s="12"/>
      <c r="C39" s="12"/>
      <c r="F39" s="9"/>
      <c r="G39" s="9"/>
      <c r="H39" s="9"/>
      <c r="I39" s="2"/>
      <c r="K39" s="14">
        <v>36</v>
      </c>
      <c r="L39" s="14"/>
    </row>
    <row r="40" spans="1:12" ht="12.75">
      <c r="A40" s="3">
        <v>1393</v>
      </c>
      <c r="B40" s="12"/>
      <c r="C40" s="12"/>
      <c r="F40" s="9"/>
      <c r="G40" s="9"/>
      <c r="H40" s="9"/>
      <c r="I40" s="2"/>
      <c r="K40" s="14">
        <v>36</v>
      </c>
      <c r="L40" s="14"/>
    </row>
    <row r="41" spans="1:12" ht="12.75">
      <c r="A41" s="3">
        <v>1394</v>
      </c>
      <c r="B41" s="12"/>
      <c r="C41" s="12"/>
      <c r="F41" s="9"/>
      <c r="G41" s="9"/>
      <c r="H41" s="9"/>
      <c r="I41" s="2"/>
      <c r="K41" s="14">
        <v>36</v>
      </c>
      <c r="L41" s="14"/>
    </row>
    <row r="42" spans="1:12" ht="12.75">
      <c r="A42" s="3">
        <v>1395</v>
      </c>
      <c r="B42" s="12"/>
      <c r="C42" s="12"/>
      <c r="F42" s="9"/>
      <c r="G42" s="9"/>
      <c r="H42" s="9"/>
      <c r="I42" s="2"/>
      <c r="K42" s="14">
        <v>36</v>
      </c>
      <c r="L42" s="14"/>
    </row>
    <row r="43" spans="1:12" ht="12.75">
      <c r="A43" s="3">
        <v>1396</v>
      </c>
      <c r="B43" s="12"/>
      <c r="C43" s="12"/>
      <c r="F43" s="9"/>
      <c r="G43" s="9"/>
      <c r="H43" s="9"/>
      <c r="I43" s="2"/>
      <c r="K43" s="14">
        <v>36</v>
      </c>
      <c r="L43" s="14"/>
    </row>
    <row r="44" spans="1:13" ht="12.75">
      <c r="A44" s="3">
        <v>1397</v>
      </c>
      <c r="B44" s="12" t="s">
        <v>79</v>
      </c>
      <c r="C44" s="12" t="s">
        <v>81</v>
      </c>
      <c r="D44" t="s">
        <v>403</v>
      </c>
      <c r="E44">
        <v>28</v>
      </c>
      <c r="F44" s="9">
        <v>307.5</v>
      </c>
      <c r="G44" s="9">
        <f>F44*H44</f>
        <v>464.6325</v>
      </c>
      <c r="H44" s="9">
        <v>1.511</v>
      </c>
      <c r="I44" s="2">
        <v>1.0487</v>
      </c>
      <c r="J44" s="14">
        <f>H44*I44</f>
        <v>1.5845856999999999</v>
      </c>
      <c r="K44" s="14">
        <v>36</v>
      </c>
      <c r="L44" s="14">
        <f>(H44*240)/K44</f>
        <v>10.073333333333332</v>
      </c>
      <c r="M44" s="7">
        <f>(14/240)/H44</f>
        <v>0.03860577983675271</v>
      </c>
    </row>
    <row r="45" spans="1:13" ht="12.75">
      <c r="A45" s="3">
        <v>1398</v>
      </c>
      <c r="B45" s="12" t="s">
        <v>82</v>
      </c>
      <c r="C45" s="12" t="s">
        <v>83</v>
      </c>
      <c r="D45" t="s">
        <v>403</v>
      </c>
      <c r="E45">
        <v>8</v>
      </c>
      <c r="F45" s="9">
        <v>74.5</v>
      </c>
      <c r="G45" s="9">
        <f>F45*H45</f>
        <v>89.4745</v>
      </c>
      <c r="H45" s="9">
        <v>1.201</v>
      </c>
      <c r="I45" s="2">
        <v>1.0487</v>
      </c>
      <c r="J45" s="14">
        <f>H45*I45</f>
        <v>1.2594887000000001</v>
      </c>
      <c r="K45" s="14">
        <v>36</v>
      </c>
      <c r="L45" s="14">
        <f>(H45*240)/K45</f>
        <v>8.006666666666668</v>
      </c>
      <c r="M45" s="7">
        <f>(14/240)/H45</f>
        <v>0.048570635581459895</v>
      </c>
    </row>
    <row r="46" spans="1:12" ht="12.75">
      <c r="A46" s="3">
        <v>1399</v>
      </c>
      <c r="B46" s="12"/>
      <c r="C46" s="12"/>
      <c r="F46" s="9"/>
      <c r="G46" s="9"/>
      <c r="H46" s="9"/>
      <c r="I46" s="2"/>
      <c r="K46" s="14">
        <v>36</v>
      </c>
      <c r="L46" s="14"/>
    </row>
    <row r="47" spans="1:12" ht="12.75">
      <c r="A47" s="3">
        <v>1400</v>
      </c>
      <c r="B47" s="12"/>
      <c r="C47" s="12"/>
      <c r="F47" s="9"/>
      <c r="G47" s="9"/>
      <c r="H47" s="9"/>
      <c r="I47" s="2"/>
      <c r="K47" s="14">
        <v>36</v>
      </c>
      <c r="L47" s="14"/>
    </row>
    <row r="48" spans="1:13" ht="12.75">
      <c r="A48" s="3">
        <v>1401</v>
      </c>
      <c r="B48" s="12" t="s">
        <v>88</v>
      </c>
      <c r="C48" s="12" t="s">
        <v>92</v>
      </c>
      <c r="D48" t="s">
        <v>403</v>
      </c>
      <c r="E48">
        <v>3</v>
      </c>
      <c r="F48" s="9">
        <v>68</v>
      </c>
      <c r="G48" s="9">
        <f>F48*H48</f>
        <v>68</v>
      </c>
      <c r="H48" s="9">
        <v>1</v>
      </c>
      <c r="I48" s="2">
        <v>1.0487</v>
      </c>
      <c r="J48" s="14">
        <f>H48*I48</f>
        <v>1.0487</v>
      </c>
      <c r="K48" s="14">
        <v>36</v>
      </c>
      <c r="L48" s="14">
        <f>(H48*240)/K48</f>
        <v>6.666666666666667</v>
      </c>
      <c r="M48" s="7">
        <f>(14/240)/H48</f>
        <v>0.058333333333333334</v>
      </c>
    </row>
    <row r="49" spans="1:12" ht="12.75">
      <c r="A49" s="3">
        <v>1402</v>
      </c>
      <c r="B49" s="12"/>
      <c r="C49" s="12"/>
      <c r="F49" s="9"/>
      <c r="G49" s="9"/>
      <c r="H49" s="9"/>
      <c r="I49" s="2"/>
      <c r="K49" s="14">
        <v>36</v>
      </c>
      <c r="L49" s="14"/>
    </row>
    <row r="50" spans="1:12" ht="12.75">
      <c r="A50" s="3">
        <v>1403</v>
      </c>
      <c r="B50" s="12"/>
      <c r="C50" s="12"/>
      <c r="F50" s="9"/>
      <c r="G50" s="9"/>
      <c r="H50" s="9"/>
      <c r="I50" s="2"/>
      <c r="K50" s="14">
        <v>36</v>
      </c>
      <c r="L50" s="14"/>
    </row>
    <row r="51" spans="1:13" ht="12.75">
      <c r="A51" s="3">
        <v>1404</v>
      </c>
      <c r="B51" s="12" t="s">
        <v>99</v>
      </c>
      <c r="C51" s="12" t="s">
        <v>100</v>
      </c>
      <c r="D51" t="s">
        <v>411</v>
      </c>
      <c r="E51">
        <v>13</v>
      </c>
      <c r="F51" s="9">
        <v>75</v>
      </c>
      <c r="G51" s="9">
        <f>F51*H51</f>
        <v>72.75</v>
      </c>
      <c r="H51" s="9">
        <v>0.97</v>
      </c>
      <c r="I51" s="2">
        <v>1.0487</v>
      </c>
      <c r="J51" s="14">
        <f>H51*I51</f>
        <v>1.017239</v>
      </c>
      <c r="K51" s="14">
        <v>36</v>
      </c>
      <c r="L51" s="14">
        <f>(H51*240)/K51</f>
        <v>6.466666666666666</v>
      </c>
      <c r="M51" s="7">
        <f>(14/240)/H51</f>
        <v>0.06013745704467354</v>
      </c>
    </row>
    <row r="52" spans="1:12" ht="12.75">
      <c r="A52" s="3">
        <v>1405</v>
      </c>
      <c r="B52" s="12"/>
      <c r="C52" s="12"/>
      <c r="F52" s="9"/>
      <c r="G52" s="9"/>
      <c r="H52" s="9"/>
      <c r="I52" s="2"/>
      <c r="K52" s="14">
        <v>36</v>
      </c>
      <c r="L52" s="14"/>
    </row>
    <row r="53" spans="1:13" ht="12.75">
      <c r="A53" s="3">
        <v>1406</v>
      </c>
      <c r="B53" s="12" t="s">
        <v>102</v>
      </c>
      <c r="C53" s="12" t="s">
        <v>104</v>
      </c>
      <c r="D53" t="s">
        <v>414</v>
      </c>
      <c r="E53">
        <v>3</v>
      </c>
      <c r="F53" s="9">
        <v>5.5</v>
      </c>
      <c r="G53" s="9">
        <f>F53*H53</f>
        <v>6.3965000000000005</v>
      </c>
      <c r="H53" s="9">
        <v>1.163</v>
      </c>
      <c r="I53" s="2">
        <v>1.0487</v>
      </c>
      <c r="J53" s="14">
        <f>H53*I53</f>
        <v>1.2196381</v>
      </c>
      <c r="K53" s="14">
        <v>36</v>
      </c>
      <c r="L53" s="14">
        <f>(H53*240)/K53</f>
        <v>7.753333333333334</v>
      </c>
      <c r="M53" s="7">
        <f>(14/240)/H53</f>
        <v>0.050157638291774144</v>
      </c>
    </row>
    <row r="54" spans="1:12" ht="12.75">
      <c r="A54" s="3">
        <v>1407</v>
      </c>
      <c r="B54" s="12"/>
      <c r="C54" s="12"/>
      <c r="F54" s="9"/>
      <c r="G54" s="9"/>
      <c r="H54" s="9"/>
      <c r="I54" s="2"/>
      <c r="K54" s="14">
        <v>36</v>
      </c>
      <c r="L54" s="14"/>
    </row>
    <row r="55" spans="1:12" ht="12.75">
      <c r="A55" s="3">
        <v>1408</v>
      </c>
      <c r="B55" s="12"/>
      <c r="C55" s="12"/>
      <c r="F55" s="9"/>
      <c r="G55" s="9"/>
      <c r="H55" s="9"/>
      <c r="I55" s="2"/>
      <c r="K55" s="14">
        <v>36</v>
      </c>
      <c r="L55" s="14"/>
    </row>
    <row r="56" spans="1:12" ht="12.75">
      <c r="A56" s="3">
        <v>1409</v>
      </c>
      <c r="B56" s="12"/>
      <c r="C56" s="12"/>
      <c r="F56" s="9"/>
      <c r="G56" s="9"/>
      <c r="H56" s="9"/>
      <c r="I56" s="2"/>
      <c r="K56" s="14">
        <v>36</v>
      </c>
      <c r="L56" s="14"/>
    </row>
    <row r="57" spans="1:12" ht="12.75">
      <c r="A57" s="3">
        <v>1410</v>
      </c>
      <c r="B57" s="12"/>
      <c r="C57" s="12"/>
      <c r="F57" s="9"/>
      <c r="G57" s="9"/>
      <c r="H57" s="9"/>
      <c r="I57" s="2"/>
      <c r="K57" s="14">
        <v>36</v>
      </c>
      <c r="L57" s="14"/>
    </row>
    <row r="58" spans="1:13" ht="12.75">
      <c r="A58" s="3">
        <v>1411</v>
      </c>
      <c r="B58" s="12" t="s">
        <v>107</v>
      </c>
      <c r="C58" s="12" t="s">
        <v>108</v>
      </c>
      <c r="D58" t="s">
        <v>412</v>
      </c>
      <c r="E58">
        <v>17</v>
      </c>
      <c r="F58" s="9">
        <v>276.5</v>
      </c>
      <c r="G58" s="9">
        <f>F58*H58</f>
        <v>359.45</v>
      </c>
      <c r="H58" s="9">
        <v>1.3</v>
      </c>
      <c r="I58" s="2">
        <v>0.9016</v>
      </c>
      <c r="J58" s="14">
        <f>H58*I58</f>
        <v>1.17208</v>
      </c>
      <c r="K58" s="14">
        <v>40</v>
      </c>
      <c r="L58" s="14">
        <f>(H58*240)/K58</f>
        <v>7.8</v>
      </c>
      <c r="M58" s="7">
        <f>(14/240)/H58</f>
        <v>0.04487179487179487</v>
      </c>
    </row>
    <row r="59" spans="1:12" ht="12.75">
      <c r="A59" s="3">
        <v>1412</v>
      </c>
      <c r="B59" s="12"/>
      <c r="C59" s="12"/>
      <c r="F59" s="9"/>
      <c r="G59" s="9"/>
      <c r="H59" s="9"/>
      <c r="I59" s="2"/>
      <c r="K59" s="14">
        <v>40</v>
      </c>
      <c r="L59" s="14"/>
    </row>
    <row r="60" spans="1:13" ht="12.75">
      <c r="A60" s="3">
        <v>1413</v>
      </c>
      <c r="B60" s="12" t="s">
        <v>113</v>
      </c>
      <c r="C60" s="12" t="s">
        <v>114</v>
      </c>
      <c r="D60" t="s">
        <v>413</v>
      </c>
      <c r="E60">
        <v>14</v>
      </c>
      <c r="F60" s="9">
        <v>148.5</v>
      </c>
      <c r="G60" s="9">
        <f>F60*H60</f>
        <v>189.63449999999997</v>
      </c>
      <c r="H60" s="9">
        <v>1.277</v>
      </c>
      <c r="I60" s="2">
        <v>0.7514</v>
      </c>
      <c r="J60" s="14">
        <f>H60*I60</f>
        <v>0.9595377999999999</v>
      </c>
      <c r="K60" s="14">
        <v>40</v>
      </c>
      <c r="L60" s="14">
        <f>(H60*240)/K60</f>
        <v>7.661999999999999</v>
      </c>
      <c r="M60" s="7">
        <f>(14/240)/H60</f>
        <v>0.04567997911772383</v>
      </c>
    </row>
    <row r="61" spans="1:12" ht="12.75">
      <c r="A61" s="3">
        <v>1414</v>
      </c>
      <c r="B61" s="12"/>
      <c r="C61" s="12"/>
      <c r="F61" s="9"/>
      <c r="G61" s="9"/>
      <c r="H61" s="9"/>
      <c r="I61" s="2"/>
      <c r="K61" s="14">
        <v>40</v>
      </c>
      <c r="L61" s="14"/>
    </row>
    <row r="62" spans="1:12" ht="12.75">
      <c r="A62" s="3">
        <v>1415</v>
      </c>
      <c r="B62" s="12"/>
      <c r="C62" s="12"/>
      <c r="F62" s="9"/>
      <c r="G62" s="9"/>
      <c r="H62" s="9"/>
      <c r="I62" s="2"/>
      <c r="K62" s="14">
        <v>40</v>
      </c>
      <c r="L62" s="14"/>
    </row>
    <row r="63" spans="1:12" ht="12.75">
      <c r="A63" s="3">
        <v>1416</v>
      </c>
      <c r="B63" s="12"/>
      <c r="C63" s="12"/>
      <c r="F63" s="9"/>
      <c r="G63" s="9"/>
      <c r="H63" s="9"/>
      <c r="I63" s="2"/>
      <c r="K63" s="14">
        <v>40</v>
      </c>
      <c r="L63" s="14"/>
    </row>
    <row r="64" spans="1:12" ht="12.75">
      <c r="A64" s="3">
        <v>1417</v>
      </c>
      <c r="B64" s="12"/>
      <c r="C64" s="12"/>
      <c r="F64" s="9"/>
      <c r="G64" s="9"/>
      <c r="H64" s="9"/>
      <c r="I64" s="2"/>
      <c r="K64" s="14">
        <v>40</v>
      </c>
      <c r="L64" s="14"/>
    </row>
    <row r="65" spans="1:12" ht="12.75">
      <c r="A65" s="3">
        <v>1418</v>
      </c>
      <c r="B65" s="12"/>
      <c r="C65" s="12"/>
      <c r="F65" s="9"/>
      <c r="G65" s="9"/>
      <c r="H65" s="9"/>
      <c r="I65" s="2"/>
      <c r="K65" s="14">
        <v>40</v>
      </c>
      <c r="L65" s="14"/>
    </row>
    <row r="66" spans="1:12" ht="12.75">
      <c r="A66" s="3">
        <v>1419</v>
      </c>
      <c r="B66" s="12"/>
      <c r="C66" s="12"/>
      <c r="F66" s="9"/>
      <c r="G66" s="9"/>
      <c r="H66" s="9"/>
      <c r="I66" s="2"/>
      <c r="K66" s="14">
        <v>40</v>
      </c>
      <c r="L66" s="14"/>
    </row>
    <row r="67" spans="1:12" ht="12.75">
      <c r="A67" s="3">
        <v>1420</v>
      </c>
      <c r="B67" s="12"/>
      <c r="C67" s="12"/>
      <c r="F67" s="9"/>
      <c r="G67" s="9"/>
      <c r="H67" s="9"/>
      <c r="I67" s="2"/>
      <c r="K67" s="14">
        <v>40</v>
      </c>
      <c r="L67" s="14"/>
    </row>
    <row r="68" spans="1:12" ht="12.75">
      <c r="A68" s="3">
        <v>1421</v>
      </c>
      <c r="B68" s="12"/>
      <c r="C68" s="12"/>
      <c r="F68" s="9"/>
      <c r="G68" s="9"/>
      <c r="H68" s="9"/>
      <c r="I68" s="2"/>
      <c r="K68" s="14">
        <v>40</v>
      </c>
      <c r="L68" s="14"/>
    </row>
    <row r="69" spans="1:12" ht="12.75">
      <c r="A69" s="3">
        <v>1422</v>
      </c>
      <c r="B69" s="12"/>
      <c r="C69" s="12"/>
      <c r="F69" s="9"/>
      <c r="G69" s="9"/>
      <c r="H69" s="9"/>
      <c r="I69" s="2"/>
      <c r="K69" s="14">
        <v>40</v>
      </c>
      <c r="L69" s="14"/>
    </row>
    <row r="70" spans="1:12" ht="12.75">
      <c r="A70" s="3">
        <v>1423</v>
      </c>
      <c r="B70" s="12"/>
      <c r="C70" s="12"/>
      <c r="F70" s="9"/>
      <c r="G70" s="9"/>
      <c r="H70" s="9"/>
      <c r="I70" s="2"/>
      <c r="K70" s="14">
        <v>40</v>
      </c>
      <c r="L70" s="14"/>
    </row>
    <row r="71" spans="1:12" ht="12.75">
      <c r="A71" s="3">
        <v>1424</v>
      </c>
      <c r="B71" s="12"/>
      <c r="C71" s="12"/>
      <c r="F71" s="9"/>
      <c r="G71" s="9"/>
      <c r="H71" s="9"/>
      <c r="I71" s="2"/>
      <c r="K71" s="14">
        <v>40</v>
      </c>
      <c r="L71" s="14"/>
    </row>
    <row r="72" spans="1:12" ht="12.75">
      <c r="A72" s="3">
        <v>1425</v>
      </c>
      <c r="B72" s="12"/>
      <c r="C72" s="12"/>
      <c r="F72" s="9"/>
      <c r="G72" s="9"/>
      <c r="H72" s="9"/>
      <c r="I72" s="2"/>
      <c r="K72" s="14">
        <v>40</v>
      </c>
      <c r="L72" s="14"/>
    </row>
    <row r="73" spans="1:12" ht="12.75">
      <c r="A73" s="3">
        <v>1426</v>
      </c>
      <c r="B73" s="12"/>
      <c r="C73" s="12"/>
      <c r="F73" s="9"/>
      <c r="G73" s="9"/>
      <c r="H73" s="9"/>
      <c r="I73" s="2"/>
      <c r="K73" s="14">
        <v>40</v>
      </c>
      <c r="L73" s="14"/>
    </row>
    <row r="74" spans="1:12" ht="12.75">
      <c r="A74" s="3">
        <v>1427</v>
      </c>
      <c r="B74" s="12"/>
      <c r="C74" s="12"/>
      <c r="F74" s="9"/>
      <c r="G74" s="9"/>
      <c r="H74" s="9"/>
      <c r="I74" s="2"/>
      <c r="K74" s="14">
        <v>40</v>
      </c>
      <c r="L74" s="14"/>
    </row>
    <row r="75" spans="1:12" ht="12.75">
      <c r="A75" s="3">
        <v>1428</v>
      </c>
      <c r="B75" s="12"/>
      <c r="C75" s="12"/>
      <c r="F75" s="9"/>
      <c r="G75" s="9"/>
      <c r="H75" s="9"/>
      <c r="I75" s="2"/>
      <c r="K75" s="14">
        <v>40</v>
      </c>
      <c r="L75" s="14"/>
    </row>
    <row r="76" spans="1:12" ht="12.75">
      <c r="A76" s="3">
        <v>1429</v>
      </c>
      <c r="B76" s="12"/>
      <c r="C76" s="12"/>
      <c r="F76" s="9"/>
      <c r="G76" s="9"/>
      <c r="H76" s="9"/>
      <c r="I76" s="2"/>
      <c r="K76" s="14">
        <v>40</v>
      </c>
      <c r="L76" s="14"/>
    </row>
    <row r="77" spans="1:12" ht="12.75">
      <c r="A77" s="3">
        <v>1430</v>
      </c>
      <c r="B77" s="12"/>
      <c r="C77" s="12"/>
      <c r="F77" s="9"/>
      <c r="G77" s="9"/>
      <c r="H77" s="9"/>
      <c r="I77" s="2"/>
      <c r="K77" s="14">
        <v>40</v>
      </c>
      <c r="L77" s="14"/>
    </row>
    <row r="78" spans="1:12" ht="12.75">
      <c r="A78" s="3">
        <v>1431</v>
      </c>
      <c r="B78" s="12"/>
      <c r="C78" s="12"/>
      <c r="F78" s="9"/>
      <c r="G78" s="9"/>
      <c r="H78" s="9"/>
      <c r="I78" s="2"/>
      <c r="K78" s="14">
        <v>41</v>
      </c>
      <c r="L78" s="14"/>
    </row>
    <row r="79" spans="1:12" ht="12.75">
      <c r="A79" s="3">
        <v>1432</v>
      </c>
      <c r="B79" s="12"/>
      <c r="C79" s="12"/>
      <c r="F79" s="9"/>
      <c r="G79" s="9"/>
      <c r="H79" s="9"/>
      <c r="I79" s="2"/>
      <c r="K79" s="14">
        <v>41</v>
      </c>
      <c r="L79" s="14"/>
    </row>
    <row r="80" spans="1:12" ht="12.75">
      <c r="A80" s="3">
        <v>1433</v>
      </c>
      <c r="B80" s="12"/>
      <c r="C80" s="12"/>
      <c r="F80" s="9"/>
      <c r="G80" s="9"/>
      <c r="H80" s="9"/>
      <c r="I80" s="2"/>
      <c r="K80" s="14">
        <v>41</v>
      </c>
      <c r="L80" s="14"/>
    </row>
    <row r="81" spans="1:12" ht="12.75">
      <c r="A81" s="3">
        <v>1434</v>
      </c>
      <c r="B81" s="12"/>
      <c r="C81" s="12"/>
      <c r="F81" s="9"/>
      <c r="G81" s="9"/>
      <c r="H81" s="9"/>
      <c r="I81" s="2"/>
      <c r="K81" s="14">
        <v>41</v>
      </c>
      <c r="L81" s="14"/>
    </row>
    <row r="82" spans="1:12" ht="12.75">
      <c r="A82" s="3">
        <v>1435</v>
      </c>
      <c r="B82" s="12"/>
      <c r="C82" s="12"/>
      <c r="F82" s="9"/>
      <c r="G82" s="9"/>
      <c r="H82" s="9"/>
      <c r="I82" s="2"/>
      <c r="K82" s="14">
        <v>41</v>
      </c>
      <c r="L82" s="14"/>
    </row>
    <row r="83" spans="1:12" ht="12.75">
      <c r="A83" s="3">
        <v>1436</v>
      </c>
      <c r="B83" s="12"/>
      <c r="C83" s="12"/>
      <c r="F83" s="9"/>
      <c r="G83" s="9"/>
      <c r="H83" s="9"/>
      <c r="I83" s="2"/>
      <c r="K83" s="14">
        <v>41</v>
      </c>
      <c r="L83" s="14"/>
    </row>
    <row r="84" spans="1:12" ht="12.75">
      <c r="A84" s="3">
        <v>1437</v>
      </c>
      <c r="B84" s="12"/>
      <c r="C84" s="12"/>
      <c r="F84" s="9"/>
      <c r="G84" s="9"/>
      <c r="H84" s="9"/>
      <c r="I84" s="2"/>
      <c r="K84" s="14">
        <v>42</v>
      </c>
      <c r="L84" s="14"/>
    </row>
    <row r="85" spans="1:12" ht="12.75">
      <c r="A85" s="3">
        <v>1438</v>
      </c>
      <c r="B85" s="12"/>
      <c r="C85" s="12"/>
      <c r="F85" s="9"/>
      <c r="G85" s="9"/>
      <c r="H85" s="9"/>
      <c r="I85" s="2"/>
      <c r="K85" s="14">
        <v>42</v>
      </c>
      <c r="L85" s="14"/>
    </row>
    <row r="86" spans="1:12" ht="12.75">
      <c r="A86" s="3">
        <v>1439</v>
      </c>
      <c r="B86" s="12"/>
      <c r="C86" s="12"/>
      <c r="F86" s="9"/>
      <c r="G86" s="9"/>
      <c r="H86" s="9"/>
      <c r="I86" s="2"/>
      <c r="K86" s="14">
        <v>42</v>
      </c>
      <c r="L86" s="14"/>
    </row>
    <row r="87" spans="1:12" ht="12.75">
      <c r="A87" s="3">
        <v>1440</v>
      </c>
      <c r="B87" s="12"/>
      <c r="C87" s="12"/>
      <c r="F87" s="9"/>
      <c r="G87" s="9"/>
      <c r="H87" s="9"/>
      <c r="I87" s="2"/>
      <c r="K87" s="14">
        <v>43</v>
      </c>
      <c r="L87" s="14"/>
    </row>
    <row r="88" spans="1:12" ht="12.75">
      <c r="A88" s="3">
        <v>1441</v>
      </c>
      <c r="B88" s="12"/>
      <c r="C88" s="12"/>
      <c r="F88" s="9"/>
      <c r="G88" s="9"/>
      <c r="H88" s="9"/>
      <c r="I88" s="2"/>
      <c r="K88" s="14">
        <v>44</v>
      </c>
      <c r="L88" s="14"/>
    </row>
    <row r="89" spans="1:12" ht="12.75">
      <c r="A89" s="3">
        <v>1442</v>
      </c>
      <c r="B89" s="12"/>
      <c r="C89" s="12"/>
      <c r="F89" s="9"/>
      <c r="G89" s="9"/>
      <c r="H89" s="9"/>
      <c r="I89" s="2"/>
      <c r="K89" s="14">
        <v>45</v>
      </c>
      <c r="L89" s="14"/>
    </row>
    <row r="90" spans="1:12" ht="12.75">
      <c r="A90" s="3">
        <v>1443</v>
      </c>
      <c r="B90" s="12"/>
      <c r="C90" s="12"/>
      <c r="F90" s="9"/>
      <c r="G90" s="9"/>
      <c r="H90" s="9"/>
      <c r="I90" s="2"/>
      <c r="K90" s="14">
        <v>45</v>
      </c>
      <c r="L90" s="14"/>
    </row>
    <row r="91" spans="1:12" ht="12.75">
      <c r="A91" s="3">
        <v>1444</v>
      </c>
      <c r="B91" s="12"/>
      <c r="C91" s="12"/>
      <c r="F91" s="9"/>
      <c r="G91" s="9"/>
      <c r="H91" s="9"/>
      <c r="I91" s="2"/>
      <c r="K91" s="14">
        <v>45</v>
      </c>
      <c r="L91" s="14"/>
    </row>
    <row r="92" spans="1:12" ht="12.75">
      <c r="A92" s="3">
        <v>1445</v>
      </c>
      <c r="B92" s="12"/>
      <c r="C92" s="12"/>
      <c r="F92" s="9"/>
      <c r="G92" s="9"/>
      <c r="H92" s="9"/>
      <c r="I92" s="2"/>
      <c r="K92" s="14">
        <v>45</v>
      </c>
      <c r="L92" s="14"/>
    </row>
    <row r="93" spans="1:12" ht="12.75">
      <c r="A93" s="3">
        <v>1446</v>
      </c>
      <c r="B93" s="12"/>
      <c r="C93" s="12"/>
      <c r="F93" s="9"/>
      <c r="G93" s="9"/>
      <c r="H93" s="9"/>
      <c r="I93" s="2"/>
      <c r="K93" s="14">
        <v>45</v>
      </c>
      <c r="L93" s="14"/>
    </row>
    <row r="94" spans="1:12" ht="12.75">
      <c r="A94" s="3">
        <v>1447</v>
      </c>
      <c r="B94" s="12"/>
      <c r="C94" s="12"/>
      <c r="F94" s="9"/>
      <c r="G94" s="9"/>
      <c r="H94" s="9"/>
      <c r="I94" s="2"/>
      <c r="K94" s="14">
        <v>45</v>
      </c>
      <c r="L94" s="14"/>
    </row>
    <row r="95" spans="1:13" ht="12.75">
      <c r="A95" s="3">
        <v>1448</v>
      </c>
      <c r="B95" s="12" t="s">
        <v>146</v>
      </c>
      <c r="C95" s="12" t="s">
        <v>148</v>
      </c>
      <c r="D95" t="s">
        <v>430</v>
      </c>
      <c r="F95" s="9">
        <v>1609</v>
      </c>
      <c r="G95" s="9">
        <v>2145.333</v>
      </c>
      <c r="H95" s="9">
        <f>G95/F95</f>
        <v>1.33333312616532</v>
      </c>
      <c r="I95" s="2">
        <v>1.104</v>
      </c>
      <c r="J95" s="14">
        <f>H95*I95</f>
        <v>1.4719997712865134</v>
      </c>
      <c r="K95" s="14">
        <v>45</v>
      </c>
      <c r="L95" s="14">
        <f>(H95*240)/K95</f>
        <v>7.11111000621504</v>
      </c>
      <c r="M95" s="7">
        <f>(14/240)/H95</f>
        <v>0.04375000679770149</v>
      </c>
    </row>
    <row r="96" spans="1:12" ht="12.75">
      <c r="A96" s="3">
        <v>1449</v>
      </c>
      <c r="B96" s="12"/>
      <c r="C96" s="12"/>
      <c r="F96" s="9"/>
      <c r="G96" s="9"/>
      <c r="H96" s="9"/>
      <c r="I96" s="2"/>
      <c r="K96" s="14">
        <v>45</v>
      </c>
      <c r="L96" s="14"/>
    </row>
    <row r="97" spans="1:12" ht="12.75">
      <c r="A97" s="3">
        <v>1450</v>
      </c>
      <c r="B97" s="12"/>
      <c r="C97" s="12"/>
      <c r="F97" s="9"/>
      <c r="G97" s="9"/>
      <c r="H97" s="9"/>
      <c r="I97" s="2"/>
      <c r="K97" s="14">
        <v>45</v>
      </c>
      <c r="L97" s="14"/>
    </row>
    <row r="98" spans="1:12" ht="12.75">
      <c r="A98" s="3">
        <v>1451</v>
      </c>
      <c r="B98" s="12"/>
      <c r="C98" s="12"/>
      <c r="F98" s="9"/>
      <c r="G98" s="9"/>
      <c r="H98" s="9"/>
      <c r="I98" s="2"/>
      <c r="K98" s="14">
        <v>45</v>
      </c>
      <c r="L98" s="14"/>
    </row>
    <row r="99" spans="1:12" ht="12.75">
      <c r="A99" s="3">
        <v>1452</v>
      </c>
      <c r="B99" s="12"/>
      <c r="C99" s="12"/>
      <c r="F99" s="9"/>
      <c r="G99" s="9"/>
      <c r="H99" s="9"/>
      <c r="I99" s="2"/>
      <c r="K99" s="14">
        <v>45</v>
      </c>
      <c r="L99" s="14"/>
    </row>
    <row r="100" spans="1:12" ht="12.75">
      <c r="A100" s="3">
        <v>1453</v>
      </c>
      <c r="B100" s="12"/>
      <c r="C100" s="12"/>
      <c r="F100" s="9"/>
      <c r="G100" s="9"/>
      <c r="H100" s="9"/>
      <c r="I100" s="2"/>
      <c r="K100" s="14">
        <v>45</v>
      </c>
      <c r="L100" s="14"/>
    </row>
    <row r="101" spans="1:12" ht="12.75">
      <c r="A101" s="3">
        <v>1454</v>
      </c>
      <c r="B101" s="12"/>
      <c r="C101" s="12"/>
      <c r="F101" s="9"/>
      <c r="G101" s="9"/>
      <c r="H101" s="9"/>
      <c r="I101" s="2"/>
      <c r="K101" s="14">
        <v>45</v>
      </c>
      <c r="L101" s="14"/>
    </row>
    <row r="102" spans="1:12" ht="12.75">
      <c r="A102" s="3">
        <v>1455</v>
      </c>
      <c r="B102" s="12"/>
      <c r="C102" s="12"/>
      <c r="F102" s="9"/>
      <c r="G102" s="9"/>
      <c r="H102" s="9"/>
      <c r="I102" s="2"/>
      <c r="K102" s="14">
        <v>45</v>
      </c>
      <c r="L102" s="14"/>
    </row>
    <row r="103" spans="1:12" ht="12.75">
      <c r="A103" s="3">
        <v>1456</v>
      </c>
      <c r="B103" s="12"/>
      <c r="C103" s="12"/>
      <c r="F103" s="9"/>
      <c r="G103" s="9"/>
      <c r="H103" s="9"/>
      <c r="I103" s="2"/>
      <c r="K103" s="14">
        <v>45</v>
      </c>
      <c r="L103" s="14"/>
    </row>
    <row r="104" spans="1:12" ht="12.75">
      <c r="A104" s="3">
        <v>1457</v>
      </c>
      <c r="B104" s="12"/>
      <c r="C104" s="12"/>
      <c r="F104" s="9"/>
      <c r="G104" s="9"/>
      <c r="H104" s="9"/>
      <c r="I104" s="2"/>
      <c r="K104" s="14">
        <v>45</v>
      </c>
      <c r="L104" s="14"/>
    </row>
    <row r="105" spans="1:12" ht="12.75">
      <c r="A105" s="3">
        <v>1458</v>
      </c>
      <c r="B105" s="12"/>
      <c r="C105" s="12"/>
      <c r="F105" s="9"/>
      <c r="G105" s="9"/>
      <c r="H105" s="9"/>
      <c r="I105" s="2"/>
      <c r="K105" s="14">
        <v>45</v>
      </c>
      <c r="L105" s="14"/>
    </row>
    <row r="106" spans="1:12" ht="12.75">
      <c r="A106" s="3">
        <v>1459</v>
      </c>
      <c r="B106" s="12"/>
      <c r="C106" s="12"/>
      <c r="F106" s="9"/>
      <c r="G106" s="9"/>
      <c r="H106" s="9"/>
      <c r="I106" s="2"/>
      <c r="K106" s="14">
        <v>45</v>
      </c>
      <c r="L106" s="14"/>
    </row>
    <row r="107" spans="1:12" ht="12.75">
      <c r="A107" s="3">
        <v>1460</v>
      </c>
      <c r="B107" s="12"/>
      <c r="C107" s="12"/>
      <c r="F107" s="9"/>
      <c r="G107" s="9"/>
      <c r="H107" s="9"/>
      <c r="I107" s="2"/>
      <c r="K107" s="14">
        <v>45</v>
      </c>
      <c r="L107" s="14"/>
    </row>
    <row r="108" spans="1:13" ht="12.75">
      <c r="A108" s="3">
        <v>1461</v>
      </c>
      <c r="B108" s="12" t="s">
        <v>173</v>
      </c>
      <c r="C108" s="12" t="s">
        <v>176</v>
      </c>
      <c r="D108" t="s">
        <v>354</v>
      </c>
      <c r="F108" s="9">
        <v>363</v>
      </c>
      <c r="G108" s="9">
        <v>426.5</v>
      </c>
      <c r="H108" s="9">
        <f>G108/F108</f>
        <v>1.174931129476584</v>
      </c>
      <c r="I108" s="2">
        <v>1.104</v>
      </c>
      <c r="J108" s="14">
        <f>H108*I108</f>
        <v>1.2971239669421488</v>
      </c>
      <c r="K108" s="14">
        <v>45</v>
      </c>
      <c r="L108" s="14">
        <f>(H108*240)/K108</f>
        <v>6.266299357208449</v>
      </c>
      <c r="M108" s="7">
        <f>(14/240)/H108</f>
        <v>0.04964830011723329</v>
      </c>
    </row>
    <row r="109" spans="1:12" ht="12.75">
      <c r="A109" s="3">
        <v>1462</v>
      </c>
      <c r="B109" s="12"/>
      <c r="C109" s="12"/>
      <c r="F109" s="9"/>
      <c r="G109" s="9"/>
      <c r="H109" s="9"/>
      <c r="I109" s="2"/>
      <c r="K109" s="14">
        <v>45</v>
      </c>
      <c r="L109" s="14"/>
    </row>
    <row r="110" spans="1:13" ht="12.75">
      <c r="A110" s="3">
        <v>1463</v>
      </c>
      <c r="B110" s="12" t="s">
        <v>179</v>
      </c>
      <c r="C110" s="12" t="s">
        <v>181</v>
      </c>
      <c r="D110" t="s">
        <v>415</v>
      </c>
      <c r="E110">
        <v>1</v>
      </c>
      <c r="F110" s="9">
        <v>3</v>
      </c>
      <c r="G110" s="9">
        <f>F110*H110</f>
        <v>7.000000002</v>
      </c>
      <c r="H110" s="9">
        <v>2.333333334</v>
      </c>
      <c r="I110" s="2">
        <v>1.104</v>
      </c>
      <c r="J110" s="14">
        <f>H110*I110</f>
        <v>2.5760000007360007</v>
      </c>
      <c r="K110" s="14">
        <v>45</v>
      </c>
      <c r="L110" s="14">
        <f>(H110*240)/K110</f>
        <v>12.444444448</v>
      </c>
      <c r="M110" s="7">
        <f>(14/240)/H110</f>
        <v>0.024999999992857142</v>
      </c>
    </row>
    <row r="111" spans="1:13" ht="12.75">
      <c r="A111" s="3">
        <v>1464</v>
      </c>
      <c r="B111" s="12" t="s">
        <v>185</v>
      </c>
      <c r="C111" s="12" t="s">
        <v>186</v>
      </c>
      <c r="D111" t="s">
        <v>416</v>
      </c>
      <c r="E111">
        <v>3</v>
      </c>
      <c r="F111" s="9">
        <v>46.5</v>
      </c>
      <c r="G111" s="9">
        <f>F111*H111</f>
        <v>61.999984500000004</v>
      </c>
      <c r="H111" s="9">
        <v>1.333333</v>
      </c>
      <c r="I111" s="2">
        <v>1.104</v>
      </c>
      <c r="J111" s="14">
        <f>H111*I111</f>
        <v>1.4719996320000002</v>
      </c>
      <c r="K111" s="14">
        <v>45</v>
      </c>
      <c r="L111" s="14">
        <f>(H111*240)/K111</f>
        <v>7.111109333333334</v>
      </c>
      <c r="M111" s="7">
        <f>(14/240)/H111</f>
        <v>0.043750010937502734</v>
      </c>
    </row>
    <row r="112" spans="1:12" ht="12.75">
      <c r="A112" s="3">
        <v>1465</v>
      </c>
      <c r="B112" s="12"/>
      <c r="C112" s="12"/>
      <c r="F112" s="9"/>
      <c r="G112" s="9"/>
      <c r="H112" s="9"/>
      <c r="I112" s="2"/>
      <c r="K112" s="14">
        <v>50</v>
      </c>
      <c r="L112" s="14"/>
    </row>
    <row r="113" spans="1:13" ht="12.75">
      <c r="A113" s="3">
        <v>1466</v>
      </c>
      <c r="B113" s="12" t="s">
        <v>189</v>
      </c>
      <c r="C113" s="12" t="s">
        <v>196</v>
      </c>
      <c r="D113" t="s">
        <v>417</v>
      </c>
      <c r="E113">
        <f>8+4</f>
        <v>12</v>
      </c>
      <c r="F113" s="9">
        <f>34.6667+6.5</f>
        <v>41.1667</v>
      </c>
      <c r="G113" s="9">
        <f>(6.5*1.33333)+(34.66667*1.38)</f>
        <v>56.5066496</v>
      </c>
      <c r="H113" s="9">
        <f>G113/F113</f>
        <v>1.3726300529311313</v>
      </c>
      <c r="I113" s="2">
        <f>(0.8831+1.0119)/2</f>
        <v>0.9475</v>
      </c>
      <c r="J113" s="14">
        <f>H113*I113</f>
        <v>1.3005669751522468</v>
      </c>
      <c r="K113" s="14">
        <v>50</v>
      </c>
      <c r="L113" s="14">
        <f>(H113*240)/K113</f>
        <v>6.58862425406943</v>
      </c>
      <c r="M113" s="7">
        <f>(14/240)/H113</f>
        <v>0.042497491009152545</v>
      </c>
    </row>
    <row r="114" spans="1:13" ht="12.75">
      <c r="A114" s="3">
        <v>1467</v>
      </c>
      <c r="B114" s="12" t="s">
        <v>198</v>
      </c>
      <c r="C114" s="12" t="s">
        <v>203</v>
      </c>
      <c r="D114" t="s">
        <v>354</v>
      </c>
      <c r="F114" s="9">
        <v>716.791</v>
      </c>
      <c r="G114" s="9">
        <v>964.108</v>
      </c>
      <c r="H114" s="9">
        <f>G114/F114</f>
        <v>1.3450336290494718</v>
      </c>
      <c r="I114" s="2">
        <v>1.0119</v>
      </c>
      <c r="J114" s="14">
        <f>H114*I114</f>
        <v>1.3610395292351605</v>
      </c>
      <c r="K114" s="14">
        <v>50</v>
      </c>
      <c r="L114" s="14">
        <f>(H114*240)/K114</f>
        <v>6.456161419437465</v>
      </c>
      <c r="M114" s="7">
        <f>(14/240)/H114</f>
        <v>0.04336942368835581</v>
      </c>
    </row>
    <row r="115" spans="1:13" ht="12.75">
      <c r="A115" s="3">
        <v>1468</v>
      </c>
      <c r="B115" s="12" t="s">
        <v>203</v>
      </c>
      <c r="C115" s="12" t="s">
        <v>205</v>
      </c>
      <c r="D115" t="s">
        <v>354</v>
      </c>
      <c r="F115" s="9">
        <v>852.292</v>
      </c>
      <c r="G115" s="9">
        <v>1652.433</v>
      </c>
      <c r="H115" s="9">
        <f>G115/F115</f>
        <v>1.9388108770233674</v>
      </c>
      <c r="I115" s="2">
        <v>1.0364</v>
      </c>
      <c r="J115" s="14">
        <f>H115*I115</f>
        <v>2.009383592947018</v>
      </c>
      <c r="K115" s="14">
        <v>50</v>
      </c>
      <c r="L115" s="14">
        <f>(H115*240)/K115</f>
        <v>9.306292209712163</v>
      </c>
      <c r="M115" s="7">
        <f>(14/240)/H115</f>
        <v>0.0300871704531036</v>
      </c>
    </row>
    <row r="116" spans="1:13" ht="12.75">
      <c r="A116" s="3">
        <v>1469</v>
      </c>
      <c r="B116" s="12" t="s">
        <v>205</v>
      </c>
      <c r="C116" s="12" t="s">
        <v>209</v>
      </c>
      <c r="D116" t="s">
        <v>354</v>
      </c>
      <c r="F116" s="9">
        <v>132</v>
      </c>
      <c r="G116" s="9">
        <v>244.75</v>
      </c>
      <c r="H116" s="9">
        <f>G116/F116</f>
        <v>1.8541666666666667</v>
      </c>
      <c r="I116" s="2">
        <v>1.0364</v>
      </c>
      <c r="J116" s="14">
        <f>H116*I116</f>
        <v>1.9216583333333335</v>
      </c>
      <c r="K116" s="14">
        <v>50</v>
      </c>
      <c r="L116" s="14">
        <f>(H116*240)/K116</f>
        <v>8.9</v>
      </c>
      <c r="M116" s="7">
        <f>(14/240)/H116</f>
        <v>0.03146067415730337</v>
      </c>
    </row>
    <row r="117" spans="1:12" ht="12.75">
      <c r="A117" s="3">
        <v>1470</v>
      </c>
      <c r="B117" s="12"/>
      <c r="C117" s="12"/>
      <c r="F117" s="9"/>
      <c r="G117" s="9"/>
      <c r="H117" s="9"/>
      <c r="I117" s="2"/>
      <c r="K117" s="14">
        <v>50</v>
      </c>
      <c r="L117" s="14"/>
    </row>
    <row r="118" spans="1:13" ht="12.75">
      <c r="A118" s="3">
        <v>1471</v>
      </c>
      <c r="B118" s="12" t="s">
        <v>215</v>
      </c>
      <c r="C118" s="12" t="s">
        <v>218</v>
      </c>
      <c r="D118" t="s">
        <v>354</v>
      </c>
      <c r="F118" s="9">
        <v>184.292</v>
      </c>
      <c r="G118" s="9">
        <v>245.779</v>
      </c>
      <c r="H118" s="9">
        <f>G118/F118</f>
        <v>1.3336390076617541</v>
      </c>
      <c r="I118" s="2">
        <v>1.0364</v>
      </c>
      <c r="J118" s="14">
        <f>H118*I118</f>
        <v>1.382183467540642</v>
      </c>
      <c r="K118" s="14">
        <v>50</v>
      </c>
      <c r="L118" s="14">
        <f>(H118*240)/K118</f>
        <v>6.401467236776419</v>
      </c>
      <c r="M118" s="7">
        <f>(14/240)/H118</f>
        <v>0.04373997235999279</v>
      </c>
    </row>
    <row r="119" spans="1:13" ht="12.75">
      <c r="A119" s="3">
        <v>1472</v>
      </c>
      <c r="B119" s="12" t="s">
        <v>218</v>
      </c>
      <c r="C119" s="12" t="s">
        <v>220</v>
      </c>
      <c r="D119" t="s">
        <v>354</v>
      </c>
      <c r="F119" s="9">
        <v>246.5</v>
      </c>
      <c r="G119" s="9">
        <v>328.667</v>
      </c>
      <c r="H119" s="9">
        <f>G119/F119</f>
        <v>1.3333346855983772</v>
      </c>
      <c r="I119" s="2">
        <v>1.0364</v>
      </c>
      <c r="J119" s="14">
        <f>H119*I119</f>
        <v>1.3818680681541582</v>
      </c>
      <c r="K119" s="14">
        <v>50</v>
      </c>
      <c r="L119" s="14">
        <f>(H119*240)/K119</f>
        <v>6.400006490872211</v>
      </c>
      <c r="M119" s="7">
        <f>(14/240)/H119</f>
        <v>0.04374995562884825</v>
      </c>
    </row>
    <row r="120" spans="1:13" ht="12.75">
      <c r="A120" s="3">
        <v>1473</v>
      </c>
      <c r="B120" s="12" t="s">
        <v>221</v>
      </c>
      <c r="C120" s="12" t="s">
        <v>226</v>
      </c>
      <c r="D120" t="s">
        <v>356</v>
      </c>
      <c r="F120" s="9">
        <v>21.75</v>
      </c>
      <c r="G120" s="9">
        <v>29</v>
      </c>
      <c r="H120" s="9">
        <f>G120/F120</f>
        <v>1.3333333333333333</v>
      </c>
      <c r="I120" s="2">
        <v>1.0364</v>
      </c>
      <c r="J120" s="14">
        <f>H120*I120</f>
        <v>1.3818666666666666</v>
      </c>
      <c r="K120" s="14">
        <v>50</v>
      </c>
      <c r="L120" s="14">
        <f>(H120*240)/K120</f>
        <v>6.4</v>
      </c>
      <c r="M120" s="7">
        <f>(14/240)/H120</f>
        <v>0.043750000000000004</v>
      </c>
    </row>
    <row r="121" spans="1:11" ht="12.75">
      <c r="A121" s="3">
        <v>1474</v>
      </c>
      <c r="B121" s="12"/>
      <c r="C121" s="12"/>
      <c r="F121" s="9"/>
      <c r="G121" s="9"/>
      <c r="H121" s="9"/>
      <c r="I121" s="2"/>
      <c r="K121" s="14">
        <v>50</v>
      </c>
    </row>
    <row r="122" spans="1:11" ht="12.75">
      <c r="A122" s="3">
        <v>1475</v>
      </c>
      <c r="B122" s="12"/>
      <c r="C122" s="12"/>
      <c r="F122" s="9"/>
      <c r="G122" s="9"/>
      <c r="H122" s="9"/>
      <c r="I122" s="2"/>
      <c r="K122" s="14">
        <v>50</v>
      </c>
    </row>
    <row r="123" spans="1:11" ht="12.75">
      <c r="A123" s="3">
        <v>1476</v>
      </c>
      <c r="B123" s="12"/>
      <c r="C123" s="12"/>
      <c r="F123" s="9"/>
      <c r="G123" s="9"/>
      <c r="H123" s="9"/>
      <c r="I123" s="2"/>
      <c r="K123" s="14">
        <v>50</v>
      </c>
    </row>
    <row r="124" spans="1:11" ht="12.75">
      <c r="A124" s="3">
        <v>1477</v>
      </c>
      <c r="B124" s="12"/>
      <c r="C124" s="12"/>
      <c r="F124" s="9"/>
      <c r="G124" s="9"/>
      <c r="H124" s="9"/>
      <c r="I124" s="2"/>
      <c r="K124" s="14">
        <v>50</v>
      </c>
    </row>
    <row r="125" spans="1:11" ht="12.75">
      <c r="A125" s="3">
        <v>1478</v>
      </c>
      <c r="B125" s="12"/>
      <c r="C125" s="12"/>
      <c r="F125" s="9"/>
      <c r="G125" s="9"/>
      <c r="H125" s="9"/>
      <c r="I125" s="2"/>
      <c r="K125" s="14">
        <v>50</v>
      </c>
    </row>
    <row r="126" spans="1:11" ht="12.75">
      <c r="A126" s="3">
        <v>1479</v>
      </c>
      <c r="B126" s="12"/>
      <c r="C126" s="12"/>
      <c r="F126" s="9"/>
      <c r="G126" s="9"/>
      <c r="H126" s="9"/>
      <c r="I126" s="2"/>
      <c r="K126" s="14">
        <v>52</v>
      </c>
    </row>
    <row r="127" spans="1:11" ht="12.75">
      <c r="A127" s="3">
        <v>1480</v>
      </c>
      <c r="B127" s="12"/>
      <c r="C127" s="12"/>
      <c r="F127" s="9"/>
      <c r="G127" s="9"/>
      <c r="H127" s="9"/>
      <c r="I127" s="2"/>
      <c r="K127" s="14">
        <v>52</v>
      </c>
    </row>
    <row r="128" spans="1:11" ht="12.75">
      <c r="A128" s="3">
        <v>1481</v>
      </c>
      <c r="B128" s="12"/>
      <c r="C128" s="12"/>
      <c r="F128" s="9"/>
      <c r="G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8" ht="12.75">
      <c r="A168" s="3"/>
    </row>
    <row r="169" ht="12.75">
      <c r="A169" s="3"/>
    </row>
    <row r="170" spans="1:16" ht="12.75">
      <c r="A170" s="3"/>
      <c r="H170" s="19" t="s">
        <v>508</v>
      </c>
      <c r="P170" s="14"/>
    </row>
    <row r="171" ht="12.75">
      <c r="P171" s="14"/>
    </row>
    <row r="172" spans="8:16" ht="12.75">
      <c r="H172" t="s">
        <v>295</v>
      </c>
      <c r="P172" s="14"/>
    </row>
    <row r="173" spans="8:16" ht="12.75">
      <c r="H173" s="12"/>
      <c r="I173" s="12"/>
      <c r="L173" s="9"/>
      <c r="M173" s="9"/>
      <c r="N173" s="14"/>
      <c r="O173" s="2"/>
      <c r="P173" s="14"/>
    </row>
    <row r="174" spans="8:16" ht="12.75">
      <c r="H174" t="s">
        <v>515</v>
      </c>
      <c r="I174" s="14"/>
      <c r="J174" s="9"/>
      <c r="M174" s="9"/>
      <c r="N174" s="14"/>
      <c r="O174" s="2"/>
      <c r="P174" s="14"/>
    </row>
    <row r="175" spans="9:16" ht="12.75">
      <c r="I175" s="14"/>
      <c r="J175" s="9"/>
      <c r="M175" s="9"/>
      <c r="N175" s="14"/>
      <c r="O175" s="2"/>
      <c r="P175" s="14"/>
    </row>
    <row r="176" spans="8:16" ht="12.75">
      <c r="H176" t="s">
        <v>473</v>
      </c>
      <c r="I176" s="14"/>
      <c r="J176" s="9"/>
      <c r="M176" s="9"/>
      <c r="N176" s="14"/>
      <c r="O176" s="2"/>
      <c r="P176" s="14"/>
    </row>
    <row r="177" spans="10:16" ht="12.75">
      <c r="J177" s="9"/>
      <c r="M177" s="9"/>
      <c r="N177" s="14"/>
      <c r="O177" s="2"/>
      <c r="P177" s="14"/>
    </row>
    <row r="178" spans="8:16" ht="12.75">
      <c r="H178" t="s">
        <v>478</v>
      </c>
      <c r="J178" s="9"/>
      <c r="M178" s="9"/>
      <c r="N178" s="14"/>
      <c r="O178" s="2"/>
      <c r="P178" s="14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9"/>
  </sheetPr>
  <dimension ref="A1:P178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9.28125" style="0" customWidth="1"/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9" customWidth="1"/>
    <col min="11" max="11" width="9.28125" style="14" customWidth="1"/>
    <col min="12" max="12" width="8.57421875" style="0" customWidth="1"/>
    <col min="13" max="13" width="13.7109375" style="0" customWidth="1"/>
  </cols>
  <sheetData>
    <row r="1" spans="1:13" ht="12.75">
      <c r="A1" s="3"/>
      <c r="B1" s="12"/>
      <c r="C1" s="13" t="s">
        <v>472</v>
      </c>
      <c r="D1" s="10"/>
      <c r="E1" s="5"/>
      <c r="F1" s="9"/>
      <c r="G1" s="9"/>
      <c r="H1" s="9"/>
      <c r="I1" s="2"/>
      <c r="J1" s="9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9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9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6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6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9"/>
      <c r="K6" s="14"/>
      <c r="L6" s="14"/>
      <c r="M6" s="7"/>
    </row>
    <row r="7" spans="1:11" ht="12.75">
      <c r="A7" s="3">
        <v>1360</v>
      </c>
      <c r="B7" s="12"/>
      <c r="C7" s="12"/>
      <c r="F7" s="9"/>
      <c r="G7" s="9"/>
      <c r="H7" s="9"/>
      <c r="I7" s="2"/>
      <c r="J7" s="9"/>
      <c r="K7" s="14">
        <v>36</v>
      </c>
    </row>
    <row r="8" spans="1:11" ht="12.75">
      <c r="A8" s="3">
        <v>1361</v>
      </c>
      <c r="B8" s="12"/>
      <c r="C8" s="12"/>
      <c r="F8" s="9"/>
      <c r="G8" s="9"/>
      <c r="H8" s="9"/>
      <c r="I8" s="2"/>
      <c r="J8" s="9"/>
      <c r="K8" s="14">
        <v>36</v>
      </c>
    </row>
    <row r="9" spans="1:11" ht="12.75">
      <c r="A9" s="3">
        <v>1362</v>
      </c>
      <c r="B9" s="12"/>
      <c r="C9" s="12"/>
      <c r="F9" s="9"/>
      <c r="G9" s="9"/>
      <c r="H9" s="9"/>
      <c r="I9" s="2"/>
      <c r="J9" s="9"/>
      <c r="K9" s="14">
        <v>36</v>
      </c>
    </row>
    <row r="10" spans="1:11" ht="12.75">
      <c r="A10" s="3">
        <v>1363</v>
      </c>
      <c r="B10" s="12"/>
      <c r="C10" s="12"/>
      <c r="F10" s="9"/>
      <c r="G10" s="9"/>
      <c r="H10" s="9"/>
      <c r="I10" s="2"/>
      <c r="J10" s="9"/>
      <c r="K10" s="14">
        <v>36</v>
      </c>
    </row>
    <row r="11" spans="1:11" ht="12.75">
      <c r="A11" s="3">
        <v>1364</v>
      </c>
      <c r="B11" s="12"/>
      <c r="C11" s="12"/>
      <c r="F11" s="9"/>
      <c r="G11" s="9"/>
      <c r="H11" s="9"/>
      <c r="I11" s="2"/>
      <c r="J11" s="9"/>
      <c r="K11" s="14">
        <v>36</v>
      </c>
    </row>
    <row r="12" spans="1:11" ht="12.75">
      <c r="A12" s="3">
        <v>1365</v>
      </c>
      <c r="B12" s="12"/>
      <c r="C12" s="12"/>
      <c r="F12" s="9"/>
      <c r="G12" s="9"/>
      <c r="H12" s="9"/>
      <c r="I12" s="2"/>
      <c r="J12" s="9"/>
      <c r="K12" s="14">
        <v>36</v>
      </c>
    </row>
    <row r="13" spans="1:11" ht="12.75">
      <c r="A13" s="3">
        <v>1366</v>
      </c>
      <c r="B13" s="12"/>
      <c r="C13" s="12"/>
      <c r="F13" s="9"/>
      <c r="G13" s="9"/>
      <c r="H13" s="9"/>
      <c r="I13" s="2"/>
      <c r="J13" s="9"/>
      <c r="K13" s="14">
        <v>36</v>
      </c>
    </row>
    <row r="14" spans="1:11" ht="12.75">
      <c r="A14" s="3">
        <v>1367</v>
      </c>
      <c r="B14" s="12"/>
      <c r="C14" s="12"/>
      <c r="F14" s="9"/>
      <c r="G14" s="9"/>
      <c r="H14" s="9"/>
      <c r="I14" s="2"/>
      <c r="J14" s="9"/>
      <c r="K14" s="14">
        <v>36</v>
      </c>
    </row>
    <row r="15" spans="1:11" ht="12.75">
      <c r="A15" s="3">
        <v>1368</v>
      </c>
      <c r="B15" s="12"/>
      <c r="C15" s="12"/>
      <c r="F15" s="9"/>
      <c r="G15" s="9"/>
      <c r="H15" s="9"/>
      <c r="I15" s="2"/>
      <c r="J15" s="9"/>
      <c r="K15" s="14">
        <v>36</v>
      </c>
    </row>
    <row r="16" spans="1:11" ht="12.75">
      <c r="A16" s="3">
        <v>1369</v>
      </c>
      <c r="B16" s="12"/>
      <c r="C16" s="12"/>
      <c r="F16" s="9"/>
      <c r="G16" s="9"/>
      <c r="H16" s="9"/>
      <c r="I16" s="2"/>
      <c r="J16" s="9"/>
      <c r="K16" s="14">
        <v>36</v>
      </c>
    </row>
    <row r="17" spans="1:11" ht="12.75">
      <c r="A17" s="3">
        <v>1370</v>
      </c>
      <c r="B17" s="12"/>
      <c r="C17" s="12"/>
      <c r="F17" s="9"/>
      <c r="G17" s="9"/>
      <c r="H17" s="9"/>
      <c r="I17" s="2"/>
      <c r="J17" s="9"/>
      <c r="K17" s="14">
        <v>36</v>
      </c>
    </row>
    <row r="18" spans="1:11" ht="12.75">
      <c r="A18" s="3">
        <v>1371</v>
      </c>
      <c r="B18" s="12"/>
      <c r="C18" s="12"/>
      <c r="F18" s="9"/>
      <c r="G18" s="9"/>
      <c r="H18" s="9"/>
      <c r="I18" s="2"/>
      <c r="J18" s="9"/>
      <c r="K18" s="14">
        <v>36</v>
      </c>
    </row>
    <row r="19" spans="1:11" ht="12.75">
      <c r="A19" s="3">
        <v>1372</v>
      </c>
      <c r="B19" s="12"/>
      <c r="C19" s="12"/>
      <c r="F19" s="9"/>
      <c r="G19" s="9"/>
      <c r="H19" s="9"/>
      <c r="I19" s="2"/>
      <c r="J19" s="9"/>
      <c r="K19" s="14">
        <v>36</v>
      </c>
    </row>
    <row r="20" spans="1:11" ht="12.75">
      <c r="A20" s="3">
        <v>1373</v>
      </c>
      <c r="B20" s="12"/>
      <c r="C20" s="12"/>
      <c r="F20" s="9"/>
      <c r="G20" s="9"/>
      <c r="H20" s="9"/>
      <c r="I20" s="2"/>
      <c r="J20" s="9"/>
      <c r="K20" s="14">
        <v>36</v>
      </c>
    </row>
    <row r="21" spans="1:11" ht="12.75">
      <c r="A21" s="3">
        <v>1374</v>
      </c>
      <c r="B21" s="12"/>
      <c r="C21" s="12"/>
      <c r="F21" s="9"/>
      <c r="G21" s="9"/>
      <c r="H21" s="9"/>
      <c r="I21" s="2"/>
      <c r="J21" s="9"/>
      <c r="K21" s="14">
        <v>36</v>
      </c>
    </row>
    <row r="22" spans="1:11" ht="12.75">
      <c r="A22" s="3">
        <v>1375</v>
      </c>
      <c r="B22" s="12"/>
      <c r="C22" s="12"/>
      <c r="F22" s="9"/>
      <c r="G22" s="9"/>
      <c r="H22" s="9"/>
      <c r="I22" s="2"/>
      <c r="J22" s="9"/>
      <c r="K22" s="14">
        <v>36</v>
      </c>
    </row>
    <row r="23" spans="1:11" ht="12.75">
      <c r="A23" s="3">
        <v>1376</v>
      </c>
      <c r="B23" s="12"/>
      <c r="C23" s="12"/>
      <c r="F23" s="9"/>
      <c r="G23" s="9"/>
      <c r="H23" s="9"/>
      <c r="I23" s="2"/>
      <c r="J23" s="9"/>
      <c r="K23" s="14">
        <v>36</v>
      </c>
    </row>
    <row r="24" spans="1:11" ht="12.75">
      <c r="A24" s="3">
        <v>1377</v>
      </c>
      <c r="B24" s="12"/>
      <c r="C24" s="12"/>
      <c r="F24" s="9"/>
      <c r="G24" s="9"/>
      <c r="H24" s="9"/>
      <c r="I24" s="2"/>
      <c r="J24" s="9"/>
      <c r="K24" s="14">
        <v>36</v>
      </c>
    </row>
    <row r="25" spans="1:11" ht="12.75">
      <c r="A25" s="3">
        <v>1378</v>
      </c>
      <c r="B25" s="12"/>
      <c r="C25" s="12"/>
      <c r="F25" s="9"/>
      <c r="G25" s="9"/>
      <c r="H25" s="9"/>
      <c r="I25" s="2"/>
      <c r="J25" s="9"/>
      <c r="K25" s="14">
        <v>36</v>
      </c>
    </row>
    <row r="26" spans="1:11" ht="12.75">
      <c r="A26" s="3">
        <v>1379</v>
      </c>
      <c r="B26" s="12"/>
      <c r="C26" s="12"/>
      <c r="F26" s="9"/>
      <c r="G26" s="9"/>
      <c r="H26" s="9"/>
      <c r="I26" s="2"/>
      <c r="J26" s="9"/>
      <c r="K26" s="14">
        <v>36</v>
      </c>
    </row>
    <row r="27" spans="1:11" ht="12.75">
      <c r="A27" s="3">
        <v>1380</v>
      </c>
      <c r="B27" s="12"/>
      <c r="C27" s="12"/>
      <c r="F27" s="9"/>
      <c r="G27" s="9"/>
      <c r="H27" s="9"/>
      <c r="I27" s="2"/>
      <c r="J27" s="9"/>
      <c r="K27" s="14">
        <v>36</v>
      </c>
    </row>
    <row r="28" spans="1:11" ht="12.75">
      <c r="A28" s="3">
        <v>1381</v>
      </c>
      <c r="B28" s="12"/>
      <c r="C28" s="12"/>
      <c r="F28" s="9"/>
      <c r="G28" s="9"/>
      <c r="H28" s="9"/>
      <c r="I28" s="2"/>
      <c r="J28" s="9"/>
      <c r="K28" s="14">
        <v>36</v>
      </c>
    </row>
    <row r="29" spans="1:11" ht="12.75">
      <c r="A29" s="3">
        <v>1382</v>
      </c>
      <c r="B29" s="12"/>
      <c r="C29" s="12"/>
      <c r="F29" s="9"/>
      <c r="G29" s="9"/>
      <c r="H29" s="9"/>
      <c r="I29" s="2"/>
      <c r="J29" s="9"/>
      <c r="K29" s="14">
        <v>36</v>
      </c>
    </row>
    <row r="30" spans="1:11" ht="12.75">
      <c r="A30" s="3">
        <v>1383</v>
      </c>
      <c r="B30" s="12"/>
      <c r="C30" s="12"/>
      <c r="F30" s="9"/>
      <c r="G30" s="9"/>
      <c r="H30" s="9"/>
      <c r="I30" s="2"/>
      <c r="J30" s="9"/>
      <c r="K30" s="14">
        <v>36</v>
      </c>
    </row>
    <row r="31" spans="1:11" ht="12.75">
      <c r="A31" s="3">
        <v>1384</v>
      </c>
      <c r="B31" s="12"/>
      <c r="C31" s="12"/>
      <c r="F31" s="9"/>
      <c r="G31" s="9"/>
      <c r="H31" s="9"/>
      <c r="I31" s="2"/>
      <c r="J31" s="9"/>
      <c r="K31" s="14">
        <v>36</v>
      </c>
    </row>
    <row r="32" spans="1:11" ht="12.75">
      <c r="A32" s="3">
        <v>1385</v>
      </c>
      <c r="B32" s="12"/>
      <c r="C32" s="12"/>
      <c r="F32" s="9"/>
      <c r="G32" s="9"/>
      <c r="H32" s="9"/>
      <c r="I32" s="2"/>
      <c r="J32" s="9"/>
      <c r="K32" s="14">
        <v>36</v>
      </c>
    </row>
    <row r="33" spans="1:11" ht="12.75">
      <c r="A33" s="3">
        <v>1386</v>
      </c>
      <c r="B33" s="12"/>
      <c r="C33" s="12"/>
      <c r="F33" s="9"/>
      <c r="G33" s="9"/>
      <c r="H33" s="9"/>
      <c r="I33" s="2"/>
      <c r="J33" s="9"/>
      <c r="K33" s="14">
        <v>36</v>
      </c>
    </row>
    <row r="34" spans="1:11" ht="12.75">
      <c r="A34" s="3">
        <v>1387</v>
      </c>
      <c r="B34" s="12"/>
      <c r="C34" s="12"/>
      <c r="F34" s="9"/>
      <c r="G34" s="9"/>
      <c r="H34" s="9"/>
      <c r="I34" s="2"/>
      <c r="J34" s="9"/>
      <c r="K34" s="14">
        <v>36</v>
      </c>
    </row>
    <row r="35" spans="1:13" ht="12.75">
      <c r="A35" s="3">
        <v>1388</v>
      </c>
      <c r="B35" s="12" t="s">
        <v>56</v>
      </c>
      <c r="C35" s="12" t="s">
        <v>57</v>
      </c>
      <c r="D35" t="s">
        <v>428</v>
      </c>
      <c r="E35">
        <v>1</v>
      </c>
      <c r="F35" s="9">
        <v>1</v>
      </c>
      <c r="G35" s="9">
        <f>F35*H35</f>
        <v>0.75</v>
      </c>
      <c r="H35" s="9">
        <v>0.75</v>
      </c>
      <c r="I35" s="2">
        <v>1.2714</v>
      </c>
      <c r="J35" s="14">
        <f>H35*I35</f>
        <v>0.9535500000000001</v>
      </c>
      <c r="K35" s="14">
        <v>36</v>
      </c>
      <c r="L35" s="14">
        <f>(H35*240)/K35</f>
        <v>5</v>
      </c>
      <c r="M35" s="7">
        <f>(14/240)/H35</f>
        <v>0.07777777777777778</v>
      </c>
    </row>
    <row r="36" spans="1:11" ht="12.75">
      <c r="A36" s="3">
        <v>1389</v>
      </c>
      <c r="B36" s="12"/>
      <c r="C36" s="12"/>
      <c r="F36" s="9"/>
      <c r="G36" s="9"/>
      <c r="H36" s="9"/>
      <c r="I36" s="2"/>
      <c r="J36" s="9"/>
      <c r="K36" s="14">
        <v>36</v>
      </c>
    </row>
    <row r="37" spans="1:11" ht="12.75">
      <c r="A37" s="3">
        <v>1390</v>
      </c>
      <c r="B37" s="12"/>
      <c r="C37" s="12"/>
      <c r="F37" s="9"/>
      <c r="G37" s="9"/>
      <c r="H37" s="9"/>
      <c r="I37" s="2"/>
      <c r="J37" s="9"/>
      <c r="K37" s="14">
        <v>36</v>
      </c>
    </row>
    <row r="38" spans="1:13" ht="12.75">
      <c r="A38" s="3">
        <v>1391</v>
      </c>
      <c r="B38" s="12" t="s">
        <v>62</v>
      </c>
      <c r="C38" s="12" t="s">
        <v>64</v>
      </c>
      <c r="D38" t="s">
        <v>426</v>
      </c>
      <c r="E38">
        <v>91</v>
      </c>
      <c r="F38" s="9">
        <v>1157</v>
      </c>
      <c r="G38" s="9">
        <f>F38*H38</f>
        <v>2362.5939999999996</v>
      </c>
      <c r="H38" s="9">
        <v>2.042</v>
      </c>
      <c r="I38" s="2">
        <v>1.058</v>
      </c>
      <c r="J38" s="14">
        <f>H38*I38</f>
        <v>2.160436</v>
      </c>
      <c r="K38" s="14">
        <v>36</v>
      </c>
      <c r="L38" s="14">
        <f>(H38*240)/K38</f>
        <v>13.613333333333332</v>
      </c>
      <c r="M38" s="7">
        <f>(14/240)/H38</f>
        <v>0.02856676460985962</v>
      </c>
    </row>
    <row r="39" spans="1:13" ht="12.75">
      <c r="A39" s="3">
        <v>1392</v>
      </c>
      <c r="B39" s="12" t="s">
        <v>68</v>
      </c>
      <c r="C39" s="12" t="s">
        <v>70</v>
      </c>
      <c r="D39" t="s">
        <v>427</v>
      </c>
      <c r="E39">
        <v>37</v>
      </c>
      <c r="F39" s="9">
        <f>817.667/2</f>
        <v>408.8335</v>
      </c>
      <c r="G39" s="9">
        <f>F39*H39</f>
        <v>766.5628125000001</v>
      </c>
      <c r="H39" s="9">
        <v>1.875</v>
      </c>
      <c r="I39" s="2">
        <v>1.058</v>
      </c>
      <c r="J39" s="14">
        <f>H39*I39</f>
        <v>1.9837500000000001</v>
      </c>
      <c r="K39" s="14">
        <v>36</v>
      </c>
      <c r="L39" s="14">
        <f>(H39*240)/K39</f>
        <v>12.5</v>
      </c>
      <c r="M39" s="7">
        <f>(14/240)/H39</f>
        <v>0.03111111111111111</v>
      </c>
    </row>
    <row r="40" spans="1:13" ht="12.75">
      <c r="A40" s="3">
        <v>1393</v>
      </c>
      <c r="B40" s="12" t="s">
        <v>70</v>
      </c>
      <c r="C40" s="12" t="s">
        <v>72</v>
      </c>
      <c r="D40" t="s">
        <v>427</v>
      </c>
      <c r="E40">
        <v>38</v>
      </c>
      <c r="F40" s="9">
        <f>817.667/2</f>
        <v>408.8335</v>
      </c>
      <c r="G40" s="9">
        <f>F40*H40</f>
        <v>766.5628125000001</v>
      </c>
      <c r="H40" s="9">
        <v>1.875</v>
      </c>
      <c r="I40" s="2">
        <v>1.058</v>
      </c>
      <c r="J40" s="14">
        <f>H40*I40</f>
        <v>1.9837500000000001</v>
      </c>
      <c r="K40" s="14">
        <v>36</v>
      </c>
      <c r="L40" s="14">
        <f>(H40*240)/K40</f>
        <v>12.5</v>
      </c>
      <c r="M40" s="7">
        <f>(14/240)/H40</f>
        <v>0.03111111111111111</v>
      </c>
    </row>
    <row r="41" spans="1:11" ht="12.75">
      <c r="A41" s="3">
        <v>1394</v>
      </c>
      <c r="B41" s="12"/>
      <c r="C41" s="12"/>
      <c r="F41" s="9"/>
      <c r="G41" s="9"/>
      <c r="H41" s="9"/>
      <c r="I41" s="2"/>
      <c r="J41" s="9"/>
      <c r="K41" s="14">
        <v>36</v>
      </c>
    </row>
    <row r="42" spans="1:11" ht="12.75">
      <c r="A42" s="3">
        <v>1395</v>
      </c>
      <c r="B42" s="12"/>
      <c r="C42" s="12"/>
      <c r="F42" s="9"/>
      <c r="G42" s="9"/>
      <c r="H42" s="9"/>
      <c r="I42" s="2"/>
      <c r="J42" s="9"/>
      <c r="K42" s="14">
        <v>36</v>
      </c>
    </row>
    <row r="43" spans="1:11" ht="12.75">
      <c r="A43" s="3">
        <v>1396</v>
      </c>
      <c r="B43" s="12"/>
      <c r="C43" s="12"/>
      <c r="F43" s="9"/>
      <c r="G43" s="9"/>
      <c r="H43" s="9"/>
      <c r="I43" s="2"/>
      <c r="J43" s="9"/>
      <c r="K43" s="14">
        <v>36</v>
      </c>
    </row>
    <row r="44" spans="1:11" ht="12.75">
      <c r="A44" s="3">
        <v>1397</v>
      </c>
      <c r="B44" s="12"/>
      <c r="C44" s="12"/>
      <c r="F44" s="9"/>
      <c r="G44" s="9"/>
      <c r="H44" s="9"/>
      <c r="I44" s="2"/>
      <c r="J44" s="9"/>
      <c r="K44" s="14">
        <v>36</v>
      </c>
    </row>
    <row r="45" spans="1:11" ht="12.75">
      <c r="A45" s="3">
        <v>1398</v>
      </c>
      <c r="B45" s="12"/>
      <c r="C45" s="12"/>
      <c r="F45" s="9"/>
      <c r="G45" s="9"/>
      <c r="H45" s="9"/>
      <c r="I45" s="2"/>
      <c r="J45" s="9"/>
      <c r="K45" s="14">
        <v>36</v>
      </c>
    </row>
    <row r="46" spans="1:11" ht="12.75">
      <c r="A46" s="3">
        <v>1399</v>
      </c>
      <c r="B46" s="12"/>
      <c r="C46" s="12"/>
      <c r="F46" s="9"/>
      <c r="G46" s="9"/>
      <c r="H46" s="9"/>
      <c r="I46" s="2"/>
      <c r="J46" s="9"/>
      <c r="K46" s="14">
        <v>36</v>
      </c>
    </row>
    <row r="47" spans="1:11" ht="12.75">
      <c r="A47" s="3">
        <v>1400</v>
      </c>
      <c r="B47" s="12"/>
      <c r="C47" s="12"/>
      <c r="F47" s="9"/>
      <c r="G47" s="9"/>
      <c r="H47" s="9"/>
      <c r="I47" s="2"/>
      <c r="J47" s="9"/>
      <c r="K47" s="14">
        <v>36</v>
      </c>
    </row>
    <row r="48" spans="1:11" ht="12.75">
      <c r="A48" s="3">
        <v>1401</v>
      </c>
      <c r="B48" s="12"/>
      <c r="C48" s="12"/>
      <c r="F48" s="9"/>
      <c r="G48" s="9"/>
      <c r="H48" s="9"/>
      <c r="I48" s="2"/>
      <c r="J48" s="9"/>
      <c r="K48" s="14">
        <v>36</v>
      </c>
    </row>
    <row r="49" spans="1:11" ht="12.75">
      <c r="A49" s="3">
        <v>1402</v>
      </c>
      <c r="B49" s="12"/>
      <c r="C49" s="12"/>
      <c r="F49" s="9"/>
      <c r="G49" s="9"/>
      <c r="H49" s="9"/>
      <c r="I49" s="2"/>
      <c r="J49" s="9"/>
      <c r="K49" s="14">
        <v>36</v>
      </c>
    </row>
    <row r="50" spans="1:11" ht="12.75">
      <c r="A50" s="3">
        <v>1403</v>
      </c>
      <c r="B50" s="12"/>
      <c r="C50" s="12"/>
      <c r="F50" s="9"/>
      <c r="G50" s="9"/>
      <c r="H50" s="9"/>
      <c r="I50" s="2"/>
      <c r="J50" s="9"/>
      <c r="K50" s="14">
        <v>36</v>
      </c>
    </row>
    <row r="51" spans="1:11" ht="12.75">
      <c r="A51" s="3">
        <v>1404</v>
      </c>
      <c r="B51" s="12"/>
      <c r="C51" s="12"/>
      <c r="F51" s="9"/>
      <c r="G51" s="9"/>
      <c r="H51" s="9"/>
      <c r="I51" s="2"/>
      <c r="J51" s="9"/>
      <c r="K51" s="14">
        <v>36</v>
      </c>
    </row>
    <row r="52" spans="1:11" ht="12.75">
      <c r="A52" s="3">
        <v>1405</v>
      </c>
      <c r="B52" s="12"/>
      <c r="C52" s="12"/>
      <c r="F52" s="9"/>
      <c r="G52" s="9"/>
      <c r="H52" s="9"/>
      <c r="I52" s="2"/>
      <c r="J52" s="9"/>
      <c r="K52" s="14">
        <v>36</v>
      </c>
    </row>
    <row r="53" spans="1:11" ht="12.75">
      <c r="A53" s="3">
        <v>1406</v>
      </c>
      <c r="B53" s="12"/>
      <c r="C53" s="12"/>
      <c r="F53" s="9"/>
      <c r="G53" s="9"/>
      <c r="H53" s="9"/>
      <c r="I53" s="2"/>
      <c r="J53" s="9"/>
      <c r="K53" s="14">
        <v>36</v>
      </c>
    </row>
    <row r="54" spans="1:11" ht="12.75">
      <c r="A54" s="3">
        <v>1407</v>
      </c>
      <c r="B54" s="12"/>
      <c r="C54" s="12"/>
      <c r="F54" s="9"/>
      <c r="G54" s="9"/>
      <c r="H54" s="9"/>
      <c r="I54" s="2"/>
      <c r="J54" s="9"/>
      <c r="K54" s="14">
        <v>36</v>
      </c>
    </row>
    <row r="55" spans="1:11" ht="12.75">
      <c r="A55" s="3">
        <v>1408</v>
      </c>
      <c r="B55" s="12"/>
      <c r="C55" s="12"/>
      <c r="F55" s="9"/>
      <c r="G55" s="9"/>
      <c r="H55" s="9"/>
      <c r="I55" s="2"/>
      <c r="J55" s="9"/>
      <c r="K55" s="14">
        <v>36</v>
      </c>
    </row>
    <row r="56" spans="1:11" ht="12.75">
      <c r="A56" s="3">
        <v>1409</v>
      </c>
      <c r="B56" s="12"/>
      <c r="C56" s="12"/>
      <c r="F56" s="9"/>
      <c r="G56" s="9"/>
      <c r="H56" s="9"/>
      <c r="I56" s="2"/>
      <c r="J56" s="9"/>
      <c r="K56" s="14">
        <v>36</v>
      </c>
    </row>
    <row r="57" spans="1:11" ht="12.75">
      <c r="A57" s="3">
        <v>1410</v>
      </c>
      <c r="B57" s="12"/>
      <c r="C57" s="12"/>
      <c r="F57" s="9"/>
      <c r="G57" s="9"/>
      <c r="H57" s="9"/>
      <c r="I57" s="2"/>
      <c r="J57" s="9"/>
      <c r="K57" s="14">
        <v>36</v>
      </c>
    </row>
    <row r="58" spans="1:11" ht="12.75">
      <c r="A58" s="3">
        <v>1411</v>
      </c>
      <c r="B58" s="12"/>
      <c r="C58" s="12"/>
      <c r="F58" s="9"/>
      <c r="G58" s="9"/>
      <c r="H58" s="9"/>
      <c r="I58" s="2"/>
      <c r="J58" s="9"/>
      <c r="K58" s="14">
        <v>40</v>
      </c>
    </row>
    <row r="59" spans="1:11" ht="12.75">
      <c r="A59" s="3">
        <v>1412</v>
      </c>
      <c r="B59" s="12"/>
      <c r="C59" s="12"/>
      <c r="F59" s="9"/>
      <c r="G59" s="9"/>
      <c r="H59" s="9"/>
      <c r="I59" s="2"/>
      <c r="J59" s="9"/>
      <c r="K59" s="14">
        <v>40</v>
      </c>
    </row>
    <row r="60" spans="1:11" ht="12.75">
      <c r="A60" s="3">
        <v>1413</v>
      </c>
      <c r="B60" s="12"/>
      <c r="C60" s="12"/>
      <c r="F60" s="9"/>
      <c r="G60" s="9"/>
      <c r="H60" s="9"/>
      <c r="I60" s="2"/>
      <c r="J60" s="9"/>
      <c r="K60" s="14">
        <v>40</v>
      </c>
    </row>
    <row r="61" spans="1:11" ht="12.75">
      <c r="A61" s="3">
        <v>1414</v>
      </c>
      <c r="B61" s="12"/>
      <c r="C61" s="12"/>
      <c r="F61" s="9"/>
      <c r="G61" s="9"/>
      <c r="H61" s="9"/>
      <c r="I61" s="2"/>
      <c r="J61" s="9"/>
      <c r="K61" s="14">
        <v>40</v>
      </c>
    </row>
    <row r="62" spans="1:11" ht="12.75">
      <c r="A62" s="3">
        <v>1415</v>
      </c>
      <c r="B62" s="12"/>
      <c r="C62" s="12"/>
      <c r="F62" s="9"/>
      <c r="G62" s="9"/>
      <c r="H62" s="9"/>
      <c r="I62" s="2"/>
      <c r="J62" s="9"/>
      <c r="K62" s="14">
        <v>40</v>
      </c>
    </row>
    <row r="63" spans="1:11" ht="12.75">
      <c r="A63" s="3">
        <v>1416</v>
      </c>
      <c r="B63" s="12"/>
      <c r="C63" s="12"/>
      <c r="F63" s="9"/>
      <c r="G63" s="9"/>
      <c r="H63" s="9"/>
      <c r="I63" s="2"/>
      <c r="J63" s="9"/>
      <c r="K63" s="14">
        <v>40</v>
      </c>
    </row>
    <row r="64" spans="1:11" ht="12.75">
      <c r="A64" s="3">
        <v>1417</v>
      </c>
      <c r="B64" s="12"/>
      <c r="C64" s="12"/>
      <c r="F64" s="9"/>
      <c r="G64" s="9"/>
      <c r="H64" s="9"/>
      <c r="I64" s="2"/>
      <c r="J64" s="9"/>
      <c r="K64" s="14">
        <v>40</v>
      </c>
    </row>
    <row r="65" spans="1:11" ht="12.75">
      <c r="A65" s="3">
        <v>1418</v>
      </c>
      <c r="B65" s="12"/>
      <c r="C65" s="12"/>
      <c r="F65" s="9"/>
      <c r="G65" s="9"/>
      <c r="H65" s="9"/>
      <c r="I65" s="2"/>
      <c r="J65" s="9"/>
      <c r="K65" s="14">
        <v>40</v>
      </c>
    </row>
    <row r="66" spans="1:11" ht="12.75">
      <c r="A66" s="3">
        <v>1419</v>
      </c>
      <c r="B66" s="12"/>
      <c r="C66" s="12"/>
      <c r="F66" s="9"/>
      <c r="G66" s="9"/>
      <c r="H66" s="9"/>
      <c r="I66" s="2"/>
      <c r="J66" s="9"/>
      <c r="K66" s="14">
        <v>40</v>
      </c>
    </row>
    <row r="67" spans="1:11" ht="12.75">
      <c r="A67" s="3">
        <v>1420</v>
      </c>
      <c r="B67" s="12"/>
      <c r="C67" s="12"/>
      <c r="F67" s="9"/>
      <c r="G67" s="9"/>
      <c r="H67" s="9"/>
      <c r="I67" s="2"/>
      <c r="J67" s="9"/>
      <c r="K67" s="14">
        <v>40</v>
      </c>
    </row>
    <row r="68" spans="1:11" ht="12.75">
      <c r="A68" s="3">
        <v>1421</v>
      </c>
      <c r="B68" s="12"/>
      <c r="C68" s="12"/>
      <c r="F68" s="9"/>
      <c r="G68" s="9"/>
      <c r="H68" s="9"/>
      <c r="I68" s="2"/>
      <c r="J68" s="9"/>
      <c r="K68" s="14">
        <v>40</v>
      </c>
    </row>
    <row r="69" spans="1:11" ht="12.75">
      <c r="A69" s="3">
        <v>1422</v>
      </c>
      <c r="B69" s="12"/>
      <c r="C69" s="12"/>
      <c r="F69" s="9"/>
      <c r="G69" s="9"/>
      <c r="H69" s="9"/>
      <c r="I69" s="2"/>
      <c r="J69" s="9"/>
      <c r="K69" s="14">
        <v>40</v>
      </c>
    </row>
    <row r="70" spans="1:11" ht="12.75">
      <c r="A70" s="3">
        <v>1423</v>
      </c>
      <c r="B70" s="12"/>
      <c r="C70" s="12"/>
      <c r="F70" s="9"/>
      <c r="G70" s="9"/>
      <c r="H70" s="9"/>
      <c r="I70" s="2"/>
      <c r="J70" s="9"/>
      <c r="K70" s="14">
        <v>40</v>
      </c>
    </row>
    <row r="71" spans="1:11" ht="12.75">
      <c r="A71" s="3">
        <v>1424</v>
      </c>
      <c r="B71" s="12"/>
      <c r="C71" s="12"/>
      <c r="F71" s="9"/>
      <c r="G71" s="9"/>
      <c r="H71" s="9"/>
      <c r="I71" s="2"/>
      <c r="J71" s="9"/>
      <c r="K71" s="14">
        <v>40</v>
      </c>
    </row>
    <row r="72" spans="1:11" ht="12.75">
      <c r="A72" s="3">
        <v>1425</v>
      </c>
      <c r="B72" s="12"/>
      <c r="C72" s="12"/>
      <c r="F72" s="9"/>
      <c r="G72" s="9"/>
      <c r="H72" s="9"/>
      <c r="I72" s="2"/>
      <c r="J72" s="9"/>
      <c r="K72" s="14">
        <v>40</v>
      </c>
    </row>
    <row r="73" spans="1:11" ht="12.75">
      <c r="A73" s="3">
        <v>1426</v>
      </c>
      <c r="B73" s="12"/>
      <c r="C73" s="12"/>
      <c r="F73" s="9"/>
      <c r="G73" s="9"/>
      <c r="H73" s="9"/>
      <c r="I73" s="2"/>
      <c r="J73" s="9"/>
      <c r="K73" s="14">
        <v>40</v>
      </c>
    </row>
    <row r="74" spans="1:11" ht="12.75">
      <c r="A74" s="3">
        <v>1427</v>
      </c>
      <c r="B74" s="12"/>
      <c r="C74" s="12"/>
      <c r="F74" s="9"/>
      <c r="G74" s="9"/>
      <c r="H74" s="9"/>
      <c r="I74" s="2"/>
      <c r="J74" s="9"/>
      <c r="K74" s="14">
        <v>40</v>
      </c>
    </row>
    <row r="75" spans="1:11" ht="12.75">
      <c r="A75" s="3">
        <v>1428</v>
      </c>
      <c r="B75" s="12"/>
      <c r="C75" s="12"/>
      <c r="F75" s="9"/>
      <c r="G75" s="9"/>
      <c r="H75" s="9"/>
      <c r="I75" s="2"/>
      <c r="J75" s="9"/>
      <c r="K75" s="14">
        <v>40</v>
      </c>
    </row>
    <row r="76" spans="1:11" ht="12.75">
      <c r="A76" s="3">
        <v>1429</v>
      </c>
      <c r="B76" s="12"/>
      <c r="C76" s="12"/>
      <c r="F76" s="9"/>
      <c r="G76" s="9"/>
      <c r="H76" s="9"/>
      <c r="I76" s="2"/>
      <c r="J76" s="9"/>
      <c r="K76" s="14">
        <v>40</v>
      </c>
    </row>
    <row r="77" spans="1:11" ht="12.75">
      <c r="A77" s="3">
        <v>1430</v>
      </c>
      <c r="B77" s="12"/>
      <c r="C77" s="12"/>
      <c r="F77" s="9"/>
      <c r="G77" s="9"/>
      <c r="H77" s="9"/>
      <c r="I77" s="2"/>
      <c r="J77" s="9"/>
      <c r="K77" s="14">
        <v>40</v>
      </c>
    </row>
    <row r="78" spans="1:11" ht="12.75">
      <c r="A78" s="3">
        <v>1431</v>
      </c>
      <c r="B78" s="12"/>
      <c r="C78" s="12"/>
      <c r="F78" s="9"/>
      <c r="G78" s="9"/>
      <c r="H78" s="9"/>
      <c r="I78" s="2"/>
      <c r="J78" s="9"/>
      <c r="K78" s="14">
        <v>41</v>
      </c>
    </row>
    <row r="79" spans="1:11" ht="12.75">
      <c r="A79" s="3">
        <v>1432</v>
      </c>
      <c r="B79" s="12"/>
      <c r="C79" s="12"/>
      <c r="F79" s="9"/>
      <c r="G79" s="9"/>
      <c r="H79" s="9"/>
      <c r="I79" s="2"/>
      <c r="J79" s="9"/>
      <c r="K79" s="14">
        <v>41</v>
      </c>
    </row>
    <row r="80" spans="1:11" ht="12.75">
      <c r="A80" s="3">
        <v>1433</v>
      </c>
      <c r="B80" s="12"/>
      <c r="C80" s="12"/>
      <c r="F80" s="9"/>
      <c r="G80" s="9"/>
      <c r="H80" s="9"/>
      <c r="I80" s="2"/>
      <c r="J80" s="9"/>
      <c r="K80" s="14">
        <v>41</v>
      </c>
    </row>
    <row r="81" spans="1:11" ht="12.75">
      <c r="A81" s="3">
        <v>1434</v>
      </c>
      <c r="B81" s="12"/>
      <c r="C81" s="12"/>
      <c r="F81" s="9"/>
      <c r="G81" s="9"/>
      <c r="H81" s="9"/>
      <c r="I81" s="2"/>
      <c r="J81" s="9"/>
      <c r="K81" s="14">
        <v>41</v>
      </c>
    </row>
    <row r="82" spans="1:11" ht="12.75">
      <c r="A82" s="3">
        <v>1435</v>
      </c>
      <c r="B82" s="12"/>
      <c r="C82" s="12"/>
      <c r="F82" s="9"/>
      <c r="G82" s="9"/>
      <c r="H82" s="9"/>
      <c r="I82" s="2"/>
      <c r="J82" s="9"/>
      <c r="K82" s="14">
        <v>41</v>
      </c>
    </row>
    <row r="83" spans="1:11" ht="12.75">
      <c r="A83" s="3">
        <v>1436</v>
      </c>
      <c r="B83" s="12"/>
      <c r="C83" s="12"/>
      <c r="F83" s="9"/>
      <c r="G83" s="9"/>
      <c r="H83" s="9"/>
      <c r="I83" s="2"/>
      <c r="J83" s="9"/>
      <c r="K83" s="14">
        <v>41</v>
      </c>
    </row>
    <row r="84" spans="1:11" ht="12.75">
      <c r="A84" s="3">
        <v>1437</v>
      </c>
      <c r="B84" s="12"/>
      <c r="C84" s="12"/>
      <c r="F84" s="9"/>
      <c r="G84" s="9"/>
      <c r="H84" s="9"/>
      <c r="I84" s="2"/>
      <c r="J84" s="9"/>
      <c r="K84" s="14">
        <v>42</v>
      </c>
    </row>
    <row r="85" spans="1:11" ht="12.75">
      <c r="A85" s="3">
        <v>1438</v>
      </c>
      <c r="B85" s="12"/>
      <c r="C85" s="12"/>
      <c r="F85" s="9"/>
      <c r="G85" s="9"/>
      <c r="H85" s="9"/>
      <c r="I85" s="2"/>
      <c r="J85" s="9"/>
      <c r="K85" s="14">
        <v>42</v>
      </c>
    </row>
    <row r="86" spans="1:11" ht="12.75">
      <c r="A86" s="3">
        <v>1439</v>
      </c>
      <c r="B86" s="12"/>
      <c r="C86" s="12"/>
      <c r="F86" s="9"/>
      <c r="G86" s="9"/>
      <c r="H86" s="9"/>
      <c r="I86" s="2"/>
      <c r="J86" s="9"/>
      <c r="K86" s="14">
        <v>42</v>
      </c>
    </row>
    <row r="87" spans="1:11" ht="12.75">
      <c r="A87" s="3">
        <v>1440</v>
      </c>
      <c r="B87" s="12"/>
      <c r="C87" s="12"/>
      <c r="F87" s="9"/>
      <c r="G87" s="9"/>
      <c r="H87" s="9"/>
      <c r="I87" s="2"/>
      <c r="J87" s="9"/>
      <c r="K87" s="14">
        <v>43</v>
      </c>
    </row>
    <row r="88" spans="1:11" ht="12.75">
      <c r="A88" s="3">
        <v>1441</v>
      </c>
      <c r="B88" s="12"/>
      <c r="C88" s="12"/>
      <c r="F88" s="9"/>
      <c r="G88" s="9"/>
      <c r="H88" s="9"/>
      <c r="I88" s="2"/>
      <c r="J88" s="9"/>
      <c r="K88" s="14">
        <v>44</v>
      </c>
    </row>
    <row r="89" spans="1:11" ht="12.75">
      <c r="A89" s="3">
        <v>1442</v>
      </c>
      <c r="B89" s="12"/>
      <c r="C89" s="12"/>
      <c r="F89" s="9"/>
      <c r="G89" s="9"/>
      <c r="H89" s="9"/>
      <c r="I89" s="2"/>
      <c r="J89" s="9"/>
      <c r="K89" s="14">
        <v>45</v>
      </c>
    </row>
    <row r="90" spans="1:11" ht="12.75">
      <c r="A90" s="3">
        <v>1443</v>
      </c>
      <c r="B90" s="12"/>
      <c r="C90" s="12"/>
      <c r="F90" s="9"/>
      <c r="G90" s="9"/>
      <c r="H90" s="9"/>
      <c r="I90" s="2"/>
      <c r="J90" s="9"/>
      <c r="K90" s="14">
        <v>45</v>
      </c>
    </row>
    <row r="91" spans="1:11" ht="12.75">
      <c r="A91" s="3">
        <v>1444</v>
      </c>
      <c r="B91" s="12"/>
      <c r="C91" s="12"/>
      <c r="F91" s="9"/>
      <c r="G91" s="9"/>
      <c r="H91" s="9"/>
      <c r="I91" s="2"/>
      <c r="J91" s="9"/>
      <c r="K91" s="14">
        <v>45</v>
      </c>
    </row>
    <row r="92" spans="1:11" ht="12.75">
      <c r="A92" s="3">
        <v>1445</v>
      </c>
      <c r="B92" s="12"/>
      <c r="C92" s="12"/>
      <c r="F92" s="9"/>
      <c r="G92" s="9"/>
      <c r="H92" s="9"/>
      <c r="I92" s="2"/>
      <c r="J92" s="9"/>
      <c r="K92" s="14">
        <v>45</v>
      </c>
    </row>
    <row r="93" spans="1:11" ht="12.75">
      <c r="A93" s="3">
        <v>1446</v>
      </c>
      <c r="B93" s="12"/>
      <c r="C93" s="12"/>
      <c r="F93" s="9"/>
      <c r="G93" s="9"/>
      <c r="H93" s="9"/>
      <c r="I93" s="2"/>
      <c r="J93" s="9"/>
      <c r="K93" s="14">
        <v>45</v>
      </c>
    </row>
    <row r="94" spans="1:11" ht="12.75">
      <c r="A94" s="3">
        <v>1447</v>
      </c>
      <c r="B94" s="12"/>
      <c r="C94" s="12"/>
      <c r="F94" s="9"/>
      <c r="G94" s="9"/>
      <c r="H94" s="9"/>
      <c r="I94" s="2"/>
      <c r="J94" s="9"/>
      <c r="K94" s="14">
        <v>45</v>
      </c>
    </row>
    <row r="95" spans="1:11" ht="12.75">
      <c r="A95" s="3">
        <v>1448</v>
      </c>
      <c r="B95" s="12"/>
      <c r="C95" s="12"/>
      <c r="F95" s="9"/>
      <c r="G95" s="9"/>
      <c r="H95" s="9"/>
      <c r="I95" s="2"/>
      <c r="J95" s="9"/>
      <c r="K95" s="14">
        <v>45</v>
      </c>
    </row>
    <row r="96" spans="1:11" ht="12.75">
      <c r="A96" s="3">
        <v>1449</v>
      </c>
      <c r="B96" s="12"/>
      <c r="C96" s="12"/>
      <c r="F96" s="9"/>
      <c r="G96" s="9"/>
      <c r="H96" s="9"/>
      <c r="I96" s="2"/>
      <c r="J96" s="9"/>
      <c r="K96" s="14">
        <v>45</v>
      </c>
    </row>
    <row r="97" spans="1:11" ht="12.75">
      <c r="A97" s="3">
        <v>1450</v>
      </c>
      <c r="B97" s="12"/>
      <c r="C97" s="12"/>
      <c r="F97" s="9"/>
      <c r="G97" s="9"/>
      <c r="H97" s="9"/>
      <c r="I97" s="2"/>
      <c r="J97" s="9"/>
      <c r="K97" s="14">
        <v>45</v>
      </c>
    </row>
    <row r="98" spans="1:11" ht="12.75">
      <c r="A98" s="3">
        <v>1451</v>
      </c>
      <c r="B98" s="12"/>
      <c r="C98" s="12"/>
      <c r="F98" s="9"/>
      <c r="G98" s="9"/>
      <c r="H98" s="9"/>
      <c r="I98" s="2"/>
      <c r="J98" s="9"/>
      <c r="K98" s="14">
        <v>45</v>
      </c>
    </row>
    <row r="99" spans="1:11" ht="12.75">
      <c r="A99" s="3">
        <v>1452</v>
      </c>
      <c r="B99" s="12"/>
      <c r="C99" s="12"/>
      <c r="F99" s="9"/>
      <c r="G99" s="9"/>
      <c r="H99" s="9"/>
      <c r="I99" s="2"/>
      <c r="J99" s="9"/>
      <c r="K99" s="14">
        <v>45</v>
      </c>
    </row>
    <row r="100" spans="1:11" ht="12.75">
      <c r="A100" s="3">
        <v>1453</v>
      </c>
      <c r="B100" s="12"/>
      <c r="C100" s="12"/>
      <c r="F100" s="9"/>
      <c r="G100" s="9"/>
      <c r="H100" s="9"/>
      <c r="I100" s="2"/>
      <c r="J100" s="9"/>
      <c r="K100" s="14">
        <v>45</v>
      </c>
    </row>
    <row r="101" spans="1:11" ht="12.75">
      <c r="A101" s="3">
        <v>1454</v>
      </c>
      <c r="B101" s="12"/>
      <c r="C101" s="12"/>
      <c r="F101" s="9"/>
      <c r="G101" s="9"/>
      <c r="H101" s="9"/>
      <c r="I101" s="2"/>
      <c r="J101" s="9"/>
      <c r="K101" s="14">
        <v>45</v>
      </c>
    </row>
    <row r="102" spans="1:11" ht="12.75">
      <c r="A102" s="3">
        <v>1455</v>
      </c>
      <c r="B102" s="12"/>
      <c r="C102" s="12"/>
      <c r="F102" s="9"/>
      <c r="G102" s="9"/>
      <c r="H102" s="9"/>
      <c r="I102" s="2"/>
      <c r="J102" s="9"/>
      <c r="K102" s="14">
        <v>45</v>
      </c>
    </row>
    <row r="103" spans="1:11" ht="12.75">
      <c r="A103" s="3">
        <v>1456</v>
      </c>
      <c r="B103" s="12"/>
      <c r="C103" s="12"/>
      <c r="F103" s="9"/>
      <c r="G103" s="9"/>
      <c r="H103" s="9"/>
      <c r="I103" s="2"/>
      <c r="J103" s="9"/>
      <c r="K103" s="14">
        <v>45</v>
      </c>
    </row>
    <row r="104" spans="1:11" ht="12.75">
      <c r="A104" s="3">
        <v>1457</v>
      </c>
      <c r="B104" s="12"/>
      <c r="C104" s="12"/>
      <c r="F104" s="9"/>
      <c r="G104" s="9"/>
      <c r="H104" s="9"/>
      <c r="I104" s="2"/>
      <c r="J104" s="9"/>
      <c r="K104" s="14">
        <v>45</v>
      </c>
    </row>
    <row r="105" spans="1:11" ht="12.75">
      <c r="A105" s="3">
        <v>1458</v>
      </c>
      <c r="B105" s="12"/>
      <c r="C105" s="12"/>
      <c r="F105" s="9"/>
      <c r="G105" s="9"/>
      <c r="H105" s="9"/>
      <c r="I105" s="2"/>
      <c r="J105" s="9"/>
      <c r="K105" s="14">
        <v>45</v>
      </c>
    </row>
    <row r="106" spans="1:11" ht="12.75">
      <c r="A106" s="3">
        <v>1459</v>
      </c>
      <c r="B106" s="12"/>
      <c r="C106" s="12"/>
      <c r="F106" s="9"/>
      <c r="G106" s="9"/>
      <c r="H106" s="9"/>
      <c r="I106" s="2"/>
      <c r="J106" s="9"/>
      <c r="K106" s="14">
        <v>45</v>
      </c>
    </row>
    <row r="107" spans="1:11" ht="12.75">
      <c r="A107" s="3">
        <v>1460</v>
      </c>
      <c r="B107" s="12"/>
      <c r="C107" s="12"/>
      <c r="F107" s="9"/>
      <c r="G107" s="9"/>
      <c r="H107" s="9"/>
      <c r="I107" s="2"/>
      <c r="J107" s="9"/>
      <c r="K107" s="14">
        <v>45</v>
      </c>
    </row>
    <row r="108" spans="1:13" ht="12.75">
      <c r="A108" s="3">
        <v>1461</v>
      </c>
      <c r="B108" s="12" t="s">
        <v>173</v>
      </c>
      <c r="C108" s="12" t="s">
        <v>177</v>
      </c>
      <c r="D108" t="s">
        <v>435</v>
      </c>
      <c r="F108" s="9">
        <v>187.5</v>
      </c>
      <c r="G108" s="9">
        <f>F108*H108</f>
        <v>187.5</v>
      </c>
      <c r="H108" s="9">
        <v>1</v>
      </c>
      <c r="I108" s="2">
        <v>1.104</v>
      </c>
      <c r="J108" s="14">
        <f>H108*I108</f>
        <v>1.104</v>
      </c>
      <c r="K108" s="14">
        <v>45</v>
      </c>
      <c r="L108" s="14">
        <f>(H108*240)/K108</f>
        <v>5.333333333333333</v>
      </c>
      <c r="M108" s="7">
        <f>(14/240)/H108</f>
        <v>0.058333333333333334</v>
      </c>
    </row>
    <row r="109" spans="1:11" ht="12.75">
      <c r="A109" s="3">
        <v>1462</v>
      </c>
      <c r="B109" s="12"/>
      <c r="C109" s="12"/>
      <c r="F109" s="9"/>
      <c r="G109" s="9"/>
      <c r="H109" s="9"/>
      <c r="I109" s="2"/>
      <c r="J109" s="9"/>
      <c r="K109" s="14">
        <v>45</v>
      </c>
    </row>
    <row r="110" spans="1:11" ht="12.75">
      <c r="A110" s="3">
        <v>1463</v>
      </c>
      <c r="B110" s="12"/>
      <c r="C110" s="12"/>
      <c r="F110" s="9"/>
      <c r="G110" s="9"/>
      <c r="H110" s="9"/>
      <c r="I110" s="2"/>
      <c r="J110" s="9"/>
      <c r="K110" s="14">
        <v>45</v>
      </c>
    </row>
    <row r="111" spans="1:11" ht="12.75">
      <c r="A111" s="3">
        <v>1464</v>
      </c>
      <c r="B111" s="12"/>
      <c r="C111" s="12"/>
      <c r="F111" s="9"/>
      <c r="G111" s="9"/>
      <c r="H111" s="9"/>
      <c r="I111" s="2"/>
      <c r="J111" s="9"/>
      <c r="K111" s="14">
        <v>45</v>
      </c>
    </row>
    <row r="112" spans="1:11" ht="12.75">
      <c r="A112" s="3">
        <v>1465</v>
      </c>
      <c r="B112" s="12"/>
      <c r="C112" s="12"/>
      <c r="F112" s="9"/>
      <c r="G112" s="9"/>
      <c r="H112" s="9"/>
      <c r="I112" s="2"/>
      <c r="J112" s="9"/>
      <c r="K112" s="14">
        <v>50</v>
      </c>
    </row>
    <row r="113" spans="1:13" ht="12.75">
      <c r="A113" s="3">
        <v>1466</v>
      </c>
      <c r="B113" s="12" t="s">
        <v>197</v>
      </c>
      <c r="C113" s="12" t="s">
        <v>204</v>
      </c>
      <c r="D113" t="s">
        <v>354</v>
      </c>
      <c r="F113" s="9">
        <v>145</v>
      </c>
      <c r="G113" s="9">
        <v>193.333</v>
      </c>
      <c r="H113" s="9">
        <f>G113/F113</f>
        <v>1.3333310344827587</v>
      </c>
      <c r="I113" s="2">
        <f>(0.8831+1.0119)/2</f>
        <v>0.9475</v>
      </c>
      <c r="J113" s="14">
        <f>H113*I113</f>
        <v>1.2633311551724138</v>
      </c>
      <c r="K113" s="14">
        <v>50</v>
      </c>
      <c r="L113" s="14">
        <f>(H113*240)/K113</f>
        <v>6.399988965517242</v>
      </c>
      <c r="M113" s="7">
        <f>(14/240)/H113</f>
        <v>0.043750075431164534</v>
      </c>
    </row>
    <row r="114" spans="1:13" ht="12.75">
      <c r="A114" s="3">
        <v>1467</v>
      </c>
      <c r="B114" s="12" t="s">
        <v>197</v>
      </c>
      <c r="C114" s="12" t="s">
        <v>204</v>
      </c>
      <c r="D114" t="s">
        <v>429</v>
      </c>
      <c r="E114">
        <v>3</v>
      </c>
      <c r="F114" s="9">
        <v>195</v>
      </c>
      <c r="G114" s="9">
        <f>F114*H114</f>
        <v>250.96499999999997</v>
      </c>
      <c r="H114" s="9">
        <v>1.287</v>
      </c>
      <c r="I114" s="2">
        <v>1.0119</v>
      </c>
      <c r="J114" s="14">
        <f>H114*I114</f>
        <v>1.3023152999999998</v>
      </c>
      <c r="K114" s="14">
        <v>50</v>
      </c>
      <c r="L114" s="14">
        <f>(H114*240)/K114</f>
        <v>6.1776</v>
      </c>
      <c r="M114" s="7">
        <f>(14/240)/H114</f>
        <v>0.045325045325045325</v>
      </c>
    </row>
    <row r="115" spans="1:13" ht="12.75">
      <c r="A115" s="3">
        <v>1468</v>
      </c>
      <c r="B115" s="12" t="s">
        <v>204</v>
      </c>
      <c r="C115" s="12" t="s">
        <v>206</v>
      </c>
      <c r="D115" t="s">
        <v>354</v>
      </c>
      <c r="F115" s="9">
        <v>52</v>
      </c>
      <c r="G115" s="9">
        <v>69.3333</v>
      </c>
      <c r="H115" s="9">
        <f>G115/F115</f>
        <v>1.3333326923076922</v>
      </c>
      <c r="I115" s="2">
        <v>1.0364</v>
      </c>
      <c r="J115" s="14">
        <f>H115*I115</f>
        <v>1.3818660023076923</v>
      </c>
      <c r="K115" s="14">
        <v>50</v>
      </c>
      <c r="L115" s="14">
        <f>(H115*240)/K115</f>
        <v>6.399996923076923</v>
      </c>
      <c r="M115" s="7">
        <f>(14/240)/H115</f>
        <v>0.04375002103366396</v>
      </c>
    </row>
    <row r="116" spans="1:11" ht="12.75">
      <c r="A116" s="3">
        <v>1469</v>
      </c>
      <c r="B116" s="12"/>
      <c r="C116" s="12"/>
      <c r="F116" s="9"/>
      <c r="G116" s="9"/>
      <c r="H116" s="9"/>
      <c r="I116" s="2"/>
      <c r="K116" s="14">
        <v>50</v>
      </c>
    </row>
    <row r="117" spans="1:11" ht="12.75">
      <c r="A117" s="3">
        <v>1470</v>
      </c>
      <c r="B117" s="12"/>
      <c r="C117" s="12"/>
      <c r="F117" s="9"/>
      <c r="G117" s="9"/>
      <c r="H117" s="9"/>
      <c r="I117" s="2"/>
      <c r="K117" s="14">
        <v>50</v>
      </c>
    </row>
    <row r="118" spans="1:11" ht="12.75">
      <c r="A118" s="3">
        <v>1471</v>
      </c>
      <c r="B118" s="12"/>
      <c r="C118" s="12"/>
      <c r="F118" s="9"/>
      <c r="G118" s="9"/>
      <c r="H118" s="9"/>
      <c r="I118" s="2"/>
      <c r="K118" s="14">
        <v>50</v>
      </c>
    </row>
    <row r="119" spans="1:11" ht="12.75">
      <c r="A119" s="3">
        <v>1472</v>
      </c>
      <c r="B119" s="12"/>
      <c r="C119" s="12"/>
      <c r="F119" s="9"/>
      <c r="G119" s="9"/>
      <c r="H119" s="9"/>
      <c r="I119" s="2"/>
      <c r="K119" s="14">
        <v>50</v>
      </c>
    </row>
    <row r="120" spans="1:11" ht="12.75">
      <c r="A120" s="3">
        <v>1473</v>
      </c>
      <c r="B120" s="12"/>
      <c r="C120" s="12"/>
      <c r="F120" s="9"/>
      <c r="G120" s="9"/>
      <c r="H120" s="9"/>
      <c r="I120" s="2"/>
      <c r="K120" s="14">
        <v>50</v>
      </c>
    </row>
    <row r="121" spans="1:11" ht="12.75">
      <c r="A121" s="3">
        <v>1474</v>
      </c>
      <c r="B121" s="12"/>
      <c r="C121" s="12"/>
      <c r="F121" s="9"/>
      <c r="G121" s="9"/>
      <c r="H121" s="9"/>
      <c r="I121" s="2"/>
      <c r="K121" s="14">
        <v>50</v>
      </c>
    </row>
    <row r="122" spans="1:11" ht="12.75">
      <c r="A122" s="3">
        <v>1475</v>
      </c>
      <c r="B122" s="12"/>
      <c r="C122" s="12"/>
      <c r="F122" s="9"/>
      <c r="G122" s="9"/>
      <c r="H122" s="9"/>
      <c r="I122" s="2"/>
      <c r="K122" s="14">
        <v>50</v>
      </c>
    </row>
    <row r="123" spans="1:11" ht="12.75">
      <c r="A123" s="3">
        <v>1476</v>
      </c>
      <c r="B123" s="12"/>
      <c r="C123" s="12"/>
      <c r="F123" s="9"/>
      <c r="G123" s="9"/>
      <c r="H123" s="9"/>
      <c r="I123" s="2"/>
      <c r="K123" s="14">
        <v>50</v>
      </c>
    </row>
    <row r="124" spans="1:11" ht="12.75">
      <c r="A124" s="3">
        <v>1477</v>
      </c>
      <c r="B124" s="12"/>
      <c r="C124" s="12"/>
      <c r="F124" s="9"/>
      <c r="G124" s="9"/>
      <c r="H124" s="9"/>
      <c r="I124" s="2"/>
      <c r="K124" s="14">
        <v>50</v>
      </c>
    </row>
    <row r="125" spans="1:11" ht="12.75">
      <c r="A125" s="3">
        <v>1478</v>
      </c>
      <c r="B125" s="12"/>
      <c r="C125" s="12"/>
      <c r="F125" s="9"/>
      <c r="G125" s="9"/>
      <c r="H125" s="9"/>
      <c r="I125" s="2"/>
      <c r="K125" s="14">
        <v>50</v>
      </c>
    </row>
    <row r="126" spans="1:11" ht="12.75">
      <c r="A126" s="3">
        <v>1479</v>
      </c>
      <c r="B126" s="12"/>
      <c r="C126" s="12"/>
      <c r="F126" s="9"/>
      <c r="G126" s="9"/>
      <c r="H126" s="9"/>
      <c r="I126" s="2"/>
      <c r="K126" s="14">
        <v>52</v>
      </c>
    </row>
    <row r="127" spans="1:11" ht="12.75">
      <c r="A127" s="3">
        <v>1480</v>
      </c>
      <c r="B127" s="12"/>
      <c r="C127" s="12"/>
      <c r="F127" s="9"/>
      <c r="G127" s="9"/>
      <c r="H127" s="9"/>
      <c r="I127" s="2"/>
      <c r="K127" s="14">
        <v>52</v>
      </c>
    </row>
    <row r="128" spans="1:11" ht="12.75">
      <c r="A128" s="3">
        <v>1481</v>
      </c>
      <c r="B128" s="12"/>
      <c r="C128" s="12"/>
      <c r="F128" s="9"/>
      <c r="G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70" spans="8:16" ht="12.75">
      <c r="H170" s="19" t="s">
        <v>508</v>
      </c>
      <c r="P170" s="14"/>
    </row>
    <row r="171" ht="12.75">
      <c r="P171" s="14"/>
    </row>
    <row r="172" spans="8:16" ht="12.75">
      <c r="H172" t="s">
        <v>295</v>
      </c>
      <c r="P172" s="14"/>
    </row>
    <row r="173" spans="8:16" ht="12.75">
      <c r="H173" s="12"/>
      <c r="I173" s="12"/>
      <c r="L173" s="9"/>
      <c r="M173" s="9"/>
      <c r="N173" s="14"/>
      <c r="O173" s="2"/>
      <c r="P173" s="14"/>
    </row>
    <row r="174" spans="8:16" ht="12.75">
      <c r="H174" t="s">
        <v>515</v>
      </c>
      <c r="I174" s="14"/>
      <c r="J174" s="9"/>
      <c r="M174" s="9"/>
      <c r="N174" s="14"/>
      <c r="O174" s="2"/>
      <c r="P174" s="14"/>
    </row>
    <row r="175" spans="9:16" ht="12.75">
      <c r="I175" s="14"/>
      <c r="J175" s="9"/>
      <c r="M175" s="9"/>
      <c r="N175" s="14"/>
      <c r="O175" s="2"/>
      <c r="P175" s="14"/>
    </row>
    <row r="176" spans="8:16" ht="12.75">
      <c r="H176" t="s">
        <v>473</v>
      </c>
      <c r="I176" s="14"/>
      <c r="J176" s="9"/>
      <c r="M176" s="9"/>
      <c r="N176" s="14"/>
      <c r="O176" s="2"/>
      <c r="P176" s="14"/>
    </row>
    <row r="177" spans="10:16" ht="12.75">
      <c r="J177" s="9"/>
      <c r="M177" s="9"/>
      <c r="N177" s="14"/>
      <c r="O177" s="2"/>
      <c r="P177" s="14"/>
    </row>
    <row r="178" spans="8:16" ht="12.75">
      <c r="H178" t="s">
        <v>478</v>
      </c>
      <c r="J178" s="9"/>
      <c r="M178" s="9"/>
      <c r="N178" s="14"/>
      <c r="O178" s="2"/>
      <c r="P178" s="14"/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25"/>
  </sheetPr>
  <dimension ref="A1:N177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6" max="6" width="9.7109375" style="9" customWidth="1"/>
    <col min="7" max="8" width="12.140625" style="9" customWidth="1"/>
    <col min="9" max="10" width="12.8515625" style="9" customWidth="1"/>
    <col min="11" max="11" width="9.28125" style="14" customWidth="1"/>
    <col min="12" max="12" width="8.57421875" style="0" customWidth="1"/>
    <col min="13" max="13" width="13.7109375" style="0" customWidth="1"/>
  </cols>
  <sheetData>
    <row r="1" spans="1:13" ht="12.75">
      <c r="A1" s="3"/>
      <c r="B1" s="12"/>
      <c r="C1" s="13" t="s">
        <v>498</v>
      </c>
      <c r="D1" s="10"/>
      <c r="E1" s="5"/>
      <c r="F1" s="9"/>
      <c r="G1" s="9"/>
      <c r="H1" s="9"/>
      <c r="I1" s="9"/>
      <c r="J1" s="9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9"/>
      <c r="J2" s="9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9"/>
      <c r="J3" s="9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16" t="s">
        <v>1</v>
      </c>
      <c r="J4" s="16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16" t="s">
        <v>9</v>
      </c>
      <c r="J5" s="16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9"/>
      <c r="J6" s="9"/>
      <c r="K6" s="14"/>
      <c r="L6" s="14"/>
      <c r="M6" s="7"/>
    </row>
    <row r="7" spans="1:11" ht="12.75">
      <c r="A7" s="3">
        <v>1360</v>
      </c>
      <c r="B7" s="12"/>
      <c r="C7" s="12"/>
      <c r="F7" s="9"/>
      <c r="G7" s="9"/>
      <c r="H7" s="9"/>
      <c r="I7" s="9"/>
      <c r="J7" s="9"/>
      <c r="K7" s="14">
        <v>36</v>
      </c>
    </row>
    <row r="8" spans="1:11" ht="12.75">
      <c r="A8" s="3">
        <v>1361</v>
      </c>
      <c r="B8" s="12"/>
      <c r="C8" s="12"/>
      <c r="F8" s="9"/>
      <c r="G8" s="9"/>
      <c r="H8" s="9"/>
      <c r="I8" s="9"/>
      <c r="J8" s="9"/>
      <c r="K8" s="14">
        <v>36</v>
      </c>
    </row>
    <row r="9" spans="1:11" ht="12.75">
      <c r="A9" s="3">
        <v>1362</v>
      </c>
      <c r="B9" s="12"/>
      <c r="C9" s="12"/>
      <c r="F9" s="9"/>
      <c r="G9" s="9"/>
      <c r="H9" s="9"/>
      <c r="I9" s="9"/>
      <c r="J9" s="9"/>
      <c r="K9" s="14">
        <v>36</v>
      </c>
    </row>
    <row r="10" spans="1:11" ht="12.75">
      <c r="A10" s="3">
        <v>1363</v>
      </c>
      <c r="B10" s="12"/>
      <c r="C10" s="12"/>
      <c r="F10" s="9"/>
      <c r="G10" s="9"/>
      <c r="H10" s="9"/>
      <c r="I10" s="9"/>
      <c r="J10" s="9"/>
      <c r="K10" s="14">
        <v>36</v>
      </c>
    </row>
    <row r="11" spans="1:11" ht="12.75">
      <c r="A11" s="3">
        <v>1364</v>
      </c>
      <c r="B11" s="12"/>
      <c r="C11" s="12"/>
      <c r="F11" s="9"/>
      <c r="G11" s="9"/>
      <c r="H11" s="9"/>
      <c r="I11" s="9"/>
      <c r="J11" s="9"/>
      <c r="K11" s="14">
        <v>36</v>
      </c>
    </row>
    <row r="12" spans="1:11" ht="12.75">
      <c r="A12" s="3">
        <v>1365</v>
      </c>
      <c r="B12" s="12"/>
      <c r="C12" s="12"/>
      <c r="F12" s="9"/>
      <c r="G12" s="9"/>
      <c r="H12" s="9"/>
      <c r="I12" s="9"/>
      <c r="J12" s="9"/>
      <c r="K12" s="14">
        <v>36</v>
      </c>
    </row>
    <row r="13" spans="1:11" ht="12.75">
      <c r="A13" s="3">
        <v>1366</v>
      </c>
      <c r="B13" s="12"/>
      <c r="C13" s="12"/>
      <c r="F13" s="9"/>
      <c r="G13" s="9"/>
      <c r="H13" s="9"/>
      <c r="I13" s="9"/>
      <c r="J13" s="9"/>
      <c r="K13" s="14">
        <v>36</v>
      </c>
    </row>
    <row r="14" spans="1:11" ht="12.75">
      <c r="A14" s="3">
        <v>1367</v>
      </c>
      <c r="B14" s="12"/>
      <c r="C14" s="12"/>
      <c r="F14" s="9"/>
      <c r="G14" s="9"/>
      <c r="H14" s="9"/>
      <c r="I14" s="9"/>
      <c r="J14" s="9"/>
      <c r="K14" s="14">
        <v>36</v>
      </c>
    </row>
    <row r="15" spans="1:11" ht="12.75">
      <c r="A15" s="3">
        <v>1368</v>
      </c>
      <c r="B15" s="12"/>
      <c r="C15" s="12"/>
      <c r="F15" s="9"/>
      <c r="G15" s="9"/>
      <c r="H15" s="9"/>
      <c r="I15" s="9"/>
      <c r="J15" s="9"/>
      <c r="K15" s="14">
        <v>36</v>
      </c>
    </row>
    <row r="16" spans="1:11" ht="12.75">
      <c r="A16" s="3">
        <v>1369</v>
      </c>
      <c r="B16" s="12"/>
      <c r="C16" s="12"/>
      <c r="F16" s="9"/>
      <c r="G16" s="9"/>
      <c r="H16" s="9"/>
      <c r="I16" s="9"/>
      <c r="J16" s="9"/>
      <c r="K16" s="14">
        <v>36</v>
      </c>
    </row>
    <row r="17" spans="1:11" ht="12.75">
      <c r="A17" s="3">
        <v>1370</v>
      </c>
      <c r="B17" s="12"/>
      <c r="C17" s="12"/>
      <c r="F17" s="9"/>
      <c r="G17" s="9"/>
      <c r="H17" s="9"/>
      <c r="I17" s="9"/>
      <c r="J17" s="9"/>
      <c r="K17" s="14">
        <v>36</v>
      </c>
    </row>
    <row r="18" spans="1:11" ht="12.75">
      <c r="A18" s="3">
        <v>1371</v>
      </c>
      <c r="B18" s="12"/>
      <c r="C18" s="12"/>
      <c r="F18" s="9"/>
      <c r="G18" s="9"/>
      <c r="H18" s="9"/>
      <c r="I18" s="9"/>
      <c r="J18" s="9"/>
      <c r="K18" s="14">
        <v>36</v>
      </c>
    </row>
    <row r="19" spans="1:11" ht="12.75">
      <c r="A19" s="3">
        <v>1372</v>
      </c>
      <c r="B19" s="12"/>
      <c r="C19" s="12"/>
      <c r="F19" s="9"/>
      <c r="G19" s="9"/>
      <c r="H19" s="9"/>
      <c r="I19" s="9"/>
      <c r="J19" s="9"/>
      <c r="K19" s="14">
        <v>36</v>
      </c>
    </row>
    <row r="20" spans="1:11" ht="12.75">
      <c r="A20" s="3">
        <v>1373</v>
      </c>
      <c r="B20" s="12"/>
      <c r="C20" s="12"/>
      <c r="F20" s="9"/>
      <c r="G20" s="9"/>
      <c r="H20" s="9"/>
      <c r="I20" s="9"/>
      <c r="J20" s="9"/>
      <c r="K20" s="14">
        <v>36</v>
      </c>
    </row>
    <row r="21" spans="1:11" ht="12.75">
      <c r="A21" s="3">
        <v>1374</v>
      </c>
      <c r="B21" s="12"/>
      <c r="C21" s="12"/>
      <c r="F21" s="9"/>
      <c r="G21" s="9"/>
      <c r="H21" s="9"/>
      <c r="I21" s="9"/>
      <c r="J21" s="9"/>
      <c r="K21" s="14">
        <v>36</v>
      </c>
    </row>
    <row r="22" spans="1:11" ht="12.75">
      <c r="A22" s="3">
        <v>1375</v>
      </c>
      <c r="B22" s="12"/>
      <c r="C22" s="12"/>
      <c r="F22" s="9"/>
      <c r="G22" s="9"/>
      <c r="H22" s="9"/>
      <c r="I22" s="9"/>
      <c r="J22" s="9"/>
      <c r="K22" s="14">
        <v>36</v>
      </c>
    </row>
    <row r="23" spans="1:11" ht="12.75">
      <c r="A23" s="3">
        <v>1376</v>
      </c>
      <c r="B23" s="12"/>
      <c r="C23" s="12"/>
      <c r="F23" s="9"/>
      <c r="G23" s="9"/>
      <c r="H23" s="9"/>
      <c r="I23" s="9"/>
      <c r="J23" s="9"/>
      <c r="K23" s="14">
        <v>36</v>
      </c>
    </row>
    <row r="24" spans="1:11" ht="12.75">
      <c r="A24" s="3">
        <v>1377</v>
      </c>
      <c r="B24" s="12"/>
      <c r="C24" s="12"/>
      <c r="F24" s="9"/>
      <c r="G24" s="9"/>
      <c r="H24" s="9"/>
      <c r="I24" s="9"/>
      <c r="J24" s="9"/>
      <c r="K24" s="14">
        <v>36</v>
      </c>
    </row>
    <row r="25" spans="1:11" ht="12.75">
      <c r="A25" s="3">
        <v>1378</v>
      </c>
      <c r="B25" s="12"/>
      <c r="C25" s="12"/>
      <c r="F25" s="9"/>
      <c r="G25" s="9"/>
      <c r="H25" s="9"/>
      <c r="I25" s="9"/>
      <c r="J25" s="9"/>
      <c r="K25" s="14">
        <v>36</v>
      </c>
    </row>
    <row r="26" spans="1:11" ht="12.75">
      <c r="A26" s="3">
        <v>1379</v>
      </c>
      <c r="B26" s="12"/>
      <c r="C26" s="12"/>
      <c r="F26" s="9"/>
      <c r="G26" s="9"/>
      <c r="H26" s="9"/>
      <c r="I26" s="9"/>
      <c r="J26" s="9"/>
      <c r="K26" s="14">
        <v>36</v>
      </c>
    </row>
    <row r="27" spans="1:11" ht="12.75">
      <c r="A27" s="3">
        <v>1380</v>
      </c>
      <c r="B27" s="12"/>
      <c r="C27" s="12"/>
      <c r="F27" s="9"/>
      <c r="G27" s="9"/>
      <c r="H27" s="9"/>
      <c r="I27" s="9"/>
      <c r="J27" s="9"/>
      <c r="K27" s="14">
        <v>36</v>
      </c>
    </row>
    <row r="28" spans="1:11" ht="12.75">
      <c r="A28" s="3">
        <v>1381</v>
      </c>
      <c r="B28" s="12"/>
      <c r="C28" s="12"/>
      <c r="F28" s="9"/>
      <c r="G28" s="9"/>
      <c r="H28" s="9"/>
      <c r="I28" s="9"/>
      <c r="J28" s="9"/>
      <c r="K28" s="14">
        <v>36</v>
      </c>
    </row>
    <row r="29" spans="1:11" ht="12.75">
      <c r="A29" s="3">
        <v>1382</v>
      </c>
      <c r="B29" s="12"/>
      <c r="C29" s="12"/>
      <c r="F29" s="9"/>
      <c r="G29" s="9"/>
      <c r="H29" s="9"/>
      <c r="I29" s="9"/>
      <c r="J29" s="9"/>
      <c r="K29" s="14">
        <v>36</v>
      </c>
    </row>
    <row r="30" spans="1:11" ht="12.75">
      <c r="A30" s="3">
        <v>1383</v>
      </c>
      <c r="B30" s="12"/>
      <c r="C30" s="12"/>
      <c r="F30" s="9"/>
      <c r="G30" s="9"/>
      <c r="H30" s="9"/>
      <c r="I30" s="9"/>
      <c r="J30" s="9"/>
      <c r="K30" s="14">
        <v>36</v>
      </c>
    </row>
    <row r="31" spans="1:11" ht="12.75">
      <c r="A31" s="3">
        <v>1384</v>
      </c>
      <c r="B31" s="12"/>
      <c r="C31" s="12"/>
      <c r="F31" s="9"/>
      <c r="G31" s="9"/>
      <c r="H31" s="9"/>
      <c r="I31" s="9"/>
      <c r="J31" s="9"/>
      <c r="K31" s="14">
        <v>36</v>
      </c>
    </row>
    <row r="32" spans="1:11" ht="12.75">
      <c r="A32" s="3">
        <v>1385</v>
      </c>
      <c r="B32" s="12"/>
      <c r="C32" s="12"/>
      <c r="F32" s="9"/>
      <c r="G32" s="9"/>
      <c r="H32" s="9"/>
      <c r="I32" s="9"/>
      <c r="J32" s="9"/>
      <c r="K32" s="14">
        <v>36</v>
      </c>
    </row>
    <row r="33" spans="1:11" ht="12.75">
      <c r="A33" s="3">
        <v>1386</v>
      </c>
      <c r="B33" s="12"/>
      <c r="C33" s="12"/>
      <c r="F33" s="9"/>
      <c r="G33" s="9"/>
      <c r="H33" s="9"/>
      <c r="I33" s="9"/>
      <c r="J33" s="9"/>
      <c r="K33" s="14">
        <v>36</v>
      </c>
    </row>
    <row r="34" spans="1:11" ht="12.75">
      <c r="A34" s="3">
        <v>1387</v>
      </c>
      <c r="B34" s="12"/>
      <c r="C34" s="12"/>
      <c r="F34" s="9"/>
      <c r="G34" s="9"/>
      <c r="H34" s="9"/>
      <c r="I34" s="9"/>
      <c r="J34" s="9"/>
      <c r="K34" s="14">
        <v>36</v>
      </c>
    </row>
    <row r="35" spans="1:11" ht="12.75">
      <c r="A35" s="3">
        <v>1388</v>
      </c>
      <c r="B35" s="12"/>
      <c r="C35" s="12"/>
      <c r="F35" s="9"/>
      <c r="G35" s="9"/>
      <c r="H35" s="9"/>
      <c r="I35" s="9"/>
      <c r="J35" s="9"/>
      <c r="K35" s="14">
        <v>36</v>
      </c>
    </row>
    <row r="36" spans="1:11" ht="12.75">
      <c r="A36" s="3">
        <v>1389</v>
      </c>
      <c r="B36" s="12"/>
      <c r="C36" s="12"/>
      <c r="F36" s="9"/>
      <c r="G36" s="9"/>
      <c r="H36" s="9"/>
      <c r="I36" s="9"/>
      <c r="J36" s="9"/>
      <c r="K36" s="14">
        <v>36</v>
      </c>
    </row>
    <row r="37" spans="1:11" ht="12.75">
      <c r="A37" s="3">
        <v>1390</v>
      </c>
      <c r="B37" s="12"/>
      <c r="C37" s="12"/>
      <c r="F37" s="9"/>
      <c r="G37" s="9"/>
      <c r="H37" s="9"/>
      <c r="I37" s="9"/>
      <c r="J37" s="9"/>
      <c r="K37" s="14">
        <v>36</v>
      </c>
    </row>
    <row r="38" spans="1:11" ht="12.75">
      <c r="A38" s="3">
        <v>1391</v>
      </c>
      <c r="B38" s="12"/>
      <c r="C38" s="12"/>
      <c r="F38" s="9"/>
      <c r="G38" s="9"/>
      <c r="H38" s="9"/>
      <c r="I38" s="9"/>
      <c r="J38" s="9"/>
      <c r="K38" s="14">
        <v>36</v>
      </c>
    </row>
    <row r="39" spans="1:11" ht="12.75">
      <c r="A39" s="3">
        <v>1392</v>
      </c>
      <c r="B39" s="12"/>
      <c r="C39" s="12"/>
      <c r="F39" s="9"/>
      <c r="G39" s="9"/>
      <c r="H39" s="9"/>
      <c r="I39" s="9"/>
      <c r="J39" s="9"/>
      <c r="K39" s="14">
        <v>36</v>
      </c>
    </row>
    <row r="40" spans="1:11" ht="12.75">
      <c r="A40" s="3">
        <v>1393</v>
      </c>
      <c r="B40" s="12"/>
      <c r="C40" s="12"/>
      <c r="F40" s="9"/>
      <c r="G40" s="9"/>
      <c r="H40" s="9"/>
      <c r="I40" s="9"/>
      <c r="J40" s="9"/>
      <c r="K40" s="14">
        <v>36</v>
      </c>
    </row>
    <row r="41" spans="1:11" ht="12.75">
      <c r="A41" s="3">
        <v>1394</v>
      </c>
      <c r="B41" s="12"/>
      <c r="C41" s="12"/>
      <c r="F41" s="9"/>
      <c r="G41" s="9"/>
      <c r="H41" s="9"/>
      <c r="I41" s="9"/>
      <c r="J41" s="9"/>
      <c r="K41" s="14">
        <v>36</v>
      </c>
    </row>
    <row r="42" spans="1:11" ht="12.75">
      <c r="A42" s="3">
        <v>1395</v>
      </c>
      <c r="B42" s="12"/>
      <c r="C42" s="12"/>
      <c r="F42" s="9"/>
      <c r="G42" s="9"/>
      <c r="H42" s="9"/>
      <c r="I42" s="9"/>
      <c r="J42" s="9"/>
      <c r="K42" s="14">
        <v>36</v>
      </c>
    </row>
    <row r="43" spans="1:11" ht="12.75">
      <c r="A43" s="3">
        <v>1396</v>
      </c>
      <c r="B43" s="12"/>
      <c r="C43" s="12"/>
      <c r="F43" s="9"/>
      <c r="G43" s="9"/>
      <c r="H43" s="9"/>
      <c r="I43" s="9"/>
      <c r="J43" s="9"/>
      <c r="K43" s="14">
        <v>36</v>
      </c>
    </row>
    <row r="44" spans="1:11" ht="12.75">
      <c r="A44" s="3">
        <v>1397</v>
      </c>
      <c r="B44" s="12"/>
      <c r="C44" s="12"/>
      <c r="F44" s="9"/>
      <c r="G44" s="9"/>
      <c r="H44" s="9"/>
      <c r="I44" s="9"/>
      <c r="J44" s="9"/>
      <c r="K44" s="14">
        <v>36</v>
      </c>
    </row>
    <row r="45" spans="1:11" ht="12.75">
      <c r="A45" s="3">
        <v>1398</v>
      </c>
      <c r="B45" s="12"/>
      <c r="C45" s="12"/>
      <c r="F45" s="9"/>
      <c r="G45" s="9"/>
      <c r="H45" s="9"/>
      <c r="I45" s="9"/>
      <c r="J45" s="9"/>
      <c r="K45" s="14">
        <v>36</v>
      </c>
    </row>
    <row r="46" spans="1:11" ht="12.75">
      <c r="A46" s="3">
        <v>1399</v>
      </c>
      <c r="B46" s="12"/>
      <c r="C46" s="12"/>
      <c r="F46" s="9"/>
      <c r="G46" s="9"/>
      <c r="H46" s="9"/>
      <c r="I46" s="9"/>
      <c r="J46" s="9"/>
      <c r="K46" s="14">
        <v>36</v>
      </c>
    </row>
    <row r="47" spans="1:11" ht="12.75">
      <c r="A47" s="3">
        <v>1400</v>
      </c>
      <c r="B47" s="12"/>
      <c r="C47" s="12"/>
      <c r="F47" s="9"/>
      <c r="G47" s="9"/>
      <c r="H47" s="9"/>
      <c r="I47" s="9"/>
      <c r="J47" s="9"/>
      <c r="K47" s="14">
        <v>36</v>
      </c>
    </row>
    <row r="48" spans="1:11" ht="12.75">
      <c r="A48" s="3">
        <v>1401</v>
      </c>
      <c r="B48" s="12"/>
      <c r="C48" s="12"/>
      <c r="F48" s="9"/>
      <c r="G48" s="9"/>
      <c r="H48" s="9"/>
      <c r="I48" s="9"/>
      <c r="J48" s="9"/>
      <c r="K48" s="14">
        <v>36</v>
      </c>
    </row>
    <row r="49" spans="1:11" ht="12.75">
      <c r="A49" s="3">
        <v>1402</v>
      </c>
      <c r="B49" s="12"/>
      <c r="C49" s="12"/>
      <c r="F49" s="9"/>
      <c r="G49" s="9"/>
      <c r="H49" s="9"/>
      <c r="I49" s="9"/>
      <c r="J49" s="9"/>
      <c r="K49" s="14">
        <v>36</v>
      </c>
    </row>
    <row r="50" spans="1:11" ht="12.75">
      <c r="A50" s="3">
        <v>1403</v>
      </c>
      <c r="B50" s="12"/>
      <c r="C50" s="12"/>
      <c r="F50" s="9"/>
      <c r="G50" s="9"/>
      <c r="H50" s="9"/>
      <c r="I50" s="9"/>
      <c r="J50" s="9"/>
      <c r="K50" s="14">
        <v>36</v>
      </c>
    </row>
    <row r="51" spans="1:11" ht="12.75">
      <c r="A51" s="3">
        <v>1404</v>
      </c>
      <c r="B51" s="12"/>
      <c r="C51" s="12"/>
      <c r="F51" s="9"/>
      <c r="G51" s="9"/>
      <c r="H51" s="9"/>
      <c r="I51" s="9"/>
      <c r="J51" s="9"/>
      <c r="K51" s="14">
        <v>36</v>
      </c>
    </row>
    <row r="52" spans="1:11" ht="12.75">
      <c r="A52" s="3">
        <v>1405</v>
      </c>
      <c r="B52" s="12"/>
      <c r="C52" s="12"/>
      <c r="F52" s="9"/>
      <c r="G52" s="9"/>
      <c r="H52" s="9"/>
      <c r="I52" s="9"/>
      <c r="J52" s="9"/>
      <c r="K52" s="14">
        <v>36</v>
      </c>
    </row>
    <row r="53" spans="1:11" ht="12.75">
      <c r="A53" s="3">
        <v>1406</v>
      </c>
      <c r="B53" s="12"/>
      <c r="C53" s="12"/>
      <c r="F53" s="9"/>
      <c r="G53" s="9"/>
      <c r="H53" s="9"/>
      <c r="I53" s="9"/>
      <c r="J53" s="9"/>
      <c r="K53" s="14">
        <v>36</v>
      </c>
    </row>
    <row r="54" spans="1:11" ht="12.75">
      <c r="A54" s="3">
        <v>1407</v>
      </c>
      <c r="B54" s="12"/>
      <c r="C54" s="12"/>
      <c r="F54" s="9"/>
      <c r="G54" s="9"/>
      <c r="H54" s="9"/>
      <c r="I54" s="9"/>
      <c r="J54" s="9"/>
      <c r="K54" s="14">
        <v>36</v>
      </c>
    </row>
    <row r="55" spans="1:11" ht="12.75">
      <c r="A55" s="3">
        <v>1408</v>
      </c>
      <c r="B55" s="12"/>
      <c r="C55" s="12"/>
      <c r="F55" s="9"/>
      <c r="G55" s="9"/>
      <c r="H55" s="9"/>
      <c r="I55" s="9"/>
      <c r="J55" s="9"/>
      <c r="K55" s="14">
        <v>36</v>
      </c>
    </row>
    <row r="56" spans="1:11" ht="12.75">
      <c r="A56" s="3">
        <v>1409</v>
      </c>
      <c r="B56" s="12"/>
      <c r="C56" s="12"/>
      <c r="F56" s="9"/>
      <c r="G56" s="9"/>
      <c r="H56" s="9"/>
      <c r="I56" s="9"/>
      <c r="J56" s="9"/>
      <c r="K56" s="14">
        <v>36</v>
      </c>
    </row>
    <row r="57" spans="1:11" ht="12.75">
      <c r="A57" s="3">
        <v>1410</v>
      </c>
      <c r="B57" s="12"/>
      <c r="C57" s="12"/>
      <c r="F57" s="9"/>
      <c r="G57" s="9"/>
      <c r="H57" s="9"/>
      <c r="I57" s="9"/>
      <c r="J57" s="9"/>
      <c r="K57" s="14">
        <v>36</v>
      </c>
    </row>
    <row r="58" spans="1:11" ht="12.75">
      <c r="A58" s="3">
        <v>1411</v>
      </c>
      <c r="B58" s="12"/>
      <c r="C58" s="12"/>
      <c r="F58" s="9"/>
      <c r="G58" s="9"/>
      <c r="H58" s="9"/>
      <c r="I58" s="9"/>
      <c r="J58" s="9"/>
      <c r="K58" s="14">
        <v>40</v>
      </c>
    </row>
    <row r="59" spans="1:11" ht="12.75">
      <c r="A59" s="3">
        <v>1412</v>
      </c>
      <c r="B59" s="12"/>
      <c r="C59" s="12"/>
      <c r="F59" s="9"/>
      <c r="G59" s="9"/>
      <c r="H59" s="9"/>
      <c r="I59" s="9"/>
      <c r="J59" s="9"/>
      <c r="K59" s="14">
        <v>40</v>
      </c>
    </row>
    <row r="60" spans="1:11" ht="12.75">
      <c r="A60" s="3">
        <v>1413</v>
      </c>
      <c r="B60" s="12"/>
      <c r="C60" s="12"/>
      <c r="F60" s="9"/>
      <c r="G60" s="9"/>
      <c r="H60" s="9"/>
      <c r="I60" s="9"/>
      <c r="J60" s="9"/>
      <c r="K60" s="14">
        <v>40</v>
      </c>
    </row>
    <row r="61" spans="1:11" ht="12.75">
      <c r="A61" s="3">
        <v>1414</v>
      </c>
      <c r="B61" s="12"/>
      <c r="C61" s="12"/>
      <c r="F61" s="9"/>
      <c r="G61" s="9"/>
      <c r="H61" s="9"/>
      <c r="I61" s="9"/>
      <c r="J61" s="9"/>
      <c r="K61" s="14">
        <v>40</v>
      </c>
    </row>
    <row r="62" spans="1:11" ht="12.75">
      <c r="A62" s="3">
        <v>1415</v>
      </c>
      <c r="B62" s="12"/>
      <c r="C62" s="12"/>
      <c r="F62" s="9"/>
      <c r="G62" s="9"/>
      <c r="H62" s="9"/>
      <c r="I62" s="9"/>
      <c r="J62" s="9"/>
      <c r="K62" s="14">
        <v>40</v>
      </c>
    </row>
    <row r="63" spans="1:11" ht="12.75">
      <c r="A63" s="3">
        <v>1416</v>
      </c>
      <c r="B63" s="12"/>
      <c r="C63" s="12"/>
      <c r="F63" s="9"/>
      <c r="G63" s="9"/>
      <c r="H63" s="9"/>
      <c r="I63" s="9"/>
      <c r="J63" s="9"/>
      <c r="K63" s="14">
        <v>40</v>
      </c>
    </row>
    <row r="64" spans="1:11" ht="12.75">
      <c r="A64" s="3">
        <v>1417</v>
      </c>
      <c r="B64" s="12"/>
      <c r="C64" s="12"/>
      <c r="F64" s="9"/>
      <c r="G64" s="9"/>
      <c r="H64" s="9"/>
      <c r="I64" s="9"/>
      <c r="J64" s="9"/>
      <c r="K64" s="14">
        <v>40</v>
      </c>
    </row>
    <row r="65" spans="1:11" ht="12.75">
      <c r="A65" s="3">
        <v>1418</v>
      </c>
      <c r="B65" s="12"/>
      <c r="C65" s="12"/>
      <c r="F65" s="9"/>
      <c r="G65" s="9"/>
      <c r="H65" s="9"/>
      <c r="I65" s="9"/>
      <c r="J65" s="9"/>
      <c r="K65" s="14">
        <v>40</v>
      </c>
    </row>
    <row r="66" spans="1:11" ht="12.75">
      <c r="A66" s="3">
        <v>1419</v>
      </c>
      <c r="B66" s="12"/>
      <c r="C66" s="12"/>
      <c r="F66" s="9"/>
      <c r="G66" s="9"/>
      <c r="H66" s="9"/>
      <c r="I66" s="9"/>
      <c r="J66" s="9"/>
      <c r="K66" s="14">
        <v>40</v>
      </c>
    </row>
    <row r="67" spans="1:11" ht="12.75">
      <c r="A67" s="3">
        <v>1420</v>
      </c>
      <c r="B67" s="12"/>
      <c r="C67" s="12"/>
      <c r="F67" s="9"/>
      <c r="G67" s="9"/>
      <c r="H67" s="9"/>
      <c r="I67" s="9"/>
      <c r="J67" s="9"/>
      <c r="K67" s="14">
        <v>40</v>
      </c>
    </row>
    <row r="68" spans="1:11" ht="12.75">
      <c r="A68" s="3">
        <v>1421</v>
      </c>
      <c r="B68" s="12"/>
      <c r="C68" s="12"/>
      <c r="F68" s="9"/>
      <c r="G68" s="9"/>
      <c r="H68" s="9"/>
      <c r="I68" s="9"/>
      <c r="J68" s="9"/>
      <c r="K68" s="14">
        <v>40</v>
      </c>
    </row>
    <row r="69" spans="1:11" ht="12.75">
      <c r="A69" s="3">
        <v>1422</v>
      </c>
      <c r="B69" s="12"/>
      <c r="C69" s="12"/>
      <c r="F69" s="9"/>
      <c r="G69" s="9"/>
      <c r="H69" s="9"/>
      <c r="I69" s="9"/>
      <c r="J69" s="9"/>
      <c r="K69" s="14">
        <v>40</v>
      </c>
    </row>
    <row r="70" spans="1:11" ht="12.75">
      <c r="A70" s="3">
        <v>1423</v>
      </c>
      <c r="B70" s="12"/>
      <c r="C70" s="12"/>
      <c r="F70" s="9"/>
      <c r="G70" s="9"/>
      <c r="H70" s="9"/>
      <c r="I70" s="9"/>
      <c r="J70" s="9"/>
      <c r="K70" s="14">
        <v>40</v>
      </c>
    </row>
    <row r="71" spans="1:11" ht="12.75">
      <c r="A71" s="3">
        <v>1424</v>
      </c>
      <c r="B71" s="12"/>
      <c r="C71" s="12"/>
      <c r="F71" s="9"/>
      <c r="G71" s="9"/>
      <c r="H71" s="9"/>
      <c r="I71" s="9"/>
      <c r="J71" s="9"/>
      <c r="K71" s="14">
        <v>40</v>
      </c>
    </row>
    <row r="72" spans="1:11" ht="12.75">
      <c r="A72" s="3">
        <v>1425</v>
      </c>
      <c r="B72" s="12"/>
      <c r="C72" s="12"/>
      <c r="F72" s="9"/>
      <c r="G72" s="9"/>
      <c r="H72" s="9"/>
      <c r="I72" s="9"/>
      <c r="J72" s="9"/>
      <c r="K72" s="14">
        <v>40</v>
      </c>
    </row>
    <row r="73" spans="1:11" ht="12.75">
      <c r="A73" s="3">
        <v>1426</v>
      </c>
      <c r="B73" s="12"/>
      <c r="C73" s="12"/>
      <c r="F73" s="9"/>
      <c r="G73" s="9"/>
      <c r="H73" s="9"/>
      <c r="I73" s="9"/>
      <c r="J73" s="9"/>
      <c r="K73" s="14">
        <v>40</v>
      </c>
    </row>
    <row r="74" spans="1:11" ht="12.75">
      <c r="A74" s="3">
        <v>1427</v>
      </c>
      <c r="B74" s="12"/>
      <c r="C74" s="12"/>
      <c r="F74" s="9"/>
      <c r="G74" s="9"/>
      <c r="H74" s="9"/>
      <c r="I74" s="9"/>
      <c r="J74" s="9"/>
      <c r="K74" s="14">
        <v>40</v>
      </c>
    </row>
    <row r="75" spans="1:11" ht="12.75">
      <c r="A75" s="3">
        <v>1428</v>
      </c>
      <c r="B75" s="12"/>
      <c r="C75" s="12"/>
      <c r="F75" s="9"/>
      <c r="G75" s="9"/>
      <c r="H75" s="9"/>
      <c r="I75" s="9"/>
      <c r="J75" s="9"/>
      <c r="K75" s="14">
        <v>40</v>
      </c>
    </row>
    <row r="76" spans="1:11" ht="12.75">
      <c r="A76" s="3">
        <v>1429</v>
      </c>
      <c r="B76" s="12"/>
      <c r="C76" s="12"/>
      <c r="F76" s="9"/>
      <c r="G76" s="9"/>
      <c r="H76" s="9"/>
      <c r="I76" s="9"/>
      <c r="J76" s="9"/>
      <c r="K76" s="14">
        <v>40</v>
      </c>
    </row>
    <row r="77" spans="1:11" ht="12.75">
      <c r="A77" s="3">
        <v>1430</v>
      </c>
      <c r="B77" s="12"/>
      <c r="C77" s="12"/>
      <c r="F77" s="9"/>
      <c r="G77" s="9"/>
      <c r="H77" s="9"/>
      <c r="I77" s="9"/>
      <c r="J77" s="9"/>
      <c r="K77" s="14">
        <v>40</v>
      </c>
    </row>
    <row r="78" spans="1:11" ht="12.75">
      <c r="A78" s="3">
        <v>1431</v>
      </c>
      <c r="B78" s="12"/>
      <c r="C78" s="12"/>
      <c r="F78" s="9"/>
      <c r="G78" s="9"/>
      <c r="H78" s="9"/>
      <c r="I78" s="9"/>
      <c r="J78" s="9"/>
      <c r="K78" s="14">
        <v>41</v>
      </c>
    </row>
    <row r="79" spans="1:11" ht="12.75">
      <c r="A79" s="3">
        <v>1432</v>
      </c>
      <c r="B79" s="12"/>
      <c r="C79" s="12"/>
      <c r="F79" s="9"/>
      <c r="G79" s="9"/>
      <c r="H79" s="9"/>
      <c r="I79" s="9"/>
      <c r="J79" s="9"/>
      <c r="K79" s="14">
        <v>41</v>
      </c>
    </row>
    <row r="80" spans="1:11" ht="12.75">
      <c r="A80" s="3">
        <v>1433</v>
      </c>
      <c r="B80" s="12"/>
      <c r="C80" s="12"/>
      <c r="F80" s="9"/>
      <c r="G80" s="9"/>
      <c r="H80" s="9"/>
      <c r="I80" s="9"/>
      <c r="J80" s="9"/>
      <c r="K80" s="14">
        <v>41</v>
      </c>
    </row>
    <row r="81" spans="1:11" ht="12.75">
      <c r="A81" s="3">
        <v>1434</v>
      </c>
      <c r="B81" s="12"/>
      <c r="C81" s="12"/>
      <c r="F81" s="9"/>
      <c r="G81" s="9"/>
      <c r="H81" s="9"/>
      <c r="I81" s="9"/>
      <c r="J81" s="9"/>
      <c r="K81" s="14">
        <v>41</v>
      </c>
    </row>
    <row r="82" spans="1:11" ht="12.75">
      <c r="A82" s="3">
        <v>1435</v>
      </c>
      <c r="B82" s="12"/>
      <c r="C82" s="12"/>
      <c r="F82" s="9"/>
      <c r="G82" s="9"/>
      <c r="H82" s="9"/>
      <c r="I82" s="9"/>
      <c r="J82" s="9"/>
      <c r="K82" s="14">
        <v>41</v>
      </c>
    </row>
    <row r="83" spans="1:11" ht="12.75">
      <c r="A83" s="3">
        <v>1436</v>
      </c>
      <c r="B83" s="12"/>
      <c r="C83" s="12"/>
      <c r="F83" s="9"/>
      <c r="G83" s="9"/>
      <c r="H83" s="9"/>
      <c r="I83" s="9"/>
      <c r="J83" s="9"/>
      <c r="K83" s="14">
        <v>41</v>
      </c>
    </row>
    <row r="84" spans="1:11" ht="12.75">
      <c r="A84" s="3">
        <v>1437</v>
      </c>
      <c r="B84" s="12"/>
      <c r="C84" s="12"/>
      <c r="F84" s="9"/>
      <c r="G84" s="9"/>
      <c r="H84" s="9"/>
      <c r="I84" s="9"/>
      <c r="J84" s="9"/>
      <c r="K84" s="14">
        <v>42</v>
      </c>
    </row>
    <row r="85" spans="1:11" ht="12.75">
      <c r="A85" s="3">
        <v>1438</v>
      </c>
      <c r="B85" s="12"/>
      <c r="C85" s="12"/>
      <c r="F85" s="9"/>
      <c r="G85" s="9"/>
      <c r="H85" s="9"/>
      <c r="I85" s="9"/>
      <c r="J85" s="9"/>
      <c r="K85" s="14">
        <v>42</v>
      </c>
    </row>
    <row r="86" spans="1:11" ht="12.75">
      <c r="A86" s="3">
        <v>1439</v>
      </c>
      <c r="B86" s="12"/>
      <c r="C86" s="12"/>
      <c r="F86" s="9"/>
      <c r="G86" s="9"/>
      <c r="H86" s="9"/>
      <c r="I86" s="9"/>
      <c r="J86" s="9"/>
      <c r="K86" s="14">
        <v>42</v>
      </c>
    </row>
    <row r="87" spans="1:11" ht="12.75">
      <c r="A87" s="3">
        <v>1440</v>
      </c>
      <c r="B87" s="12"/>
      <c r="C87" s="12"/>
      <c r="F87" s="9"/>
      <c r="G87" s="9"/>
      <c r="H87" s="9"/>
      <c r="I87" s="9"/>
      <c r="J87" s="9"/>
      <c r="K87" s="14">
        <v>43</v>
      </c>
    </row>
    <row r="88" spans="1:13" ht="12.75">
      <c r="A88" s="3">
        <v>1441</v>
      </c>
      <c r="B88" s="12"/>
      <c r="C88" s="13"/>
      <c r="D88" s="10"/>
      <c r="E88" s="5"/>
      <c r="F88" s="9"/>
      <c r="G88" s="9"/>
      <c r="H88" s="9"/>
      <c r="I88" s="9"/>
      <c r="J88" s="9"/>
      <c r="K88" s="14">
        <v>44</v>
      </c>
      <c r="L88" s="14"/>
      <c r="M88" s="7"/>
    </row>
    <row r="89" spans="1:13" ht="12.75">
      <c r="A89" s="3">
        <v>1442</v>
      </c>
      <c r="B89" s="12"/>
      <c r="C89" s="13"/>
      <c r="D89" s="10"/>
      <c r="E89" s="5"/>
      <c r="F89" s="9"/>
      <c r="G89" s="9"/>
      <c r="H89" s="9"/>
      <c r="I89" s="9"/>
      <c r="J89" s="9"/>
      <c r="K89" s="14">
        <v>45</v>
      </c>
      <c r="L89" s="14"/>
      <c r="M89" s="7"/>
    </row>
    <row r="90" spans="1:13" ht="12.75">
      <c r="A90" s="3">
        <v>1443</v>
      </c>
      <c r="B90" s="12"/>
      <c r="C90" s="12"/>
      <c r="D90" s="10"/>
      <c r="E90" s="5"/>
      <c r="F90" s="9"/>
      <c r="G90" s="9"/>
      <c r="H90" s="9"/>
      <c r="I90" s="9"/>
      <c r="J90" s="9"/>
      <c r="K90" s="14">
        <v>45</v>
      </c>
      <c r="L90" s="14"/>
      <c r="M90" s="7"/>
    </row>
    <row r="91" spans="1:13" ht="12.75">
      <c r="A91" s="3">
        <v>1444</v>
      </c>
      <c r="B91" s="13"/>
      <c r="C91" s="13"/>
      <c r="D91" s="11"/>
      <c r="E91" s="6"/>
      <c r="F91" s="16"/>
      <c r="G91" s="16"/>
      <c r="H91" s="16"/>
      <c r="I91" s="16"/>
      <c r="J91" s="16"/>
      <c r="K91" s="14">
        <v>45</v>
      </c>
      <c r="L91" s="15"/>
      <c r="M91" s="8"/>
    </row>
    <row r="92" spans="1:13" ht="12.75">
      <c r="A92" s="3">
        <v>1445</v>
      </c>
      <c r="B92" s="12"/>
      <c r="C92" s="12"/>
      <c r="D92" s="11"/>
      <c r="E92" s="6"/>
      <c r="F92" s="16"/>
      <c r="G92" s="16"/>
      <c r="H92" s="16"/>
      <c r="I92" s="16"/>
      <c r="J92" s="16"/>
      <c r="K92" s="14">
        <v>45</v>
      </c>
      <c r="L92" s="15"/>
      <c r="M92" s="8"/>
    </row>
    <row r="93" spans="1:13" ht="12.75">
      <c r="A93" s="3">
        <v>1446</v>
      </c>
      <c r="B93" s="12"/>
      <c r="C93" s="12"/>
      <c r="D93" s="10"/>
      <c r="E93" s="5"/>
      <c r="F93" s="9"/>
      <c r="G93" s="9"/>
      <c r="H93" s="9"/>
      <c r="I93" s="9"/>
      <c r="J93" s="9"/>
      <c r="K93" s="14">
        <v>45</v>
      </c>
      <c r="L93" s="14"/>
      <c r="M93" s="7"/>
    </row>
    <row r="94" spans="1:11" ht="12.75">
      <c r="A94" s="3">
        <v>1447</v>
      </c>
      <c r="B94" s="12"/>
      <c r="C94" s="12"/>
      <c r="F94" s="9"/>
      <c r="G94" s="9"/>
      <c r="H94" s="9"/>
      <c r="I94" s="9"/>
      <c r="J94" s="9"/>
      <c r="K94" s="14">
        <v>45</v>
      </c>
    </row>
    <row r="95" spans="1:11" ht="12.75">
      <c r="A95" s="3">
        <v>1448</v>
      </c>
      <c r="B95" s="12"/>
      <c r="C95" s="12"/>
      <c r="F95" s="9"/>
      <c r="G95" s="9"/>
      <c r="H95" s="9"/>
      <c r="I95" s="9"/>
      <c r="J95" s="9"/>
      <c r="K95" s="14">
        <v>45</v>
      </c>
    </row>
    <row r="96" spans="1:11" ht="12.75">
      <c r="A96" s="3">
        <v>1449</v>
      </c>
      <c r="B96" s="12"/>
      <c r="C96" s="12"/>
      <c r="F96" s="9"/>
      <c r="G96" s="9"/>
      <c r="H96" s="9"/>
      <c r="I96" s="9"/>
      <c r="J96" s="9"/>
      <c r="K96" s="14">
        <v>45</v>
      </c>
    </row>
    <row r="97" spans="1:11" ht="12.75">
      <c r="A97" s="3">
        <v>1450</v>
      </c>
      <c r="B97" s="12"/>
      <c r="C97" s="12"/>
      <c r="F97" s="9"/>
      <c r="G97" s="9"/>
      <c r="H97" s="9"/>
      <c r="I97" s="9"/>
      <c r="J97" s="9"/>
      <c r="K97" s="14">
        <v>45</v>
      </c>
    </row>
    <row r="98" spans="1:11" ht="12.75">
      <c r="A98" s="3">
        <v>1451</v>
      </c>
      <c r="B98" s="12"/>
      <c r="C98" s="12"/>
      <c r="F98" s="9"/>
      <c r="G98" s="9"/>
      <c r="H98" s="9"/>
      <c r="I98" s="9"/>
      <c r="J98" s="9"/>
      <c r="K98" s="14">
        <v>45</v>
      </c>
    </row>
    <row r="99" spans="1:11" ht="12.75">
      <c r="A99" s="3">
        <v>1452</v>
      </c>
      <c r="B99" s="12"/>
      <c r="C99" s="12"/>
      <c r="F99" s="9"/>
      <c r="G99" s="9"/>
      <c r="H99" s="9"/>
      <c r="I99" s="9"/>
      <c r="J99" s="9"/>
      <c r="K99" s="14">
        <v>45</v>
      </c>
    </row>
    <row r="100" spans="1:11" ht="12.75">
      <c r="A100" s="3">
        <v>1453</v>
      </c>
      <c r="B100" s="12"/>
      <c r="C100" s="12"/>
      <c r="F100" s="9"/>
      <c r="G100" s="9"/>
      <c r="H100" s="9"/>
      <c r="I100" s="9"/>
      <c r="J100" s="9"/>
      <c r="K100" s="14">
        <v>45</v>
      </c>
    </row>
    <row r="101" spans="1:11" ht="12.75">
      <c r="A101" s="3">
        <v>1454</v>
      </c>
      <c r="B101" s="12"/>
      <c r="C101" s="12"/>
      <c r="F101" s="9"/>
      <c r="G101" s="9"/>
      <c r="H101" s="9"/>
      <c r="I101" s="9"/>
      <c r="J101" s="9"/>
      <c r="K101" s="14">
        <v>45</v>
      </c>
    </row>
    <row r="102" spans="1:11" ht="12.75">
      <c r="A102" s="3">
        <v>1455</v>
      </c>
      <c r="B102" s="12"/>
      <c r="C102" s="12"/>
      <c r="F102" s="9"/>
      <c r="G102" s="9"/>
      <c r="H102" s="9"/>
      <c r="I102" s="9"/>
      <c r="J102" s="9"/>
      <c r="K102" s="14">
        <v>45</v>
      </c>
    </row>
    <row r="103" spans="1:11" ht="12.75">
      <c r="A103" s="3">
        <v>1456</v>
      </c>
      <c r="B103" s="12"/>
      <c r="C103" s="12"/>
      <c r="F103" s="9"/>
      <c r="G103" s="9"/>
      <c r="H103" s="9"/>
      <c r="I103" s="9"/>
      <c r="J103" s="9"/>
      <c r="K103" s="14">
        <v>45</v>
      </c>
    </row>
    <row r="104" spans="1:13" ht="12.75">
      <c r="A104" s="3">
        <v>1457</v>
      </c>
      <c r="B104" s="12" t="s">
        <v>162</v>
      </c>
      <c r="C104" s="12" t="s">
        <v>167</v>
      </c>
      <c r="D104" t="s">
        <v>431</v>
      </c>
      <c r="F104" s="9">
        <v>36.666666</v>
      </c>
      <c r="G104" s="9">
        <v>55</v>
      </c>
      <c r="H104" s="9">
        <f>G104/F104</f>
        <v>1.5000000272727279</v>
      </c>
      <c r="I104" s="9">
        <v>1.104</v>
      </c>
      <c r="J104" s="14">
        <f>H104*I104</f>
        <v>1.6560000301090916</v>
      </c>
      <c r="K104" s="14">
        <v>45</v>
      </c>
      <c r="L104" s="14">
        <f>(H104*240)/K104</f>
        <v>8.00000014545455</v>
      </c>
      <c r="M104" s="7">
        <f>(14/240)/H104</f>
        <v>0.03888888818181818</v>
      </c>
    </row>
    <row r="105" spans="1:11" ht="12.75">
      <c r="A105" s="3">
        <v>1458</v>
      </c>
      <c r="B105" s="12"/>
      <c r="C105" s="12"/>
      <c r="F105" s="9"/>
      <c r="G105" s="9"/>
      <c r="H105" s="9"/>
      <c r="I105" s="9"/>
      <c r="K105" s="14">
        <v>45</v>
      </c>
    </row>
    <row r="106" spans="1:11" ht="12.75">
      <c r="A106" s="3">
        <v>1459</v>
      </c>
      <c r="B106" s="12"/>
      <c r="C106" s="12"/>
      <c r="F106" s="9"/>
      <c r="G106" s="9"/>
      <c r="H106" s="9"/>
      <c r="I106" s="9"/>
      <c r="K106" s="14">
        <v>45</v>
      </c>
    </row>
    <row r="107" spans="1:11" ht="12.75">
      <c r="A107" s="3">
        <v>1460</v>
      </c>
      <c r="B107" s="12"/>
      <c r="C107" s="12"/>
      <c r="F107" s="9"/>
      <c r="G107" s="9"/>
      <c r="H107" s="9"/>
      <c r="I107" s="9"/>
      <c r="K107" s="14">
        <v>45</v>
      </c>
    </row>
    <row r="108" spans="1:11" ht="12.75">
      <c r="A108" s="3">
        <v>1461</v>
      </c>
      <c r="B108" s="12"/>
      <c r="C108" s="12"/>
      <c r="F108" s="9"/>
      <c r="G108" s="9"/>
      <c r="H108" s="9"/>
      <c r="I108" s="9"/>
      <c r="K108" s="14">
        <v>45</v>
      </c>
    </row>
    <row r="109" spans="1:11" ht="12.75">
      <c r="A109" s="3">
        <v>1462</v>
      </c>
      <c r="B109" s="12"/>
      <c r="C109" s="12"/>
      <c r="F109" s="9"/>
      <c r="G109" s="9"/>
      <c r="H109" s="9"/>
      <c r="I109" s="9"/>
      <c r="K109" s="14">
        <v>45</v>
      </c>
    </row>
    <row r="110" spans="1:11" ht="12.75">
      <c r="A110" s="3">
        <v>1463</v>
      </c>
      <c r="B110" s="12"/>
      <c r="C110" s="12"/>
      <c r="F110" s="9"/>
      <c r="G110" s="9"/>
      <c r="H110" s="9"/>
      <c r="I110" s="9"/>
      <c r="K110" s="14">
        <v>45</v>
      </c>
    </row>
    <row r="111" spans="1:11" ht="12.75">
      <c r="A111" s="3">
        <v>1464</v>
      </c>
      <c r="B111" s="12"/>
      <c r="C111" s="12"/>
      <c r="F111" s="9"/>
      <c r="G111" s="9"/>
      <c r="H111" s="9"/>
      <c r="I111" s="9"/>
      <c r="K111" s="14">
        <v>45</v>
      </c>
    </row>
    <row r="112" spans="1:11" ht="12.75">
      <c r="A112" s="3">
        <v>1465</v>
      </c>
      <c r="B112" s="12"/>
      <c r="C112" s="12"/>
      <c r="F112" s="9"/>
      <c r="G112" s="9"/>
      <c r="H112" s="9"/>
      <c r="I112" s="9"/>
      <c r="K112" s="14">
        <v>50</v>
      </c>
    </row>
    <row r="113" spans="1:11" ht="12.75">
      <c r="A113" s="3">
        <v>1466</v>
      </c>
      <c r="B113" s="12"/>
      <c r="C113" s="12"/>
      <c r="F113" s="9"/>
      <c r="G113" s="9"/>
      <c r="H113" s="9"/>
      <c r="I113" s="9"/>
      <c r="K113" s="14">
        <v>50</v>
      </c>
    </row>
    <row r="114" spans="1:11" ht="12.75">
      <c r="A114" s="3">
        <v>1467</v>
      </c>
      <c r="B114" s="12"/>
      <c r="C114" s="12"/>
      <c r="F114" s="9"/>
      <c r="G114" s="9"/>
      <c r="H114" s="9"/>
      <c r="I114" s="9"/>
      <c r="K114" s="14">
        <v>50</v>
      </c>
    </row>
    <row r="115" spans="1:11" ht="12.75">
      <c r="A115" s="3">
        <v>1468</v>
      </c>
      <c r="B115" s="12"/>
      <c r="C115" s="12"/>
      <c r="F115" s="9"/>
      <c r="G115" s="9"/>
      <c r="H115" s="9"/>
      <c r="I115" s="9"/>
      <c r="K115" s="14">
        <v>50</v>
      </c>
    </row>
    <row r="116" spans="1:11" ht="12.75">
      <c r="A116" s="3">
        <v>1469</v>
      </c>
      <c r="B116" s="12"/>
      <c r="C116" s="12"/>
      <c r="F116" s="9"/>
      <c r="G116" s="9"/>
      <c r="H116" s="9"/>
      <c r="I116" s="9"/>
      <c r="K116" s="14">
        <v>50</v>
      </c>
    </row>
    <row r="117" spans="1:11" ht="12.75">
      <c r="A117" s="3">
        <v>1470</v>
      </c>
      <c r="B117" s="12"/>
      <c r="C117" s="12"/>
      <c r="F117" s="9"/>
      <c r="G117" s="9"/>
      <c r="H117" s="9"/>
      <c r="I117" s="9"/>
      <c r="K117" s="14">
        <v>50</v>
      </c>
    </row>
    <row r="118" spans="1:11" ht="12.75">
      <c r="A118" s="3">
        <v>1471</v>
      </c>
      <c r="B118" s="12"/>
      <c r="C118" s="12"/>
      <c r="F118" s="9"/>
      <c r="G118" s="9"/>
      <c r="H118" s="9"/>
      <c r="I118" s="9"/>
      <c r="K118" s="14">
        <v>50</v>
      </c>
    </row>
    <row r="119" spans="1:11" ht="12.75">
      <c r="A119" s="3">
        <v>1472</v>
      </c>
      <c r="B119" s="12"/>
      <c r="C119" s="12"/>
      <c r="F119" s="9"/>
      <c r="G119" s="9"/>
      <c r="H119" s="9"/>
      <c r="I119" s="9"/>
      <c r="K119" s="14">
        <v>50</v>
      </c>
    </row>
    <row r="120" spans="1:11" ht="12.75">
      <c r="A120" s="3">
        <v>1473</v>
      </c>
      <c r="B120" s="12"/>
      <c r="C120" s="12"/>
      <c r="F120" s="9"/>
      <c r="G120" s="9"/>
      <c r="H120" s="9"/>
      <c r="I120" s="9"/>
      <c r="K120" s="14">
        <v>50</v>
      </c>
    </row>
    <row r="121" spans="1:11" ht="12.75">
      <c r="A121" s="3">
        <v>1474</v>
      </c>
      <c r="B121" s="12"/>
      <c r="C121" s="12"/>
      <c r="F121" s="9"/>
      <c r="G121" s="9"/>
      <c r="H121" s="9"/>
      <c r="I121" s="9"/>
      <c r="K121" s="14">
        <v>50</v>
      </c>
    </row>
    <row r="122" spans="1:11" ht="12.75">
      <c r="A122" s="3">
        <v>1475</v>
      </c>
      <c r="B122" s="12"/>
      <c r="C122" s="12"/>
      <c r="F122" s="9"/>
      <c r="G122" s="9"/>
      <c r="H122" s="9"/>
      <c r="I122" s="9"/>
      <c r="K122" s="14">
        <v>50</v>
      </c>
    </row>
    <row r="123" spans="1:11" ht="12.75">
      <c r="A123" s="3">
        <v>1476</v>
      </c>
      <c r="B123" s="12"/>
      <c r="C123" s="12"/>
      <c r="F123" s="9"/>
      <c r="G123" s="9"/>
      <c r="H123" s="9"/>
      <c r="I123" s="9"/>
      <c r="K123" s="14">
        <v>50</v>
      </c>
    </row>
    <row r="124" spans="1:11" ht="12.75">
      <c r="A124" s="3">
        <v>1477</v>
      </c>
      <c r="B124" s="12"/>
      <c r="C124" s="12"/>
      <c r="F124" s="9"/>
      <c r="G124" s="9"/>
      <c r="H124" s="9"/>
      <c r="I124" s="9"/>
      <c r="K124" s="14">
        <v>50</v>
      </c>
    </row>
    <row r="125" spans="1:11" ht="12.75">
      <c r="A125" s="3">
        <v>1478</v>
      </c>
      <c r="B125" s="12"/>
      <c r="C125" s="12"/>
      <c r="F125" s="9"/>
      <c r="G125" s="9"/>
      <c r="H125" s="9"/>
      <c r="I125" s="9"/>
      <c r="K125" s="14">
        <v>50</v>
      </c>
    </row>
    <row r="126" spans="1:11" ht="12.75">
      <c r="A126" s="3">
        <v>1479</v>
      </c>
      <c r="B126" s="12"/>
      <c r="C126" s="12"/>
      <c r="F126" s="9"/>
      <c r="G126" s="9"/>
      <c r="H126" s="9"/>
      <c r="I126" s="9"/>
      <c r="K126" s="14">
        <v>52</v>
      </c>
    </row>
    <row r="127" spans="1:11" ht="12.75">
      <c r="A127" s="3">
        <v>1480</v>
      </c>
      <c r="B127" s="12"/>
      <c r="C127" s="12"/>
      <c r="F127" s="9"/>
      <c r="G127" s="9"/>
      <c r="H127" s="9"/>
      <c r="I127" s="9"/>
      <c r="K127" s="14">
        <v>52</v>
      </c>
    </row>
    <row r="128" spans="1:11" ht="12.75">
      <c r="A128" s="3">
        <v>1481</v>
      </c>
      <c r="B128" s="12"/>
      <c r="C128" s="12"/>
      <c r="F128" s="9"/>
      <c r="G128" s="9"/>
      <c r="H128" s="9"/>
      <c r="I128" s="9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9" spans="6:14" ht="12.75">
      <c r="F169" s="19" t="s">
        <v>508</v>
      </c>
      <c r="N169" s="14"/>
    </row>
    <row r="170" ht="12.75">
      <c r="N170" s="14"/>
    </row>
    <row r="171" spans="6:14" ht="12.75">
      <c r="F171" t="s">
        <v>295</v>
      </c>
      <c r="N171" s="14"/>
    </row>
    <row r="172" spans="6:14" ht="12.75">
      <c r="F172" s="12"/>
      <c r="G172" s="12"/>
      <c r="J172" s="9"/>
      <c r="K172" s="9"/>
      <c r="L172" s="14"/>
      <c r="M172" s="2"/>
      <c r="N172" s="14"/>
    </row>
    <row r="173" spans="6:14" ht="12.75">
      <c r="F173" t="s">
        <v>515</v>
      </c>
      <c r="G173" s="14"/>
      <c r="H173" s="9"/>
      <c r="K173" s="9"/>
      <c r="L173" s="14"/>
      <c r="M173" s="2"/>
      <c r="N173" s="14"/>
    </row>
    <row r="174" spans="7:14" ht="12.75">
      <c r="G174" s="14"/>
      <c r="H174" s="9"/>
      <c r="K174" s="9"/>
      <c r="L174" s="14"/>
      <c r="M174" s="2"/>
      <c r="N174" s="14"/>
    </row>
    <row r="175" spans="6:14" ht="12.75">
      <c r="F175" t="s">
        <v>473</v>
      </c>
      <c r="G175" s="14"/>
      <c r="H175" s="9"/>
      <c r="K175" s="9"/>
      <c r="L175" s="14"/>
      <c r="M175" s="2"/>
      <c r="N175" s="14"/>
    </row>
    <row r="176" spans="8:14" ht="12.75">
      <c r="H176" s="9"/>
      <c r="K176" s="9"/>
      <c r="L176" s="14"/>
      <c r="M176" s="2"/>
      <c r="N176" s="14"/>
    </row>
    <row r="177" spans="6:14" ht="12.75">
      <c r="F177" t="s">
        <v>478</v>
      </c>
      <c r="H177" s="9"/>
      <c r="K177" s="9"/>
      <c r="L177" s="14"/>
      <c r="M177" s="2"/>
      <c r="N177" s="14"/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26"/>
  </sheetPr>
  <dimension ref="A1:M179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2.57421875" style="0" customWidth="1"/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0" customWidth="1"/>
    <col min="11" max="11" width="9.28125" style="14" customWidth="1"/>
    <col min="12" max="12" width="8.57421875" style="0" customWidth="1"/>
    <col min="13" max="13" width="13.7109375" style="0" customWidth="1"/>
  </cols>
  <sheetData>
    <row r="1" spans="1:13" ht="12.75">
      <c r="A1" s="3"/>
      <c r="B1" s="12"/>
      <c r="C1" s="13" t="s">
        <v>506</v>
      </c>
      <c r="D1" s="10"/>
      <c r="E1" s="5"/>
      <c r="F1" s="9"/>
      <c r="G1" s="9"/>
      <c r="H1" s="9"/>
      <c r="I1" s="2"/>
      <c r="J1" s="9"/>
      <c r="K1" s="14"/>
      <c r="L1" s="14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9"/>
      <c r="K2" s="14"/>
      <c r="L2" s="14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9"/>
      <c r="K3" s="14"/>
      <c r="L3" s="14"/>
      <c r="M3" s="7"/>
    </row>
    <row r="4" spans="1:13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6" t="s">
        <v>524</v>
      </c>
      <c r="K4" s="15" t="s">
        <v>526</v>
      </c>
      <c r="L4" s="15" t="s">
        <v>524</v>
      </c>
      <c r="M4" s="8" t="s">
        <v>267</v>
      </c>
    </row>
    <row r="5" spans="1:13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6" t="s">
        <v>9</v>
      </c>
      <c r="K5" s="15" t="s">
        <v>364</v>
      </c>
      <c r="L5" s="15" t="s">
        <v>451</v>
      </c>
      <c r="M5" s="8" t="s">
        <v>296</v>
      </c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9"/>
      <c r="K6" s="14"/>
      <c r="L6" s="14"/>
      <c r="M6" s="7"/>
    </row>
    <row r="7" spans="1:11" ht="12.75">
      <c r="A7" s="3">
        <v>1360</v>
      </c>
      <c r="B7" s="12"/>
      <c r="C7" s="12"/>
      <c r="F7" s="9"/>
      <c r="G7" s="9"/>
      <c r="H7" s="9"/>
      <c r="I7" s="2"/>
      <c r="J7" s="9"/>
      <c r="K7" s="14">
        <v>36</v>
      </c>
    </row>
    <row r="8" spans="1:11" ht="12.75">
      <c r="A8" s="3">
        <v>1361</v>
      </c>
      <c r="B8" s="12"/>
      <c r="C8" s="12"/>
      <c r="F8" s="9"/>
      <c r="G8" s="9"/>
      <c r="H8" s="9"/>
      <c r="I8" s="2"/>
      <c r="K8" s="14">
        <v>36</v>
      </c>
    </row>
    <row r="9" spans="1:11" ht="12.75">
      <c r="A9" s="3">
        <v>1362</v>
      </c>
      <c r="B9" s="12"/>
      <c r="C9" s="12"/>
      <c r="F9" s="9"/>
      <c r="G9" s="9"/>
      <c r="H9" s="9"/>
      <c r="I9" s="2"/>
      <c r="K9" s="14">
        <v>36</v>
      </c>
    </row>
    <row r="10" spans="1:11" ht="12.75">
      <c r="A10" s="3">
        <v>1363</v>
      </c>
      <c r="B10" s="12"/>
      <c r="C10" s="12"/>
      <c r="F10" s="9"/>
      <c r="G10" s="9"/>
      <c r="H10" s="9"/>
      <c r="I10" s="2"/>
      <c r="K10" s="14">
        <v>36</v>
      </c>
    </row>
    <row r="11" spans="1:11" ht="12.75">
      <c r="A11" s="3">
        <v>1364</v>
      </c>
      <c r="B11" s="12"/>
      <c r="C11" s="12"/>
      <c r="F11" s="9"/>
      <c r="G11" s="9"/>
      <c r="H11" s="9"/>
      <c r="I11" s="2"/>
      <c r="K11" s="14">
        <v>36</v>
      </c>
    </row>
    <row r="12" spans="1:11" ht="12.75">
      <c r="A12" s="3">
        <v>1365</v>
      </c>
      <c r="B12" s="12"/>
      <c r="C12" s="12"/>
      <c r="F12" s="9"/>
      <c r="G12" s="9"/>
      <c r="H12" s="9"/>
      <c r="I12" s="2"/>
      <c r="K12" s="14">
        <v>36</v>
      </c>
    </row>
    <row r="13" spans="1:11" ht="12.75">
      <c r="A13" s="3">
        <v>1366</v>
      </c>
      <c r="B13" s="12"/>
      <c r="C13" s="12"/>
      <c r="F13" s="9"/>
      <c r="G13" s="9"/>
      <c r="H13" s="9"/>
      <c r="I13" s="2"/>
      <c r="K13" s="14">
        <v>36</v>
      </c>
    </row>
    <row r="14" spans="1:11" ht="12.75">
      <c r="A14" s="3">
        <v>1367</v>
      </c>
      <c r="B14" s="12"/>
      <c r="C14" s="12"/>
      <c r="F14" s="9"/>
      <c r="G14" s="9"/>
      <c r="H14" s="9"/>
      <c r="I14" s="2"/>
      <c r="K14" s="14">
        <v>36</v>
      </c>
    </row>
    <row r="15" spans="1:11" ht="12.75">
      <c r="A15" s="3">
        <v>1368</v>
      </c>
      <c r="B15" s="12"/>
      <c r="C15" s="12"/>
      <c r="F15" s="9"/>
      <c r="G15" s="9"/>
      <c r="H15" s="9"/>
      <c r="I15" s="2"/>
      <c r="K15" s="14">
        <v>36</v>
      </c>
    </row>
    <row r="16" spans="1:11" ht="12.75">
      <c r="A16" s="3">
        <v>1369</v>
      </c>
      <c r="B16" s="12"/>
      <c r="C16" s="12"/>
      <c r="F16" s="9"/>
      <c r="G16" s="9"/>
      <c r="H16" s="9"/>
      <c r="I16" s="2"/>
      <c r="K16" s="14">
        <v>36</v>
      </c>
    </row>
    <row r="17" spans="1:11" ht="12.75">
      <c r="A17" s="3">
        <v>1370</v>
      </c>
      <c r="B17" s="12"/>
      <c r="C17" s="12"/>
      <c r="F17" s="9"/>
      <c r="G17" s="9"/>
      <c r="H17" s="9"/>
      <c r="I17" s="2"/>
      <c r="K17" s="14">
        <v>36</v>
      </c>
    </row>
    <row r="18" spans="1:11" ht="12.75">
      <c r="A18" s="3">
        <v>1371</v>
      </c>
      <c r="B18" s="12"/>
      <c r="C18" s="12"/>
      <c r="F18" s="9"/>
      <c r="G18" s="9"/>
      <c r="H18" s="9"/>
      <c r="I18" s="2"/>
      <c r="K18" s="14">
        <v>36</v>
      </c>
    </row>
    <row r="19" spans="1:11" ht="12.75">
      <c r="A19" s="3">
        <v>1372</v>
      </c>
      <c r="B19" s="12"/>
      <c r="C19" s="12"/>
      <c r="F19" s="9"/>
      <c r="G19" s="9"/>
      <c r="H19" s="9"/>
      <c r="I19" s="2"/>
      <c r="K19" s="14">
        <v>36</v>
      </c>
    </row>
    <row r="20" spans="1:11" ht="12.75">
      <c r="A20" s="3">
        <v>1373</v>
      </c>
      <c r="B20" s="12"/>
      <c r="C20" s="12"/>
      <c r="F20" s="9"/>
      <c r="G20" s="9"/>
      <c r="H20" s="9"/>
      <c r="I20" s="2"/>
      <c r="K20" s="14">
        <v>36</v>
      </c>
    </row>
    <row r="21" spans="1:11" ht="12.75">
      <c r="A21" s="3">
        <v>1374</v>
      </c>
      <c r="B21" s="12"/>
      <c r="C21" s="12"/>
      <c r="F21" s="9"/>
      <c r="G21" s="9"/>
      <c r="H21" s="9"/>
      <c r="I21" s="2"/>
      <c r="K21" s="14">
        <v>36</v>
      </c>
    </row>
    <row r="22" spans="1:11" ht="12.75">
      <c r="A22" s="3">
        <v>1375</v>
      </c>
      <c r="B22" s="12"/>
      <c r="C22" s="12"/>
      <c r="F22" s="9"/>
      <c r="G22" s="9"/>
      <c r="H22" s="9"/>
      <c r="I22" s="2"/>
      <c r="K22" s="14">
        <v>36</v>
      </c>
    </row>
    <row r="23" spans="1:11" ht="12.75">
      <c r="A23" s="3">
        <v>1376</v>
      </c>
      <c r="B23" s="12"/>
      <c r="C23" s="12"/>
      <c r="F23" s="9"/>
      <c r="G23" s="9"/>
      <c r="H23" s="9"/>
      <c r="I23" s="2"/>
      <c r="K23" s="14">
        <v>36</v>
      </c>
    </row>
    <row r="24" spans="1:11" ht="12.75">
      <c r="A24" s="3">
        <v>1377</v>
      </c>
      <c r="B24" s="12"/>
      <c r="C24" s="12"/>
      <c r="F24" s="9"/>
      <c r="G24" s="9"/>
      <c r="H24" s="9"/>
      <c r="I24" s="2"/>
      <c r="K24" s="14">
        <v>36</v>
      </c>
    </row>
    <row r="25" spans="1:11" ht="12.75">
      <c r="A25" s="3">
        <v>1378</v>
      </c>
      <c r="B25" s="12"/>
      <c r="C25" s="12"/>
      <c r="F25" s="9"/>
      <c r="G25" s="9"/>
      <c r="H25" s="9"/>
      <c r="I25" s="2"/>
      <c r="K25" s="14">
        <v>36</v>
      </c>
    </row>
    <row r="26" spans="1:11" ht="12.75">
      <c r="A26" s="3">
        <v>1379</v>
      </c>
      <c r="B26" s="12"/>
      <c r="C26" s="12"/>
      <c r="F26" s="9"/>
      <c r="G26" s="9"/>
      <c r="H26" s="9"/>
      <c r="I26" s="2"/>
      <c r="K26" s="14">
        <v>36</v>
      </c>
    </row>
    <row r="27" spans="1:11" ht="12.75">
      <c r="A27" s="3">
        <v>1380</v>
      </c>
      <c r="B27" s="12"/>
      <c r="C27" s="12"/>
      <c r="F27" s="9"/>
      <c r="G27" s="9"/>
      <c r="H27" s="9"/>
      <c r="I27" s="2"/>
      <c r="K27" s="14">
        <v>36</v>
      </c>
    </row>
    <row r="28" spans="1:11" ht="12.75">
      <c r="A28" s="3">
        <v>1381</v>
      </c>
      <c r="B28" s="12"/>
      <c r="C28" s="12"/>
      <c r="F28" s="9"/>
      <c r="G28" s="9"/>
      <c r="H28" s="9"/>
      <c r="I28" s="2"/>
      <c r="K28" s="14">
        <v>36</v>
      </c>
    </row>
    <row r="29" spans="1:11" ht="12.75">
      <c r="A29" s="3">
        <v>1382</v>
      </c>
      <c r="B29" s="12"/>
      <c r="C29" s="12"/>
      <c r="F29" s="9"/>
      <c r="G29" s="9"/>
      <c r="H29" s="9"/>
      <c r="I29" s="2"/>
      <c r="K29" s="14">
        <v>36</v>
      </c>
    </row>
    <row r="30" spans="1:11" ht="12.75">
      <c r="A30" s="3">
        <v>1383</v>
      </c>
      <c r="B30" s="12"/>
      <c r="C30" s="12"/>
      <c r="F30" s="9"/>
      <c r="G30" s="9"/>
      <c r="H30" s="9"/>
      <c r="I30" s="2"/>
      <c r="K30" s="14">
        <v>36</v>
      </c>
    </row>
    <row r="31" spans="1:11" ht="12.75">
      <c r="A31" s="3">
        <v>1384</v>
      </c>
      <c r="B31" s="12"/>
      <c r="C31" s="12"/>
      <c r="F31" s="9"/>
      <c r="G31" s="9"/>
      <c r="H31" s="9"/>
      <c r="I31" s="2"/>
      <c r="K31" s="14">
        <v>36</v>
      </c>
    </row>
    <row r="32" spans="1:11" ht="12.75">
      <c r="A32" s="3">
        <v>1385</v>
      </c>
      <c r="B32" s="12"/>
      <c r="C32" s="12"/>
      <c r="F32" s="9"/>
      <c r="G32" s="9"/>
      <c r="H32" s="9"/>
      <c r="I32" s="2"/>
      <c r="K32" s="14">
        <v>36</v>
      </c>
    </row>
    <row r="33" spans="1:11" ht="12.75">
      <c r="A33" s="3">
        <v>1386</v>
      </c>
      <c r="B33" s="12"/>
      <c r="C33" s="12"/>
      <c r="F33" s="9"/>
      <c r="G33" s="9"/>
      <c r="H33" s="9"/>
      <c r="I33" s="2"/>
      <c r="K33" s="14">
        <v>36</v>
      </c>
    </row>
    <row r="34" spans="1:13" ht="12.75">
      <c r="A34" s="3">
        <v>1387</v>
      </c>
      <c r="B34" s="12" t="s">
        <v>52</v>
      </c>
      <c r="C34" s="12" t="s">
        <v>55</v>
      </c>
      <c r="D34" t="s">
        <v>306</v>
      </c>
      <c r="E34">
        <v>4</v>
      </c>
      <c r="F34" s="9">
        <v>2.458</v>
      </c>
      <c r="G34" s="9">
        <f>F34*H34</f>
        <v>6.666096000000001</v>
      </c>
      <c r="H34" s="9">
        <v>2.712</v>
      </c>
      <c r="I34" s="2">
        <v>1.0634</v>
      </c>
      <c r="J34" s="14">
        <f>H34*I34</f>
        <v>2.8839408</v>
      </c>
      <c r="K34" s="14">
        <v>36</v>
      </c>
      <c r="L34" s="14">
        <f>(H34*240)/K34</f>
        <v>18.08</v>
      </c>
      <c r="M34" s="7">
        <f>(14/240)/H34</f>
        <v>0.021509341199606687</v>
      </c>
    </row>
    <row r="35" spans="1:11" ht="12.75">
      <c r="A35" s="3">
        <v>1388</v>
      </c>
      <c r="B35" s="12"/>
      <c r="C35" s="12"/>
      <c r="F35" s="9"/>
      <c r="G35" s="9"/>
      <c r="H35" s="9"/>
      <c r="I35" s="2"/>
      <c r="K35" s="14">
        <v>36</v>
      </c>
    </row>
    <row r="36" spans="1:11" ht="12.75">
      <c r="A36" s="3">
        <v>1389</v>
      </c>
      <c r="B36" s="12"/>
      <c r="C36" s="12"/>
      <c r="F36" s="9"/>
      <c r="G36" s="9"/>
      <c r="H36" s="9"/>
      <c r="I36" s="2"/>
      <c r="K36" s="14">
        <v>36</v>
      </c>
    </row>
    <row r="37" spans="1:11" ht="12.75">
      <c r="A37" s="3">
        <v>1390</v>
      </c>
      <c r="B37" s="12"/>
      <c r="C37" s="12"/>
      <c r="F37" s="9"/>
      <c r="G37" s="9"/>
      <c r="H37" s="9"/>
      <c r="I37" s="2"/>
      <c r="K37" s="14">
        <v>36</v>
      </c>
    </row>
    <row r="38" spans="1:11" ht="12.75">
      <c r="A38" s="3">
        <v>1391</v>
      </c>
      <c r="B38" s="12"/>
      <c r="C38" s="12"/>
      <c r="F38" s="9"/>
      <c r="G38" s="9"/>
      <c r="H38" s="9"/>
      <c r="I38" s="2"/>
      <c r="K38" s="14">
        <v>36</v>
      </c>
    </row>
    <row r="39" spans="1:11" ht="12.75">
      <c r="A39" s="3">
        <v>1392</v>
      </c>
      <c r="B39" s="12"/>
      <c r="C39" s="12"/>
      <c r="F39" s="9"/>
      <c r="G39" s="9"/>
      <c r="H39" s="9"/>
      <c r="I39" s="2"/>
      <c r="K39" s="14">
        <v>36</v>
      </c>
    </row>
    <row r="40" spans="1:11" ht="12.75">
      <c r="A40" s="3">
        <v>1393</v>
      </c>
      <c r="B40" s="12"/>
      <c r="C40" s="12"/>
      <c r="F40" s="9"/>
      <c r="G40" s="9"/>
      <c r="H40" s="9"/>
      <c r="I40" s="2"/>
      <c r="K40" s="14">
        <v>36</v>
      </c>
    </row>
    <row r="41" spans="1:11" ht="12.75">
      <c r="A41" s="3">
        <v>1394</v>
      </c>
      <c r="B41" s="12"/>
      <c r="C41" s="12"/>
      <c r="F41" s="9"/>
      <c r="G41" s="9"/>
      <c r="H41" s="9"/>
      <c r="I41" s="2"/>
      <c r="K41" s="14">
        <v>36</v>
      </c>
    </row>
    <row r="42" spans="1:11" ht="12.75">
      <c r="A42" s="3">
        <v>1395</v>
      </c>
      <c r="B42" s="12"/>
      <c r="C42" s="12"/>
      <c r="F42" s="9"/>
      <c r="G42" s="9"/>
      <c r="H42" s="9"/>
      <c r="I42" s="2"/>
      <c r="K42" s="14">
        <v>36</v>
      </c>
    </row>
    <row r="43" spans="1:11" ht="12.75">
      <c r="A43" s="3">
        <v>1396</v>
      </c>
      <c r="B43" s="12"/>
      <c r="C43" s="12"/>
      <c r="F43" s="9"/>
      <c r="G43" s="9"/>
      <c r="H43" s="9"/>
      <c r="I43" s="2"/>
      <c r="K43" s="14">
        <v>36</v>
      </c>
    </row>
    <row r="44" spans="1:11" ht="12.75">
      <c r="A44" s="3">
        <v>1397</v>
      </c>
      <c r="B44" s="12"/>
      <c r="C44" s="12"/>
      <c r="F44" s="9"/>
      <c r="G44" s="9"/>
      <c r="H44" s="9"/>
      <c r="I44" s="2"/>
      <c r="K44" s="14">
        <v>36</v>
      </c>
    </row>
    <row r="45" spans="1:11" ht="12.75">
      <c r="A45" s="3">
        <v>1398</v>
      </c>
      <c r="B45" s="12"/>
      <c r="C45" s="12"/>
      <c r="F45" s="9"/>
      <c r="G45" s="9"/>
      <c r="H45" s="9"/>
      <c r="I45" s="2"/>
      <c r="K45" s="14">
        <v>36</v>
      </c>
    </row>
    <row r="46" spans="1:11" ht="12.75">
      <c r="A46" s="3">
        <v>1399</v>
      </c>
      <c r="B46" s="12"/>
      <c r="C46" s="12"/>
      <c r="F46" s="9"/>
      <c r="G46" s="9"/>
      <c r="H46" s="9"/>
      <c r="I46" s="2"/>
      <c r="K46" s="14">
        <v>36</v>
      </c>
    </row>
    <row r="47" spans="1:11" ht="12.75">
      <c r="A47" s="3">
        <v>1400</v>
      </c>
      <c r="B47" s="12"/>
      <c r="C47" s="12"/>
      <c r="F47" s="9"/>
      <c r="G47" s="9"/>
      <c r="H47" s="9"/>
      <c r="I47" s="2"/>
      <c r="K47" s="14">
        <v>36</v>
      </c>
    </row>
    <row r="48" spans="1:11" ht="12.75">
      <c r="A48" s="3">
        <v>1401</v>
      </c>
      <c r="B48" s="12"/>
      <c r="C48" s="12"/>
      <c r="F48" s="9"/>
      <c r="G48" s="9"/>
      <c r="H48" s="9"/>
      <c r="I48" s="2"/>
      <c r="K48" s="14">
        <v>36</v>
      </c>
    </row>
    <row r="49" spans="1:11" ht="12.75">
      <c r="A49" s="3">
        <v>1402</v>
      </c>
      <c r="B49" s="12"/>
      <c r="C49" s="12"/>
      <c r="F49" s="9"/>
      <c r="G49" s="9"/>
      <c r="H49" s="9"/>
      <c r="I49" s="2"/>
      <c r="K49" s="14">
        <v>36</v>
      </c>
    </row>
    <row r="50" spans="1:11" ht="12.75">
      <c r="A50" s="3">
        <v>1403</v>
      </c>
      <c r="B50" s="12"/>
      <c r="C50" s="12"/>
      <c r="F50" s="9"/>
      <c r="G50" s="9"/>
      <c r="H50" s="9"/>
      <c r="I50" s="2"/>
      <c r="K50" s="14">
        <v>36</v>
      </c>
    </row>
    <row r="51" spans="1:11" ht="12.75">
      <c r="A51" s="3">
        <v>1404</v>
      </c>
      <c r="B51" s="12"/>
      <c r="C51" s="12"/>
      <c r="F51" s="9"/>
      <c r="G51" s="9"/>
      <c r="H51" s="9"/>
      <c r="I51" s="2"/>
      <c r="K51" s="14">
        <v>36</v>
      </c>
    </row>
    <row r="52" spans="1:11" ht="12.75">
      <c r="A52" s="3">
        <v>1405</v>
      </c>
      <c r="B52" s="12"/>
      <c r="C52" s="12"/>
      <c r="F52" s="9"/>
      <c r="G52" s="9"/>
      <c r="H52" s="9"/>
      <c r="I52" s="2"/>
      <c r="K52" s="14">
        <v>36</v>
      </c>
    </row>
    <row r="53" spans="1:11" ht="12.75">
      <c r="A53" s="3">
        <v>1406</v>
      </c>
      <c r="B53" s="12"/>
      <c r="C53" s="12"/>
      <c r="F53" s="9"/>
      <c r="G53" s="9"/>
      <c r="H53" s="9"/>
      <c r="I53" s="2"/>
      <c r="K53" s="14">
        <v>36</v>
      </c>
    </row>
    <row r="54" spans="1:11" ht="12.75">
      <c r="A54" s="3">
        <v>1407</v>
      </c>
      <c r="B54" s="12"/>
      <c r="C54" s="12"/>
      <c r="F54" s="9"/>
      <c r="G54" s="9"/>
      <c r="H54" s="9"/>
      <c r="I54" s="2"/>
      <c r="K54" s="14">
        <v>36</v>
      </c>
    </row>
    <row r="55" spans="1:11" ht="12.75">
      <c r="A55" s="3">
        <v>1408</v>
      </c>
      <c r="B55" s="12"/>
      <c r="C55" s="12"/>
      <c r="F55" s="9"/>
      <c r="G55" s="9"/>
      <c r="H55" s="9"/>
      <c r="I55" s="2"/>
      <c r="K55" s="14">
        <v>36</v>
      </c>
    </row>
    <row r="56" spans="1:11" ht="12.75">
      <c r="A56" s="3">
        <v>1409</v>
      </c>
      <c r="B56" s="12"/>
      <c r="C56" s="12"/>
      <c r="F56" s="9"/>
      <c r="G56" s="9"/>
      <c r="H56" s="9"/>
      <c r="I56" s="2"/>
      <c r="K56" s="14">
        <v>36</v>
      </c>
    </row>
    <row r="57" spans="1:11" ht="12.75">
      <c r="A57" s="3">
        <v>1410</v>
      </c>
      <c r="B57" s="12"/>
      <c r="C57" s="12"/>
      <c r="F57" s="9"/>
      <c r="G57" s="9"/>
      <c r="H57" s="9"/>
      <c r="I57" s="2"/>
      <c r="K57" s="14">
        <v>36</v>
      </c>
    </row>
    <row r="58" spans="1:11" ht="12.75">
      <c r="A58" s="3">
        <v>1411</v>
      </c>
      <c r="B58" s="12"/>
      <c r="C58" s="12"/>
      <c r="F58" s="9"/>
      <c r="G58" s="9"/>
      <c r="H58" s="9"/>
      <c r="I58" s="2"/>
      <c r="K58" s="14">
        <v>40</v>
      </c>
    </row>
    <row r="59" spans="1:11" ht="12.75">
      <c r="A59" s="3">
        <v>1412</v>
      </c>
      <c r="B59" s="12"/>
      <c r="C59" s="12"/>
      <c r="F59" s="9"/>
      <c r="G59" s="9"/>
      <c r="H59" s="9"/>
      <c r="I59" s="2"/>
      <c r="K59" s="14">
        <v>40</v>
      </c>
    </row>
    <row r="60" spans="1:11" ht="12.75">
      <c r="A60" s="3">
        <v>1413</v>
      </c>
      <c r="B60" s="12"/>
      <c r="C60" s="12"/>
      <c r="F60" s="9"/>
      <c r="G60" s="9"/>
      <c r="H60" s="9"/>
      <c r="I60" s="2"/>
      <c r="K60" s="14">
        <v>40</v>
      </c>
    </row>
    <row r="61" spans="1:11" ht="12.75">
      <c r="A61" s="3">
        <v>1414</v>
      </c>
      <c r="B61" s="12"/>
      <c r="C61" s="12"/>
      <c r="F61" s="9"/>
      <c r="G61" s="9"/>
      <c r="H61" s="9"/>
      <c r="I61" s="2"/>
      <c r="K61" s="14">
        <v>40</v>
      </c>
    </row>
    <row r="62" spans="1:11" ht="12.75">
      <c r="A62" s="3">
        <v>1415</v>
      </c>
      <c r="B62" s="12"/>
      <c r="C62" s="12"/>
      <c r="F62" s="9"/>
      <c r="G62" s="9"/>
      <c r="H62" s="9"/>
      <c r="I62" s="2"/>
      <c r="K62" s="14">
        <v>40</v>
      </c>
    </row>
    <row r="63" spans="1:11" ht="12.75">
      <c r="A63" s="3">
        <v>1416</v>
      </c>
      <c r="B63" s="12"/>
      <c r="C63" s="12"/>
      <c r="F63" s="9"/>
      <c r="G63" s="9"/>
      <c r="H63" s="9"/>
      <c r="I63" s="2"/>
      <c r="K63" s="14">
        <v>40</v>
      </c>
    </row>
    <row r="64" spans="1:11" ht="12.75">
      <c r="A64" s="3">
        <v>1417</v>
      </c>
      <c r="B64" s="12"/>
      <c r="C64" s="12"/>
      <c r="F64" s="9"/>
      <c r="G64" s="9"/>
      <c r="H64" s="9"/>
      <c r="I64" s="2"/>
      <c r="K64" s="14">
        <v>40</v>
      </c>
    </row>
    <row r="65" spans="1:11" ht="12.75">
      <c r="A65" s="3">
        <v>1418</v>
      </c>
      <c r="B65" s="12"/>
      <c r="C65" s="12"/>
      <c r="F65" s="9"/>
      <c r="G65" s="9"/>
      <c r="H65" s="9"/>
      <c r="I65" s="2"/>
      <c r="K65" s="14">
        <v>40</v>
      </c>
    </row>
    <row r="66" spans="1:11" ht="12.75">
      <c r="A66" s="3">
        <v>1419</v>
      </c>
      <c r="B66" s="12"/>
      <c r="C66" s="12"/>
      <c r="F66" s="9"/>
      <c r="G66" s="9"/>
      <c r="H66" s="9"/>
      <c r="I66" s="2"/>
      <c r="K66" s="14">
        <v>40</v>
      </c>
    </row>
    <row r="67" spans="1:11" ht="12.75">
      <c r="A67" s="3">
        <v>1420</v>
      </c>
      <c r="B67" s="12"/>
      <c r="C67" s="12"/>
      <c r="F67" s="9"/>
      <c r="G67" s="9"/>
      <c r="H67" s="9"/>
      <c r="I67" s="2"/>
      <c r="K67" s="14">
        <v>40</v>
      </c>
    </row>
    <row r="68" spans="1:11" ht="12.75">
      <c r="A68" s="3">
        <v>1421</v>
      </c>
      <c r="B68" s="12"/>
      <c r="C68" s="12"/>
      <c r="F68" s="9"/>
      <c r="G68" s="9"/>
      <c r="H68" s="9"/>
      <c r="I68" s="2"/>
      <c r="K68" s="14">
        <v>40</v>
      </c>
    </row>
    <row r="69" spans="1:11" ht="12.75">
      <c r="A69" s="3">
        <v>1422</v>
      </c>
      <c r="B69" s="12"/>
      <c r="C69" s="12"/>
      <c r="F69" s="9"/>
      <c r="G69" s="9"/>
      <c r="H69" s="9"/>
      <c r="I69" s="2"/>
      <c r="K69" s="14">
        <v>40</v>
      </c>
    </row>
    <row r="70" spans="1:11" ht="12.75">
      <c r="A70" s="3">
        <v>1423</v>
      </c>
      <c r="B70" s="12"/>
      <c r="C70" s="12"/>
      <c r="F70" s="9"/>
      <c r="G70" s="9"/>
      <c r="H70" s="9"/>
      <c r="I70" s="2"/>
      <c r="K70" s="14">
        <v>40</v>
      </c>
    </row>
    <row r="71" spans="1:11" ht="12.75">
      <c r="A71" s="3">
        <v>1424</v>
      </c>
      <c r="B71" s="12"/>
      <c r="C71" s="12"/>
      <c r="F71" s="9"/>
      <c r="G71" s="9"/>
      <c r="H71" s="9"/>
      <c r="I71" s="2"/>
      <c r="K71" s="14">
        <v>40</v>
      </c>
    </row>
    <row r="72" spans="1:11" ht="12.75">
      <c r="A72" s="3">
        <v>1425</v>
      </c>
      <c r="B72" s="12"/>
      <c r="C72" s="12"/>
      <c r="F72" s="9"/>
      <c r="G72" s="9"/>
      <c r="H72" s="9"/>
      <c r="I72" s="2"/>
      <c r="K72" s="14">
        <v>40</v>
      </c>
    </row>
    <row r="73" spans="1:11" ht="12.75">
      <c r="A73" s="3">
        <v>1426</v>
      </c>
      <c r="B73" s="12"/>
      <c r="C73" s="12"/>
      <c r="F73" s="9"/>
      <c r="G73" s="9"/>
      <c r="H73" s="9"/>
      <c r="I73" s="2"/>
      <c r="K73" s="14">
        <v>40</v>
      </c>
    </row>
    <row r="74" spans="1:11" ht="12.75">
      <c r="A74" s="3">
        <v>1427</v>
      </c>
      <c r="B74" s="12"/>
      <c r="C74" s="12"/>
      <c r="F74" s="9"/>
      <c r="G74" s="9"/>
      <c r="H74" s="9"/>
      <c r="I74" s="2"/>
      <c r="K74" s="14">
        <v>40</v>
      </c>
    </row>
    <row r="75" spans="1:11" ht="12.75">
      <c r="A75" s="3">
        <v>1428</v>
      </c>
      <c r="B75" s="12"/>
      <c r="C75" s="12"/>
      <c r="F75" s="9"/>
      <c r="G75" s="9"/>
      <c r="H75" s="9"/>
      <c r="I75" s="2"/>
      <c r="K75" s="14">
        <v>40</v>
      </c>
    </row>
    <row r="76" spans="1:11" ht="12.75">
      <c r="A76" s="3">
        <v>1429</v>
      </c>
      <c r="B76" s="12"/>
      <c r="C76" s="12"/>
      <c r="F76" s="9"/>
      <c r="G76" s="9"/>
      <c r="H76" s="9"/>
      <c r="I76" s="2"/>
      <c r="K76" s="14">
        <v>40</v>
      </c>
    </row>
    <row r="77" spans="1:11" ht="12.75">
      <c r="A77" s="3">
        <v>1430</v>
      </c>
      <c r="B77" s="12"/>
      <c r="C77" s="12"/>
      <c r="F77" s="9"/>
      <c r="G77" s="9"/>
      <c r="H77" s="9"/>
      <c r="I77" s="2"/>
      <c r="K77" s="14">
        <v>40</v>
      </c>
    </row>
    <row r="78" spans="1:11" ht="12.75">
      <c r="A78" s="3">
        <v>1431</v>
      </c>
      <c r="B78" s="12"/>
      <c r="C78" s="12"/>
      <c r="F78" s="9"/>
      <c r="G78" s="9"/>
      <c r="H78" s="9"/>
      <c r="I78" s="2"/>
      <c r="K78" s="14">
        <v>41</v>
      </c>
    </row>
    <row r="79" spans="1:11" ht="12.75">
      <c r="A79" s="3">
        <v>1432</v>
      </c>
      <c r="B79" s="12"/>
      <c r="C79" s="12"/>
      <c r="F79" s="9"/>
      <c r="G79" s="9"/>
      <c r="H79" s="9"/>
      <c r="I79" s="2"/>
      <c r="K79" s="14">
        <v>41</v>
      </c>
    </row>
    <row r="80" spans="1:11" ht="12.75">
      <c r="A80" s="3">
        <v>1433</v>
      </c>
      <c r="B80" s="12"/>
      <c r="C80" s="12"/>
      <c r="F80" s="9"/>
      <c r="G80" s="9"/>
      <c r="H80" s="9"/>
      <c r="I80" s="2"/>
      <c r="K80" s="14">
        <v>41</v>
      </c>
    </row>
    <row r="81" spans="1:11" ht="12.75">
      <c r="A81" s="3">
        <v>1434</v>
      </c>
      <c r="B81" s="12"/>
      <c r="C81" s="12"/>
      <c r="F81" s="9"/>
      <c r="G81" s="9"/>
      <c r="H81" s="9"/>
      <c r="I81" s="2"/>
      <c r="K81" s="14">
        <v>41</v>
      </c>
    </row>
    <row r="82" spans="1:11" ht="12.75">
      <c r="A82" s="3">
        <v>1435</v>
      </c>
      <c r="B82" s="12"/>
      <c r="C82" s="12"/>
      <c r="F82" s="9"/>
      <c r="G82" s="9"/>
      <c r="H82" s="9"/>
      <c r="I82" s="2"/>
      <c r="K82" s="14">
        <v>41</v>
      </c>
    </row>
    <row r="83" spans="1:11" ht="12.75">
      <c r="A83" s="3">
        <v>1436</v>
      </c>
      <c r="B83" s="12"/>
      <c r="C83" s="12"/>
      <c r="F83" s="9"/>
      <c r="G83" s="9"/>
      <c r="H83" s="9"/>
      <c r="I83" s="2"/>
      <c r="K83" s="14">
        <v>41</v>
      </c>
    </row>
    <row r="84" spans="1:11" ht="12.75">
      <c r="A84" s="3">
        <v>1437</v>
      </c>
      <c r="B84" s="12"/>
      <c r="C84" s="12"/>
      <c r="F84" s="9"/>
      <c r="G84" s="9"/>
      <c r="H84" s="9"/>
      <c r="I84" s="2"/>
      <c r="K84" s="14">
        <v>42</v>
      </c>
    </row>
    <row r="85" spans="1:11" ht="12.75">
      <c r="A85" s="3">
        <v>1438</v>
      </c>
      <c r="B85" s="12"/>
      <c r="C85" s="12"/>
      <c r="F85" s="9"/>
      <c r="G85" s="9"/>
      <c r="H85" s="9"/>
      <c r="I85" s="2"/>
      <c r="K85" s="14">
        <v>42</v>
      </c>
    </row>
    <row r="86" spans="1:11" ht="12.75">
      <c r="A86" s="3">
        <v>1439</v>
      </c>
      <c r="B86" s="12"/>
      <c r="C86" s="12"/>
      <c r="F86" s="9"/>
      <c r="G86" s="9"/>
      <c r="H86" s="9"/>
      <c r="I86" s="2"/>
      <c r="K86" s="14">
        <v>42</v>
      </c>
    </row>
    <row r="87" spans="1:11" ht="12.75">
      <c r="A87" s="3">
        <v>1440</v>
      </c>
      <c r="B87" s="12"/>
      <c r="C87" s="12"/>
      <c r="F87" s="9"/>
      <c r="G87" s="9"/>
      <c r="H87" s="9"/>
      <c r="I87" s="2"/>
      <c r="K87" s="14">
        <v>43</v>
      </c>
    </row>
    <row r="88" spans="1:11" ht="12.75">
      <c r="A88" s="3">
        <v>1441</v>
      </c>
      <c r="B88" s="12"/>
      <c r="C88" s="12"/>
      <c r="F88" s="9"/>
      <c r="G88" s="9"/>
      <c r="H88" s="9"/>
      <c r="I88" s="2"/>
      <c r="K88" s="14">
        <v>44</v>
      </c>
    </row>
    <row r="89" spans="1:11" ht="12.75">
      <c r="A89" s="3">
        <v>1442</v>
      </c>
      <c r="B89" s="12"/>
      <c r="C89" s="12"/>
      <c r="F89" s="9"/>
      <c r="G89" s="9"/>
      <c r="H89" s="9"/>
      <c r="I89" s="2"/>
      <c r="K89" s="14">
        <v>45</v>
      </c>
    </row>
    <row r="90" spans="1:11" ht="12.75">
      <c r="A90" s="3">
        <v>1443</v>
      </c>
      <c r="B90" s="12"/>
      <c r="C90" s="12"/>
      <c r="F90" s="9"/>
      <c r="G90" s="9"/>
      <c r="H90" s="9"/>
      <c r="I90" s="2"/>
      <c r="K90" s="14">
        <v>45</v>
      </c>
    </row>
    <row r="91" spans="1:11" ht="12.75">
      <c r="A91" s="3">
        <v>1444</v>
      </c>
      <c r="B91" s="12"/>
      <c r="C91" s="12"/>
      <c r="F91" s="9"/>
      <c r="G91" s="9"/>
      <c r="H91" s="9"/>
      <c r="I91" s="2"/>
      <c r="K91" s="14">
        <v>45</v>
      </c>
    </row>
    <row r="92" spans="1:11" ht="12.75">
      <c r="A92" s="3">
        <v>1445</v>
      </c>
      <c r="B92" s="12"/>
      <c r="C92" s="12"/>
      <c r="F92" s="9"/>
      <c r="G92" s="9"/>
      <c r="H92" s="9"/>
      <c r="I92" s="2"/>
      <c r="K92" s="14">
        <v>45</v>
      </c>
    </row>
    <row r="93" spans="1:11" ht="12.75">
      <c r="A93" s="3">
        <v>1446</v>
      </c>
      <c r="B93" s="12"/>
      <c r="C93" s="12"/>
      <c r="F93" s="9"/>
      <c r="G93" s="9"/>
      <c r="H93" s="9"/>
      <c r="I93" s="2"/>
      <c r="K93" s="14">
        <v>45</v>
      </c>
    </row>
    <row r="94" spans="1:11" ht="12.75">
      <c r="A94" s="3">
        <v>1447</v>
      </c>
      <c r="B94" s="12"/>
      <c r="C94" s="12"/>
      <c r="F94" s="9"/>
      <c r="G94" s="9"/>
      <c r="H94" s="9"/>
      <c r="I94" s="2"/>
      <c r="K94" s="14">
        <v>45</v>
      </c>
    </row>
    <row r="95" spans="1:11" ht="12.75">
      <c r="A95" s="3">
        <v>1448</v>
      </c>
      <c r="B95" s="12"/>
      <c r="C95" s="12"/>
      <c r="F95" s="9"/>
      <c r="G95" s="9"/>
      <c r="H95" s="9"/>
      <c r="I95" s="2"/>
      <c r="K95" s="14">
        <v>45</v>
      </c>
    </row>
    <row r="96" spans="1:11" ht="12.75">
      <c r="A96" s="3">
        <v>1449</v>
      </c>
      <c r="B96" s="12"/>
      <c r="C96" s="12"/>
      <c r="F96" s="9"/>
      <c r="G96" s="9"/>
      <c r="H96" s="9"/>
      <c r="I96" s="2"/>
      <c r="K96" s="14">
        <v>45</v>
      </c>
    </row>
    <row r="97" spans="1:11" ht="12.75">
      <c r="A97" s="3">
        <v>1450</v>
      </c>
      <c r="B97" s="12"/>
      <c r="C97" s="12"/>
      <c r="F97" s="9"/>
      <c r="G97" s="9"/>
      <c r="H97" s="9"/>
      <c r="I97" s="2"/>
      <c r="K97" s="14">
        <v>45</v>
      </c>
    </row>
    <row r="98" spans="1:11" ht="12.75">
      <c r="A98" s="3">
        <v>1451</v>
      </c>
      <c r="B98" s="12"/>
      <c r="C98" s="12"/>
      <c r="F98" s="9"/>
      <c r="G98" s="9"/>
      <c r="H98" s="9"/>
      <c r="I98" s="2"/>
      <c r="K98" s="14">
        <v>45</v>
      </c>
    </row>
    <row r="99" spans="1:11" ht="12.75">
      <c r="A99" s="3">
        <v>1452</v>
      </c>
      <c r="B99" s="12"/>
      <c r="C99" s="12"/>
      <c r="F99" s="9"/>
      <c r="G99" s="9"/>
      <c r="H99" s="9"/>
      <c r="I99" s="2"/>
      <c r="K99" s="14">
        <v>45</v>
      </c>
    </row>
    <row r="100" spans="1:11" ht="12.75">
      <c r="A100" s="3">
        <v>1453</v>
      </c>
      <c r="B100" s="12"/>
      <c r="C100" s="12"/>
      <c r="F100" s="9"/>
      <c r="G100" s="9"/>
      <c r="H100" s="9"/>
      <c r="I100" s="2"/>
      <c r="K100" s="14">
        <v>45</v>
      </c>
    </row>
    <row r="101" spans="1:11" ht="12.75">
      <c r="A101" s="3">
        <v>1454</v>
      </c>
      <c r="B101" s="12"/>
      <c r="C101" s="12"/>
      <c r="F101" s="9"/>
      <c r="G101" s="9"/>
      <c r="H101" s="9"/>
      <c r="I101" s="2"/>
      <c r="K101" s="14">
        <v>45</v>
      </c>
    </row>
    <row r="102" spans="1:11" ht="12.75">
      <c r="A102" s="3">
        <v>1455</v>
      </c>
      <c r="B102" s="12"/>
      <c r="C102" s="12"/>
      <c r="F102" s="9"/>
      <c r="G102" s="9"/>
      <c r="H102" s="9"/>
      <c r="I102" s="2"/>
      <c r="K102" s="14">
        <v>45</v>
      </c>
    </row>
    <row r="103" spans="1:11" ht="12.75">
      <c r="A103" s="3">
        <v>1456</v>
      </c>
      <c r="B103" s="12"/>
      <c r="C103" s="12"/>
      <c r="F103" s="9"/>
      <c r="G103" s="9"/>
      <c r="H103" s="9"/>
      <c r="I103" s="2"/>
      <c r="K103" s="14">
        <v>45</v>
      </c>
    </row>
    <row r="104" spans="1:13" ht="12.75">
      <c r="A104" s="3">
        <v>1457</v>
      </c>
      <c r="B104" s="12" t="s">
        <v>166</v>
      </c>
      <c r="C104" s="12" t="s">
        <v>167</v>
      </c>
      <c r="D104" t="s">
        <v>431</v>
      </c>
      <c r="F104" s="9">
        <v>124.042</v>
      </c>
      <c r="G104" s="9">
        <v>219.75</v>
      </c>
      <c r="H104" s="9">
        <f>G104/F104</f>
        <v>1.7715773689556762</v>
      </c>
      <c r="I104" s="2">
        <v>1.104</v>
      </c>
      <c r="J104" s="14">
        <f>H104*I104</f>
        <v>1.9558214153270668</v>
      </c>
      <c r="K104" s="14">
        <v>45</v>
      </c>
      <c r="L104" s="14">
        <f>(H104*240)/K104</f>
        <v>9.448412634430273</v>
      </c>
      <c r="M104" s="7">
        <f>(14/240)/H104</f>
        <v>0.03292734167614714</v>
      </c>
    </row>
    <row r="105" spans="1:11" ht="12.75">
      <c r="A105" s="3">
        <v>1458</v>
      </c>
      <c r="B105" s="12"/>
      <c r="C105" s="12"/>
      <c r="F105" s="9"/>
      <c r="G105" s="9"/>
      <c r="H105" s="9"/>
      <c r="I105" s="2"/>
      <c r="K105" s="14">
        <v>45</v>
      </c>
    </row>
    <row r="106" spans="1:11" ht="12.75">
      <c r="A106" s="3">
        <v>1459</v>
      </c>
      <c r="B106" s="12"/>
      <c r="C106" s="12"/>
      <c r="F106" s="9"/>
      <c r="G106" s="9"/>
      <c r="H106" s="9"/>
      <c r="I106" s="2"/>
      <c r="K106" s="14">
        <v>45</v>
      </c>
    </row>
    <row r="107" spans="1:11" ht="12.75">
      <c r="A107" s="3">
        <v>1460</v>
      </c>
      <c r="B107" s="12"/>
      <c r="C107" s="12"/>
      <c r="F107" s="9"/>
      <c r="G107" s="9"/>
      <c r="H107" s="9"/>
      <c r="I107" s="2"/>
      <c r="K107" s="14">
        <v>45</v>
      </c>
    </row>
    <row r="108" spans="1:11" ht="12.75">
      <c r="A108" s="3">
        <v>1461</v>
      </c>
      <c r="B108" s="12"/>
      <c r="C108" s="12"/>
      <c r="F108" s="9"/>
      <c r="G108" s="9"/>
      <c r="H108" s="9"/>
      <c r="I108" s="2"/>
      <c r="K108" s="14">
        <v>45</v>
      </c>
    </row>
    <row r="109" spans="1:11" ht="12.75">
      <c r="A109" s="3">
        <v>1462</v>
      </c>
      <c r="B109" s="12"/>
      <c r="C109" s="12"/>
      <c r="F109" s="9"/>
      <c r="G109" s="9"/>
      <c r="H109" s="9"/>
      <c r="I109" s="2"/>
      <c r="K109" s="14">
        <v>45</v>
      </c>
    </row>
    <row r="110" spans="1:11" ht="12.75">
      <c r="A110" s="3">
        <v>1463</v>
      </c>
      <c r="B110" s="12"/>
      <c r="C110" s="12"/>
      <c r="F110" s="9"/>
      <c r="G110" s="9"/>
      <c r="H110" s="9"/>
      <c r="I110" s="2"/>
      <c r="K110" s="14">
        <v>45</v>
      </c>
    </row>
    <row r="111" spans="1:11" ht="12.75">
      <c r="A111" s="3">
        <v>1464</v>
      </c>
      <c r="B111" s="12"/>
      <c r="C111" s="12"/>
      <c r="F111" s="9"/>
      <c r="G111" s="9"/>
      <c r="H111" s="9"/>
      <c r="I111" s="2"/>
      <c r="K111" s="14">
        <v>45</v>
      </c>
    </row>
    <row r="112" spans="1:11" ht="12.75">
      <c r="A112" s="3">
        <v>1465</v>
      </c>
      <c r="B112" s="12"/>
      <c r="C112" s="12"/>
      <c r="F112" s="9"/>
      <c r="G112" s="9"/>
      <c r="H112" s="9"/>
      <c r="I112" s="2"/>
      <c r="K112" s="14">
        <v>50</v>
      </c>
    </row>
    <row r="113" spans="1:11" ht="12.75">
      <c r="A113" s="3">
        <v>1466</v>
      </c>
      <c r="B113" s="12"/>
      <c r="C113" s="12"/>
      <c r="F113" s="9"/>
      <c r="G113" s="9"/>
      <c r="H113" s="9"/>
      <c r="I113" s="2"/>
      <c r="K113" s="14">
        <v>50</v>
      </c>
    </row>
    <row r="114" spans="1:11" ht="12.75">
      <c r="A114" s="3">
        <v>1467</v>
      </c>
      <c r="B114" s="12"/>
      <c r="C114" s="12"/>
      <c r="F114" s="9"/>
      <c r="G114" s="9"/>
      <c r="H114" s="9"/>
      <c r="I114" s="2"/>
      <c r="K114" s="14">
        <v>50</v>
      </c>
    </row>
    <row r="115" spans="1:11" ht="12.75">
      <c r="A115" s="3">
        <v>1468</v>
      </c>
      <c r="B115" s="12"/>
      <c r="C115" s="12"/>
      <c r="F115" s="9"/>
      <c r="G115" s="9"/>
      <c r="H115" s="9"/>
      <c r="I115" s="2"/>
      <c r="K115" s="14">
        <v>50</v>
      </c>
    </row>
    <row r="116" spans="1:11" ht="12.75">
      <c r="A116" s="3">
        <v>1469</v>
      </c>
      <c r="B116" s="12"/>
      <c r="C116" s="12"/>
      <c r="F116" s="9"/>
      <c r="G116" s="9"/>
      <c r="H116" s="9"/>
      <c r="I116" s="2"/>
      <c r="K116" s="14">
        <v>50</v>
      </c>
    </row>
    <row r="117" spans="1:11" ht="12.75">
      <c r="A117" s="3">
        <v>1470</v>
      </c>
      <c r="B117" s="12"/>
      <c r="C117" s="12"/>
      <c r="F117" s="9"/>
      <c r="G117" s="9"/>
      <c r="H117" s="9"/>
      <c r="I117" s="2"/>
      <c r="K117" s="14">
        <v>50</v>
      </c>
    </row>
    <row r="118" spans="1:11" ht="12.75">
      <c r="A118" s="3">
        <v>1471</v>
      </c>
      <c r="B118" s="12"/>
      <c r="C118" s="12"/>
      <c r="F118" s="9"/>
      <c r="G118" s="9"/>
      <c r="H118" s="9"/>
      <c r="I118" s="2"/>
      <c r="K118" s="14">
        <v>50</v>
      </c>
    </row>
    <row r="119" spans="1:11" ht="12.75">
      <c r="A119" s="3">
        <v>1472</v>
      </c>
      <c r="B119" s="12"/>
      <c r="C119" s="12"/>
      <c r="F119" s="9"/>
      <c r="G119" s="9"/>
      <c r="H119" s="9"/>
      <c r="I119" s="2"/>
      <c r="K119" s="14">
        <v>50</v>
      </c>
    </row>
    <row r="120" spans="1:11" ht="12.75">
      <c r="A120" s="3">
        <v>1473</v>
      </c>
      <c r="B120" s="12"/>
      <c r="C120" s="12"/>
      <c r="F120" s="9"/>
      <c r="G120" s="9"/>
      <c r="H120" s="9"/>
      <c r="I120" s="2"/>
      <c r="K120" s="14">
        <v>50</v>
      </c>
    </row>
    <row r="121" spans="1:11" ht="12.75">
      <c r="A121" s="3">
        <v>1474</v>
      </c>
      <c r="B121" s="12"/>
      <c r="C121" s="12"/>
      <c r="F121" s="9"/>
      <c r="G121" s="9"/>
      <c r="H121" s="9"/>
      <c r="I121" s="2"/>
      <c r="K121" s="14">
        <v>50</v>
      </c>
    </row>
    <row r="122" spans="1:11" ht="12.75">
      <c r="A122" s="3">
        <v>1475</v>
      </c>
      <c r="B122" s="12"/>
      <c r="C122" s="12"/>
      <c r="F122" s="9"/>
      <c r="G122" s="9"/>
      <c r="H122" s="9"/>
      <c r="I122" s="2"/>
      <c r="K122" s="14">
        <v>50</v>
      </c>
    </row>
    <row r="123" spans="1:11" ht="12.75">
      <c r="A123" s="3">
        <v>1476</v>
      </c>
      <c r="B123" s="12"/>
      <c r="C123" s="12"/>
      <c r="F123" s="9"/>
      <c r="G123" s="9"/>
      <c r="H123" s="9"/>
      <c r="I123" s="2"/>
      <c r="K123" s="14">
        <v>50</v>
      </c>
    </row>
    <row r="124" spans="1:11" ht="12.75">
      <c r="A124" s="3">
        <v>1477</v>
      </c>
      <c r="B124" s="12"/>
      <c r="C124" s="12"/>
      <c r="F124" s="9"/>
      <c r="G124" s="9"/>
      <c r="H124" s="9"/>
      <c r="I124" s="2"/>
      <c r="K124" s="14">
        <v>50</v>
      </c>
    </row>
    <row r="125" spans="1:11" ht="12.75">
      <c r="A125" s="3">
        <v>1478</v>
      </c>
      <c r="B125" s="12"/>
      <c r="C125" s="12"/>
      <c r="F125" s="9"/>
      <c r="G125" s="9"/>
      <c r="H125" s="9"/>
      <c r="I125" s="2"/>
      <c r="K125" s="14">
        <v>50</v>
      </c>
    </row>
    <row r="126" spans="1:11" ht="12.75">
      <c r="A126" s="3">
        <v>1479</v>
      </c>
      <c r="B126" s="12"/>
      <c r="C126" s="12"/>
      <c r="F126" s="9"/>
      <c r="G126" s="9"/>
      <c r="H126" s="9"/>
      <c r="I126" s="2"/>
      <c r="K126" s="14">
        <v>52</v>
      </c>
    </row>
    <row r="127" spans="1:11" ht="12.75">
      <c r="A127" s="3">
        <v>1480</v>
      </c>
      <c r="B127" s="12"/>
      <c r="C127" s="12"/>
      <c r="F127" s="9"/>
      <c r="G127" s="9"/>
      <c r="H127" s="9"/>
      <c r="I127" s="2"/>
      <c r="K127" s="14">
        <v>52</v>
      </c>
    </row>
    <row r="128" spans="1:11" ht="12.75">
      <c r="A128" s="3">
        <v>1481</v>
      </c>
      <c r="B128" s="12"/>
      <c r="C128" s="12"/>
      <c r="F128" s="9"/>
      <c r="G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8" ht="12.75">
      <c r="A168" s="3"/>
    </row>
    <row r="171" spans="2:10" ht="12.75">
      <c r="B171" s="19" t="s">
        <v>508</v>
      </c>
      <c r="J171" s="14"/>
    </row>
    <row r="172" ht="12.75">
      <c r="J172" s="14"/>
    </row>
    <row r="173" spans="2:10" ht="12.75">
      <c r="B173" t="s">
        <v>295</v>
      </c>
      <c r="J173" s="14"/>
    </row>
    <row r="174" spans="2:10" ht="12.75">
      <c r="B174" s="12"/>
      <c r="C174" s="12"/>
      <c r="F174" s="9"/>
      <c r="G174" s="9"/>
      <c r="H174" s="14"/>
      <c r="I174" s="2"/>
      <c r="J174" s="14"/>
    </row>
    <row r="175" spans="2:10" ht="12.75">
      <c r="B175" t="s">
        <v>515</v>
      </c>
      <c r="C175" s="14"/>
      <c r="D175" s="9"/>
      <c r="G175" s="9"/>
      <c r="H175" s="14"/>
      <c r="I175" s="2"/>
      <c r="J175" s="14"/>
    </row>
    <row r="176" spans="3:10" ht="12.75">
      <c r="C176" s="14"/>
      <c r="D176" s="9"/>
      <c r="G176" s="9"/>
      <c r="H176" s="14"/>
      <c r="I176" s="2"/>
      <c r="J176" s="14"/>
    </row>
    <row r="177" spans="2:10" ht="12.75">
      <c r="B177" t="s">
        <v>473</v>
      </c>
      <c r="C177" s="14"/>
      <c r="D177" s="9"/>
      <c r="G177" s="9"/>
      <c r="H177" s="14"/>
      <c r="I177" s="2"/>
      <c r="J177" s="14"/>
    </row>
    <row r="178" spans="4:10" ht="12.75">
      <c r="D178" s="9"/>
      <c r="G178" s="9"/>
      <c r="H178" s="14"/>
      <c r="I178" s="2"/>
      <c r="J178" s="14"/>
    </row>
    <row r="179" spans="2:10" ht="12.75">
      <c r="B179" t="s">
        <v>478</v>
      </c>
      <c r="D179" s="9"/>
      <c r="G179" s="9"/>
      <c r="H179" s="14"/>
      <c r="I179" s="2"/>
      <c r="J179" s="14"/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N179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2" max="3" width="11.00390625" style="12" customWidth="1"/>
    <col min="4" max="4" width="12.5742187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9" customWidth="1"/>
    <col min="13" max="13" width="13.7109375" style="0" customWidth="1"/>
  </cols>
  <sheetData>
    <row r="1" spans="1:13" ht="12.75">
      <c r="A1" s="3"/>
      <c r="B1" s="12"/>
      <c r="C1" s="13" t="s">
        <v>455</v>
      </c>
      <c r="D1" s="10"/>
      <c r="E1" s="5"/>
      <c r="F1" s="9"/>
      <c r="G1" s="9"/>
      <c r="H1" s="9"/>
      <c r="I1" s="2"/>
      <c r="J1" s="14"/>
      <c r="K1" s="14"/>
      <c r="L1" s="9"/>
      <c r="M1" s="7"/>
    </row>
    <row r="2" spans="1:13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9"/>
      <c r="M2" s="7"/>
    </row>
    <row r="3" spans="1:13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9"/>
      <c r="M3" s="7"/>
    </row>
    <row r="4" spans="1:14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6" t="s">
        <v>524</v>
      </c>
      <c r="M4" s="16" t="s">
        <v>267</v>
      </c>
      <c r="N4" s="9"/>
    </row>
    <row r="5" spans="1:14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5" t="s">
        <v>9</v>
      </c>
      <c r="K5" s="15" t="s">
        <v>364</v>
      </c>
      <c r="L5" s="16" t="s">
        <v>451</v>
      </c>
      <c r="M5" s="16" t="s">
        <v>296</v>
      </c>
      <c r="N5" s="9"/>
    </row>
    <row r="6" spans="1:13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9"/>
      <c r="M6" s="7"/>
    </row>
    <row r="7" spans="1:12" ht="12.75">
      <c r="A7" s="3">
        <v>1360</v>
      </c>
      <c r="B7" s="12"/>
      <c r="C7" s="12"/>
      <c r="F7" s="9"/>
      <c r="G7" s="9"/>
      <c r="H7" s="9"/>
      <c r="I7" s="2"/>
      <c r="J7" s="14"/>
      <c r="K7" s="14">
        <v>36</v>
      </c>
      <c r="L7" s="9"/>
    </row>
    <row r="8" spans="1:12" ht="12.75">
      <c r="A8" s="3">
        <v>1361</v>
      </c>
      <c r="B8" s="12"/>
      <c r="C8" s="12"/>
      <c r="F8" s="9"/>
      <c r="G8" s="9"/>
      <c r="H8" s="9"/>
      <c r="I8" s="2"/>
      <c r="J8" s="14"/>
      <c r="K8" s="14">
        <v>36</v>
      </c>
      <c r="L8" s="9"/>
    </row>
    <row r="9" spans="1:12" ht="12.75">
      <c r="A9" s="3">
        <v>1362</v>
      </c>
      <c r="B9" s="12"/>
      <c r="C9" s="12"/>
      <c r="F9" s="9"/>
      <c r="G9" s="9"/>
      <c r="H9" s="9"/>
      <c r="I9" s="2"/>
      <c r="J9" s="14"/>
      <c r="K9" s="14">
        <v>36</v>
      </c>
      <c r="L9" s="9"/>
    </row>
    <row r="10" spans="1:12" ht="12.75">
      <c r="A10" s="3">
        <v>1363</v>
      </c>
      <c r="B10" s="12"/>
      <c r="C10" s="12"/>
      <c r="F10" s="9"/>
      <c r="G10" s="9"/>
      <c r="H10" s="9"/>
      <c r="I10" s="2"/>
      <c r="J10" s="14"/>
      <c r="K10" s="14">
        <v>36</v>
      </c>
      <c r="L10" s="9"/>
    </row>
    <row r="11" spans="1:12" ht="12.75">
      <c r="A11" s="3">
        <v>1364</v>
      </c>
      <c r="B11" s="12"/>
      <c r="C11" s="12"/>
      <c r="F11" s="9"/>
      <c r="G11" s="9"/>
      <c r="H11" s="9"/>
      <c r="I11" s="2"/>
      <c r="J11" s="14"/>
      <c r="K11" s="14">
        <v>36</v>
      </c>
      <c r="L11" s="9"/>
    </row>
    <row r="12" spans="1:12" ht="12.75">
      <c r="A12" s="3">
        <v>1365</v>
      </c>
      <c r="B12" s="12"/>
      <c r="C12" s="12"/>
      <c r="F12" s="9"/>
      <c r="G12" s="9"/>
      <c r="H12" s="9"/>
      <c r="I12" s="2"/>
      <c r="J12" s="14"/>
      <c r="K12" s="14">
        <v>36</v>
      </c>
      <c r="L12" s="9"/>
    </row>
    <row r="13" spans="1:12" ht="12.75">
      <c r="A13" s="3">
        <v>1366</v>
      </c>
      <c r="B13" s="12"/>
      <c r="C13" s="12"/>
      <c r="F13" s="9"/>
      <c r="G13" s="9"/>
      <c r="H13" s="9"/>
      <c r="I13" s="2"/>
      <c r="J13" s="14"/>
      <c r="K13" s="14">
        <v>36</v>
      </c>
      <c r="L13" s="9"/>
    </row>
    <row r="14" spans="1:12" ht="12.75">
      <c r="A14" s="3">
        <v>1367</v>
      </c>
      <c r="B14" s="12"/>
      <c r="C14" s="12"/>
      <c r="F14" s="9"/>
      <c r="G14" s="9"/>
      <c r="H14" s="9"/>
      <c r="I14" s="2"/>
      <c r="J14" s="14"/>
      <c r="K14" s="14">
        <v>36</v>
      </c>
      <c r="L14" s="9"/>
    </row>
    <row r="15" spans="1:12" ht="12.75">
      <c r="A15" s="3">
        <v>1368</v>
      </c>
      <c r="B15" s="12"/>
      <c r="C15" s="12"/>
      <c r="F15" s="9"/>
      <c r="G15" s="9"/>
      <c r="H15" s="9"/>
      <c r="I15" s="2"/>
      <c r="J15" s="14"/>
      <c r="K15" s="14">
        <v>36</v>
      </c>
      <c r="L15" s="9"/>
    </row>
    <row r="16" spans="1:12" ht="12.75">
      <c r="A16" s="3">
        <v>1369</v>
      </c>
      <c r="B16" s="12"/>
      <c r="C16" s="12"/>
      <c r="F16" s="9"/>
      <c r="G16" s="9"/>
      <c r="H16" s="9"/>
      <c r="I16" s="2"/>
      <c r="J16" s="14"/>
      <c r="K16" s="14">
        <v>36</v>
      </c>
      <c r="L16" s="9"/>
    </row>
    <row r="17" spans="1:12" ht="12.75">
      <c r="A17" s="3">
        <v>1370</v>
      </c>
      <c r="B17" s="12"/>
      <c r="C17" s="12"/>
      <c r="F17" s="9"/>
      <c r="G17" s="9"/>
      <c r="H17" s="9"/>
      <c r="I17" s="2"/>
      <c r="J17" s="14"/>
      <c r="K17" s="14">
        <v>36</v>
      </c>
      <c r="L17" s="9"/>
    </row>
    <row r="18" spans="1:12" ht="12.75">
      <c r="A18" s="3">
        <v>1371</v>
      </c>
      <c r="B18" s="12"/>
      <c r="C18" s="12"/>
      <c r="F18" s="9"/>
      <c r="G18" s="9"/>
      <c r="H18" s="9"/>
      <c r="I18" s="2"/>
      <c r="J18" s="14"/>
      <c r="K18" s="14">
        <v>36</v>
      </c>
      <c r="L18" s="9"/>
    </row>
    <row r="19" spans="1:12" ht="12.75">
      <c r="A19" s="3">
        <v>1372</v>
      </c>
      <c r="B19" s="12"/>
      <c r="C19" s="12"/>
      <c r="F19" s="9"/>
      <c r="G19" s="9"/>
      <c r="H19" s="9"/>
      <c r="I19" s="2"/>
      <c r="J19" s="14"/>
      <c r="K19" s="14">
        <v>36</v>
      </c>
      <c r="L19" s="9"/>
    </row>
    <row r="20" spans="1:12" ht="12.75">
      <c r="A20" s="3">
        <v>1373</v>
      </c>
      <c r="B20" s="12"/>
      <c r="C20" s="12"/>
      <c r="F20" s="9"/>
      <c r="G20" s="9"/>
      <c r="H20" s="9"/>
      <c r="I20" s="2"/>
      <c r="J20" s="14"/>
      <c r="K20" s="14">
        <v>36</v>
      </c>
      <c r="L20" s="9"/>
    </row>
    <row r="21" spans="1:12" ht="12.75">
      <c r="A21" s="3">
        <v>1374</v>
      </c>
      <c r="B21" s="12"/>
      <c r="C21" s="12"/>
      <c r="F21" s="9"/>
      <c r="G21" s="9"/>
      <c r="H21" s="9"/>
      <c r="I21" s="2"/>
      <c r="J21" s="14"/>
      <c r="K21" s="14">
        <v>36</v>
      </c>
      <c r="L21" s="9"/>
    </row>
    <row r="22" spans="1:12" ht="12.75">
      <c r="A22" s="3">
        <v>1375</v>
      </c>
      <c r="B22" s="12"/>
      <c r="C22" s="12"/>
      <c r="F22" s="9"/>
      <c r="G22" s="9"/>
      <c r="H22" s="9"/>
      <c r="I22" s="2"/>
      <c r="J22" s="14"/>
      <c r="K22" s="14">
        <v>36</v>
      </c>
      <c r="L22" s="9"/>
    </row>
    <row r="23" spans="1:12" ht="12.75">
      <c r="A23" s="3">
        <v>1376</v>
      </c>
      <c r="B23" s="12"/>
      <c r="C23" s="12"/>
      <c r="F23" s="9"/>
      <c r="G23" s="9"/>
      <c r="H23" s="9"/>
      <c r="I23" s="2"/>
      <c r="J23" s="14"/>
      <c r="K23" s="14">
        <v>36</v>
      </c>
      <c r="L23" s="9"/>
    </row>
    <row r="24" spans="1:12" ht="12.75">
      <c r="A24" s="3">
        <v>1377</v>
      </c>
      <c r="B24" s="12"/>
      <c r="C24" s="12"/>
      <c r="F24" s="9"/>
      <c r="G24" s="9"/>
      <c r="H24" s="9"/>
      <c r="I24" s="2"/>
      <c r="J24" s="14"/>
      <c r="K24" s="14">
        <v>36</v>
      </c>
      <c r="L24" s="9"/>
    </row>
    <row r="25" spans="1:12" ht="12.75">
      <c r="A25" s="3">
        <v>1378</v>
      </c>
      <c r="B25" s="12"/>
      <c r="C25" s="12"/>
      <c r="F25" s="9"/>
      <c r="G25" s="9"/>
      <c r="H25" s="9"/>
      <c r="I25" s="2"/>
      <c r="J25" s="14"/>
      <c r="K25" s="14">
        <v>36</v>
      </c>
      <c r="L25" s="9"/>
    </row>
    <row r="26" spans="1:12" ht="12.75">
      <c r="A26" s="3">
        <v>1379</v>
      </c>
      <c r="B26" s="12"/>
      <c r="C26" s="12"/>
      <c r="F26" s="9"/>
      <c r="G26" s="9"/>
      <c r="H26" s="9"/>
      <c r="I26" s="2"/>
      <c r="J26" s="14"/>
      <c r="K26" s="14">
        <v>36</v>
      </c>
      <c r="L26" s="9"/>
    </row>
    <row r="27" spans="1:12" ht="12.75">
      <c r="A27" s="3">
        <v>1380</v>
      </c>
      <c r="B27" s="12"/>
      <c r="C27" s="12"/>
      <c r="F27" s="9"/>
      <c r="G27" s="9"/>
      <c r="H27" s="9"/>
      <c r="I27" s="2"/>
      <c r="J27" s="14"/>
      <c r="K27" s="14">
        <v>36</v>
      </c>
      <c r="L27" s="9"/>
    </row>
    <row r="28" spans="1:12" ht="12.75">
      <c r="A28" s="3">
        <v>1381</v>
      </c>
      <c r="B28" s="12"/>
      <c r="C28" s="12"/>
      <c r="F28" s="9"/>
      <c r="G28" s="9"/>
      <c r="H28" s="9"/>
      <c r="I28" s="2"/>
      <c r="J28" s="14"/>
      <c r="K28" s="14">
        <v>36</v>
      </c>
      <c r="L28" s="9"/>
    </row>
    <row r="29" spans="1:12" ht="12.75">
      <c r="A29" s="3">
        <v>1382</v>
      </c>
      <c r="B29" s="12"/>
      <c r="C29" s="12"/>
      <c r="F29" s="9"/>
      <c r="G29" s="9"/>
      <c r="H29" s="9"/>
      <c r="I29" s="2"/>
      <c r="J29" s="14"/>
      <c r="K29" s="14">
        <v>36</v>
      </c>
      <c r="L29" s="9"/>
    </row>
    <row r="30" spans="1:12" ht="12.75">
      <c r="A30" s="3">
        <v>1383</v>
      </c>
      <c r="B30" s="12"/>
      <c r="C30" s="12"/>
      <c r="F30" s="9"/>
      <c r="G30" s="9"/>
      <c r="H30" s="9"/>
      <c r="I30" s="2"/>
      <c r="J30" s="14"/>
      <c r="K30" s="14">
        <v>36</v>
      </c>
      <c r="L30" s="9"/>
    </row>
    <row r="31" spans="1:12" ht="12.75">
      <c r="A31" s="3">
        <v>1384</v>
      </c>
      <c r="B31" s="12"/>
      <c r="C31" s="12"/>
      <c r="F31" s="9"/>
      <c r="G31" s="9"/>
      <c r="H31" s="9"/>
      <c r="I31" s="2"/>
      <c r="J31" s="14"/>
      <c r="K31" s="14">
        <v>36</v>
      </c>
      <c r="L31" s="9"/>
    </row>
    <row r="32" spans="1:12" ht="12.75">
      <c r="A32" s="3">
        <v>1385</v>
      </c>
      <c r="B32" s="12"/>
      <c r="C32" s="12"/>
      <c r="F32" s="9"/>
      <c r="G32" s="9"/>
      <c r="H32" s="9"/>
      <c r="I32" s="2"/>
      <c r="J32" s="14"/>
      <c r="K32" s="14">
        <v>36</v>
      </c>
      <c r="L32" s="9"/>
    </row>
    <row r="33" spans="1:12" ht="12.75">
      <c r="A33" s="3">
        <v>1386</v>
      </c>
      <c r="B33" s="12"/>
      <c r="C33" s="12"/>
      <c r="F33" s="9"/>
      <c r="G33" s="9"/>
      <c r="H33" s="9"/>
      <c r="I33" s="2"/>
      <c r="J33" s="14"/>
      <c r="K33" s="14">
        <v>36</v>
      </c>
      <c r="L33" s="9"/>
    </row>
    <row r="34" spans="1:12" ht="12.75">
      <c r="A34" s="3">
        <v>1387</v>
      </c>
      <c r="B34" s="12"/>
      <c r="C34" s="12"/>
      <c r="F34" s="9"/>
      <c r="G34" s="9"/>
      <c r="H34" s="9"/>
      <c r="I34" s="2"/>
      <c r="J34" s="14"/>
      <c r="K34" s="14">
        <v>36</v>
      </c>
      <c r="L34" s="9"/>
    </row>
    <row r="35" spans="1:13" ht="12.75">
      <c r="A35" s="3">
        <v>1388</v>
      </c>
      <c r="B35" s="12" t="s">
        <v>56</v>
      </c>
      <c r="C35" s="12" t="s">
        <v>58</v>
      </c>
      <c r="D35" t="s">
        <v>328</v>
      </c>
      <c r="E35">
        <v>7</v>
      </c>
      <c r="F35" s="9">
        <v>18.5</v>
      </c>
      <c r="G35" s="9">
        <f>F35*H35</f>
        <v>26.3255</v>
      </c>
      <c r="H35" s="9">
        <v>1.423</v>
      </c>
      <c r="I35" s="2">
        <v>1.2714</v>
      </c>
      <c r="J35" s="14">
        <f>H35*I35</f>
        <v>1.8092022</v>
      </c>
      <c r="K35" s="14">
        <v>36</v>
      </c>
      <c r="L35" s="14">
        <f>(H35*240)/K35</f>
        <v>9.486666666666666</v>
      </c>
      <c r="M35" s="7">
        <f>(14/240)/H35</f>
        <v>0.04099320684000937</v>
      </c>
    </row>
    <row r="36" spans="1:12" ht="12.75">
      <c r="A36" s="3">
        <v>1389</v>
      </c>
      <c r="B36" s="12"/>
      <c r="C36" s="12"/>
      <c r="F36" s="9"/>
      <c r="G36" s="9"/>
      <c r="H36" s="9"/>
      <c r="I36" s="2"/>
      <c r="J36" s="14"/>
      <c r="K36" s="14">
        <v>36</v>
      </c>
      <c r="L36" s="9"/>
    </row>
    <row r="37" spans="1:12" ht="12.75">
      <c r="A37" s="3">
        <v>1390</v>
      </c>
      <c r="B37" s="12"/>
      <c r="C37" s="12"/>
      <c r="F37" s="9"/>
      <c r="G37" s="9"/>
      <c r="H37" s="9"/>
      <c r="I37" s="2"/>
      <c r="J37" s="14"/>
      <c r="K37" s="14">
        <v>36</v>
      </c>
      <c r="L37" s="9"/>
    </row>
    <row r="38" spans="1:12" ht="12.75">
      <c r="A38" s="3">
        <v>1391</v>
      </c>
      <c r="B38" s="12"/>
      <c r="C38" s="12"/>
      <c r="F38" s="9"/>
      <c r="G38" s="9"/>
      <c r="H38" s="9"/>
      <c r="I38" s="2"/>
      <c r="J38" s="14"/>
      <c r="K38" s="14">
        <v>36</v>
      </c>
      <c r="L38" s="9"/>
    </row>
    <row r="39" spans="1:13" ht="12.75">
      <c r="A39" s="3">
        <v>1392</v>
      </c>
      <c r="B39" s="12" t="s">
        <v>64</v>
      </c>
      <c r="C39" s="12" t="s">
        <v>70</v>
      </c>
      <c r="D39" t="s">
        <v>329</v>
      </c>
      <c r="E39">
        <v>3</v>
      </c>
      <c r="F39" s="9">
        <v>16.5</v>
      </c>
      <c r="G39" s="9">
        <f>F39*H39</f>
        <v>16.5495</v>
      </c>
      <c r="H39" s="9">
        <v>1.003</v>
      </c>
      <c r="I39" s="2">
        <v>1.058</v>
      </c>
      <c r="J39" s="14">
        <f>H39*I39</f>
        <v>1.0611739999999998</v>
      </c>
      <c r="K39" s="14">
        <v>36</v>
      </c>
      <c r="L39" s="14">
        <f>(H39*240)/K39</f>
        <v>6.686666666666666</v>
      </c>
      <c r="M39" s="7">
        <f>(14/240)/H39</f>
        <v>0.058158856763044206</v>
      </c>
    </row>
    <row r="40" spans="1:13" ht="12.75">
      <c r="A40" s="3">
        <v>1393</v>
      </c>
      <c r="B40" s="12" t="s">
        <v>69</v>
      </c>
      <c r="C40" s="12" t="s">
        <v>73</v>
      </c>
      <c r="D40" t="s">
        <v>329</v>
      </c>
      <c r="E40">
        <v>5</v>
      </c>
      <c r="F40" s="9">
        <v>30.5</v>
      </c>
      <c r="G40" s="9">
        <f>F40*H40</f>
        <v>39.162</v>
      </c>
      <c r="H40" s="9">
        <v>1.284</v>
      </c>
      <c r="I40" s="2">
        <v>1.058</v>
      </c>
      <c r="J40" s="14">
        <f>H40*I40</f>
        <v>1.3584720000000001</v>
      </c>
      <c r="K40" s="14">
        <v>36</v>
      </c>
      <c r="L40" s="14">
        <f>(H40*240)/K40</f>
        <v>8.56</v>
      </c>
      <c r="M40" s="7">
        <f>(14/240)/H40</f>
        <v>0.04543094496365525</v>
      </c>
    </row>
    <row r="41" spans="1:12" ht="12.75">
      <c r="A41" s="3">
        <v>1394</v>
      </c>
      <c r="B41" s="12"/>
      <c r="C41" s="12"/>
      <c r="F41" s="9"/>
      <c r="G41" s="9"/>
      <c r="H41" s="9"/>
      <c r="I41" s="2"/>
      <c r="J41" s="14"/>
      <c r="K41" s="14">
        <v>36</v>
      </c>
      <c r="L41" s="9"/>
    </row>
    <row r="42" spans="1:12" ht="12.75">
      <c r="A42" s="3">
        <v>1395</v>
      </c>
      <c r="B42" s="12"/>
      <c r="C42" s="12"/>
      <c r="F42" s="9"/>
      <c r="G42" s="9"/>
      <c r="H42" s="9"/>
      <c r="I42" s="2"/>
      <c r="J42" s="14"/>
      <c r="K42" s="14">
        <v>36</v>
      </c>
      <c r="L42" s="9"/>
    </row>
    <row r="43" spans="1:12" ht="12.75">
      <c r="A43" s="3">
        <v>1396</v>
      </c>
      <c r="B43" s="12"/>
      <c r="C43" s="12"/>
      <c r="F43" s="9"/>
      <c r="G43" s="9"/>
      <c r="H43" s="9"/>
      <c r="I43" s="2"/>
      <c r="J43" s="14"/>
      <c r="K43" s="14">
        <v>36</v>
      </c>
      <c r="L43" s="9"/>
    </row>
    <row r="44" spans="1:13" ht="12.75">
      <c r="A44" s="3">
        <v>1397</v>
      </c>
      <c r="B44" s="12" t="s">
        <v>77</v>
      </c>
      <c r="C44" s="12" t="s">
        <v>80</v>
      </c>
      <c r="D44" t="s">
        <v>330</v>
      </c>
      <c r="E44">
        <v>3</v>
      </c>
      <c r="F44" s="9">
        <v>37.5</v>
      </c>
      <c r="G44" s="9">
        <f>F44*H44</f>
        <v>59.25</v>
      </c>
      <c r="H44" s="9">
        <v>1.58</v>
      </c>
      <c r="I44" s="2">
        <v>1.0487</v>
      </c>
      <c r="J44" s="14">
        <f>H44*I44</f>
        <v>1.656946</v>
      </c>
      <c r="K44" s="14">
        <v>36</v>
      </c>
      <c r="L44" s="14">
        <f>(H44*240)/K44</f>
        <v>10.533333333333335</v>
      </c>
      <c r="M44" s="7">
        <f>(14/240)/H44</f>
        <v>0.03691983122362869</v>
      </c>
    </row>
    <row r="45" spans="1:12" ht="12.75">
      <c r="A45" s="3">
        <v>1398</v>
      </c>
      <c r="B45" s="12"/>
      <c r="C45" s="12"/>
      <c r="F45" s="9"/>
      <c r="G45" s="9"/>
      <c r="H45" s="9"/>
      <c r="I45" s="2"/>
      <c r="J45" s="14"/>
      <c r="K45" s="14">
        <v>36</v>
      </c>
      <c r="L45" s="9"/>
    </row>
    <row r="46" spans="1:12" ht="12.75">
      <c r="A46" s="3">
        <v>1399</v>
      </c>
      <c r="B46" s="12"/>
      <c r="C46" s="12"/>
      <c r="F46" s="9"/>
      <c r="G46" s="9"/>
      <c r="H46" s="9"/>
      <c r="I46" s="2"/>
      <c r="J46" s="14"/>
      <c r="K46" s="14">
        <v>36</v>
      </c>
      <c r="L46" s="9"/>
    </row>
    <row r="47" spans="1:12" ht="12.75">
      <c r="A47" s="3">
        <v>1400</v>
      </c>
      <c r="B47" s="12"/>
      <c r="C47" s="12"/>
      <c r="F47" s="9"/>
      <c r="G47" s="9"/>
      <c r="H47" s="9"/>
      <c r="I47" s="2"/>
      <c r="J47" s="14"/>
      <c r="K47" s="14">
        <v>36</v>
      </c>
      <c r="L47" s="9"/>
    </row>
    <row r="48" spans="1:12" ht="12.75">
      <c r="A48" s="3">
        <v>1401</v>
      </c>
      <c r="B48" s="12"/>
      <c r="C48" s="12"/>
      <c r="F48" s="9"/>
      <c r="G48" s="9"/>
      <c r="H48" s="9"/>
      <c r="I48" s="2"/>
      <c r="J48" s="14"/>
      <c r="K48" s="14">
        <v>36</v>
      </c>
      <c r="L48" s="9"/>
    </row>
    <row r="49" spans="1:13" ht="12.75">
      <c r="A49" s="3">
        <v>1402</v>
      </c>
      <c r="B49" s="12" t="s">
        <v>92</v>
      </c>
      <c r="C49" s="12" t="s">
        <v>93</v>
      </c>
      <c r="D49" t="s">
        <v>332</v>
      </c>
      <c r="E49">
        <v>4</v>
      </c>
      <c r="F49" s="9">
        <v>14.166666</v>
      </c>
      <c r="G49" s="9">
        <f>F49*H49</f>
        <v>15.979999247999997</v>
      </c>
      <c r="H49" s="9">
        <v>1.128</v>
      </c>
      <c r="I49" s="2">
        <v>1.0487</v>
      </c>
      <c r="J49" s="14">
        <f>H49*I49</f>
        <v>1.1829336</v>
      </c>
      <c r="K49" s="14">
        <v>36</v>
      </c>
      <c r="L49" s="14">
        <f>(H49*240)/K49</f>
        <v>7.52</v>
      </c>
      <c r="M49" s="7">
        <f>(14/240)/H49</f>
        <v>0.05171394799054374</v>
      </c>
    </row>
    <row r="50" spans="1:12" ht="12.75">
      <c r="A50" s="3">
        <v>1403</v>
      </c>
      <c r="B50" s="12"/>
      <c r="C50" s="12"/>
      <c r="F50" s="9"/>
      <c r="G50" s="9"/>
      <c r="H50" s="9"/>
      <c r="I50" s="2"/>
      <c r="J50" s="14"/>
      <c r="K50" s="14">
        <v>36</v>
      </c>
      <c r="L50" s="9"/>
    </row>
    <row r="51" spans="1:12" ht="12.75">
      <c r="A51" s="3">
        <v>1404</v>
      </c>
      <c r="B51" s="12"/>
      <c r="C51" s="12"/>
      <c r="F51" s="9"/>
      <c r="G51" s="9"/>
      <c r="H51" s="9"/>
      <c r="I51" s="2"/>
      <c r="J51" s="14"/>
      <c r="K51" s="14">
        <v>36</v>
      </c>
      <c r="L51" s="9"/>
    </row>
    <row r="52" spans="1:12" ht="12.75">
      <c r="A52" s="3">
        <v>1405</v>
      </c>
      <c r="B52" s="12"/>
      <c r="C52" s="12"/>
      <c r="F52" s="9"/>
      <c r="G52" s="9"/>
      <c r="H52" s="9"/>
      <c r="I52" s="2"/>
      <c r="J52" s="14"/>
      <c r="K52" s="14">
        <v>36</v>
      </c>
      <c r="L52" s="9"/>
    </row>
    <row r="53" spans="1:12" ht="12.75">
      <c r="A53" s="3">
        <v>1406</v>
      </c>
      <c r="B53" s="12"/>
      <c r="C53" s="12"/>
      <c r="F53" s="9"/>
      <c r="G53" s="9"/>
      <c r="H53" s="9"/>
      <c r="I53" s="2"/>
      <c r="J53" s="14"/>
      <c r="K53" s="14">
        <v>36</v>
      </c>
      <c r="L53" s="9"/>
    </row>
    <row r="54" spans="1:12" ht="12.75">
      <c r="A54" s="3">
        <v>1407</v>
      </c>
      <c r="B54" s="12"/>
      <c r="C54" s="12"/>
      <c r="F54" s="9"/>
      <c r="G54" s="9"/>
      <c r="H54" s="9"/>
      <c r="I54" s="2"/>
      <c r="J54" s="14"/>
      <c r="K54" s="14">
        <v>36</v>
      </c>
      <c r="L54" s="9"/>
    </row>
    <row r="55" spans="1:12" ht="12.75">
      <c r="A55" s="3">
        <v>1408</v>
      </c>
      <c r="B55" s="12"/>
      <c r="C55" s="12"/>
      <c r="F55" s="9"/>
      <c r="G55" s="9"/>
      <c r="H55" s="9"/>
      <c r="I55" s="2"/>
      <c r="J55" s="14"/>
      <c r="K55" s="14">
        <v>36</v>
      </c>
      <c r="L55" s="9"/>
    </row>
    <row r="56" spans="1:12" ht="12.75">
      <c r="A56" s="3">
        <v>1409</v>
      </c>
      <c r="B56" s="12"/>
      <c r="C56" s="12"/>
      <c r="F56" s="9"/>
      <c r="G56" s="9"/>
      <c r="H56" s="9"/>
      <c r="I56" s="2"/>
      <c r="J56" s="14"/>
      <c r="K56" s="14">
        <v>36</v>
      </c>
      <c r="L56" s="9"/>
    </row>
    <row r="57" spans="1:12" ht="12.75">
      <c r="A57" s="3">
        <v>1410</v>
      </c>
      <c r="B57" s="12"/>
      <c r="C57" s="12"/>
      <c r="F57" s="9"/>
      <c r="G57" s="9"/>
      <c r="H57" s="9"/>
      <c r="I57" s="2"/>
      <c r="J57" s="14"/>
      <c r="K57" s="14">
        <v>36</v>
      </c>
      <c r="L57" s="9"/>
    </row>
    <row r="58" spans="1:12" ht="12.75">
      <c r="A58" s="3">
        <v>1411</v>
      </c>
      <c r="B58" s="12"/>
      <c r="C58" s="12"/>
      <c r="F58" s="9"/>
      <c r="G58" s="9"/>
      <c r="H58" s="9"/>
      <c r="I58" s="2"/>
      <c r="J58" s="14"/>
      <c r="K58" s="14">
        <v>40</v>
      </c>
      <c r="L58" s="9"/>
    </row>
    <row r="59" spans="1:12" ht="12.75">
      <c r="A59" s="3">
        <v>1412</v>
      </c>
      <c r="B59" s="12"/>
      <c r="C59" s="12"/>
      <c r="F59" s="9"/>
      <c r="G59" s="9"/>
      <c r="H59" s="9"/>
      <c r="I59" s="2"/>
      <c r="J59" s="14"/>
      <c r="K59" s="14">
        <v>40</v>
      </c>
      <c r="L59" s="9"/>
    </row>
    <row r="60" spans="1:13" ht="12.75">
      <c r="A60" s="3">
        <v>1413</v>
      </c>
      <c r="B60" s="12" t="s">
        <v>112</v>
      </c>
      <c r="C60" s="12" t="s">
        <v>113</v>
      </c>
      <c r="D60" t="s">
        <v>331</v>
      </c>
      <c r="E60">
        <v>47</v>
      </c>
      <c r="F60" s="9">
        <v>471</v>
      </c>
      <c r="G60" s="9">
        <f>F60*H60</f>
        <v>624.546</v>
      </c>
      <c r="H60" s="9">
        <v>1.326</v>
      </c>
      <c r="I60" s="2">
        <v>0.7514</v>
      </c>
      <c r="J60" s="14">
        <f>H60*I60</f>
        <v>0.9963564</v>
      </c>
      <c r="K60" s="14">
        <v>40</v>
      </c>
      <c r="L60" s="14">
        <f>(H60*240)/K60</f>
        <v>7.956</v>
      </c>
      <c r="M60" s="7">
        <f>(14/240)/H60</f>
        <v>0.043991955756661635</v>
      </c>
    </row>
    <row r="61" spans="1:12" ht="12.75">
      <c r="A61" s="3">
        <v>1414</v>
      </c>
      <c r="B61" s="12"/>
      <c r="C61" s="12"/>
      <c r="F61" s="9"/>
      <c r="G61" s="9"/>
      <c r="H61" s="9"/>
      <c r="I61" s="2"/>
      <c r="J61" s="14"/>
      <c r="K61" s="14">
        <v>40</v>
      </c>
      <c r="L61" s="9"/>
    </row>
    <row r="62" spans="1:12" ht="12.75">
      <c r="A62" s="3">
        <v>1415</v>
      </c>
      <c r="B62" s="12"/>
      <c r="C62" s="12"/>
      <c r="F62" s="9"/>
      <c r="G62" s="9"/>
      <c r="H62" s="9"/>
      <c r="I62" s="2"/>
      <c r="J62" s="14"/>
      <c r="K62" s="14">
        <v>40</v>
      </c>
      <c r="L62" s="9"/>
    </row>
    <row r="63" spans="1:12" ht="12.75">
      <c r="A63" s="3">
        <v>1416</v>
      </c>
      <c r="B63" s="12"/>
      <c r="C63" s="12"/>
      <c r="F63" s="9"/>
      <c r="G63" s="9"/>
      <c r="H63" s="9"/>
      <c r="I63" s="2"/>
      <c r="J63" s="14"/>
      <c r="K63" s="14">
        <v>40</v>
      </c>
      <c r="L63" s="9"/>
    </row>
    <row r="64" spans="1:12" ht="12.75">
      <c r="A64" s="3">
        <v>1417</v>
      </c>
      <c r="B64" s="12"/>
      <c r="C64" s="12"/>
      <c r="F64" s="9"/>
      <c r="G64" s="9"/>
      <c r="H64" s="9"/>
      <c r="I64" s="2"/>
      <c r="J64" s="14"/>
      <c r="K64" s="14">
        <v>40</v>
      </c>
      <c r="L64" s="9"/>
    </row>
    <row r="65" spans="1:13" ht="12.75">
      <c r="A65" s="3">
        <v>1418</v>
      </c>
      <c r="B65" s="12" t="s">
        <v>116</v>
      </c>
      <c r="C65" s="12" t="s">
        <v>117</v>
      </c>
      <c r="D65" t="s">
        <v>333</v>
      </c>
      <c r="E65">
        <v>2</v>
      </c>
      <c r="F65" s="9">
        <v>20</v>
      </c>
      <c r="G65" s="9">
        <f>F65*H65</f>
        <v>24</v>
      </c>
      <c r="H65" s="9">
        <v>1.2</v>
      </c>
      <c r="I65" s="2">
        <f>(0.9199+1.0427)/2</f>
        <v>0.9813000000000001</v>
      </c>
      <c r="J65" s="14">
        <f>H65*I65</f>
        <v>1.17756</v>
      </c>
      <c r="K65" s="14">
        <v>40</v>
      </c>
      <c r="L65" s="14">
        <f>(H65*240)/K65</f>
        <v>7.2</v>
      </c>
      <c r="M65" s="7">
        <f>(14/240)/H65</f>
        <v>0.04861111111111111</v>
      </c>
    </row>
    <row r="66" spans="1:12" ht="12.75">
      <c r="A66" s="3">
        <v>1419</v>
      </c>
      <c r="B66" s="12"/>
      <c r="C66" s="12"/>
      <c r="F66" s="9"/>
      <c r="G66" s="9"/>
      <c r="H66" s="9"/>
      <c r="I66" s="2"/>
      <c r="J66" s="14"/>
      <c r="K66" s="14">
        <v>40</v>
      </c>
      <c r="L66" s="9"/>
    </row>
    <row r="67" spans="1:12" ht="12.75">
      <c r="A67" s="3">
        <v>1420</v>
      </c>
      <c r="B67" s="12"/>
      <c r="C67" s="12"/>
      <c r="F67" s="9"/>
      <c r="G67" s="9"/>
      <c r="H67" s="9"/>
      <c r="I67" s="2"/>
      <c r="J67" s="14"/>
      <c r="K67" s="14">
        <v>40</v>
      </c>
      <c r="L67" s="9"/>
    </row>
    <row r="68" spans="1:12" ht="12.75">
      <c r="A68" s="3">
        <v>1421</v>
      </c>
      <c r="B68" s="12"/>
      <c r="C68" s="12"/>
      <c r="F68" s="9"/>
      <c r="G68" s="9"/>
      <c r="H68" s="9"/>
      <c r="I68" s="2"/>
      <c r="J68" s="14"/>
      <c r="K68" s="14">
        <v>40</v>
      </c>
      <c r="L68" s="9"/>
    </row>
    <row r="69" spans="1:12" ht="12.75">
      <c r="A69" s="3">
        <v>1422</v>
      </c>
      <c r="B69" s="12"/>
      <c r="C69" s="12"/>
      <c r="F69" s="9"/>
      <c r="G69" s="9"/>
      <c r="H69" s="9"/>
      <c r="I69" s="2"/>
      <c r="J69" s="14"/>
      <c r="K69" s="14">
        <v>40</v>
      </c>
      <c r="L69" s="9"/>
    </row>
    <row r="70" spans="1:12" ht="12.75">
      <c r="A70" s="3">
        <v>1423</v>
      </c>
      <c r="B70" s="12"/>
      <c r="C70" s="12"/>
      <c r="F70" s="9"/>
      <c r="G70" s="9"/>
      <c r="H70" s="9"/>
      <c r="I70" s="2"/>
      <c r="J70" s="14"/>
      <c r="K70" s="14">
        <v>40</v>
      </c>
      <c r="L70" s="9"/>
    </row>
    <row r="71" spans="1:12" ht="12.75">
      <c r="A71" s="3">
        <v>1424</v>
      </c>
      <c r="B71" s="12"/>
      <c r="C71" s="12"/>
      <c r="F71" s="9"/>
      <c r="G71" s="9"/>
      <c r="H71" s="9"/>
      <c r="I71" s="2"/>
      <c r="J71" s="14"/>
      <c r="K71" s="14">
        <v>40</v>
      </c>
      <c r="L71" s="9"/>
    </row>
    <row r="72" spans="1:12" ht="12.75">
      <c r="A72" s="3">
        <v>1425</v>
      </c>
      <c r="B72" s="12"/>
      <c r="C72" s="12"/>
      <c r="F72" s="9"/>
      <c r="G72" s="9"/>
      <c r="H72" s="9"/>
      <c r="I72" s="2"/>
      <c r="J72" s="14"/>
      <c r="K72" s="14">
        <v>40</v>
      </c>
      <c r="L72" s="9"/>
    </row>
    <row r="73" spans="1:12" ht="12.75">
      <c r="A73" s="3">
        <v>1426</v>
      </c>
      <c r="B73" s="12"/>
      <c r="C73" s="12"/>
      <c r="F73" s="9"/>
      <c r="G73" s="9"/>
      <c r="H73" s="9"/>
      <c r="I73" s="2"/>
      <c r="J73" s="14"/>
      <c r="K73" s="14">
        <v>40</v>
      </c>
      <c r="L73" s="9"/>
    </row>
    <row r="74" spans="1:12" ht="12.75">
      <c r="A74" s="3">
        <v>1427</v>
      </c>
      <c r="B74" s="12"/>
      <c r="C74" s="12"/>
      <c r="F74" s="9"/>
      <c r="G74" s="9"/>
      <c r="H74" s="9"/>
      <c r="I74" s="2"/>
      <c r="J74" s="14"/>
      <c r="K74" s="14">
        <v>40</v>
      </c>
      <c r="L74" s="9"/>
    </row>
    <row r="75" spans="1:12" ht="12.75">
      <c r="A75" s="3">
        <v>1428</v>
      </c>
      <c r="B75" s="12"/>
      <c r="C75" s="12"/>
      <c r="F75" s="9"/>
      <c r="G75" s="9"/>
      <c r="H75" s="9"/>
      <c r="I75" s="2"/>
      <c r="J75" s="14"/>
      <c r="K75" s="14">
        <v>40</v>
      </c>
      <c r="L75" s="9"/>
    </row>
    <row r="76" spans="1:12" ht="12.75">
      <c r="A76" s="3">
        <v>1429</v>
      </c>
      <c r="B76" s="12"/>
      <c r="C76" s="12"/>
      <c r="F76" s="9"/>
      <c r="G76" s="9"/>
      <c r="H76" s="9"/>
      <c r="I76" s="2"/>
      <c r="J76" s="14"/>
      <c r="K76" s="14">
        <v>40</v>
      </c>
      <c r="L76" s="9"/>
    </row>
    <row r="77" spans="1:12" ht="12.75">
      <c r="A77" s="3">
        <v>1430</v>
      </c>
      <c r="B77" s="12"/>
      <c r="C77" s="12"/>
      <c r="F77" s="9"/>
      <c r="G77" s="9"/>
      <c r="H77" s="9"/>
      <c r="I77" s="2"/>
      <c r="J77" s="14"/>
      <c r="K77" s="14">
        <v>40</v>
      </c>
      <c r="L77" s="9"/>
    </row>
    <row r="78" spans="1:12" ht="12.75">
      <c r="A78" s="3">
        <v>1431</v>
      </c>
      <c r="B78" s="12"/>
      <c r="C78" s="12"/>
      <c r="F78" s="9"/>
      <c r="G78" s="9"/>
      <c r="H78" s="9"/>
      <c r="I78" s="2"/>
      <c r="J78" s="14"/>
      <c r="K78" s="14">
        <v>41</v>
      </c>
      <c r="L78" s="9"/>
    </row>
    <row r="79" spans="1:12" ht="12.75">
      <c r="A79" s="3">
        <v>1432</v>
      </c>
      <c r="B79" s="12"/>
      <c r="C79" s="12"/>
      <c r="F79" s="9"/>
      <c r="G79" s="9"/>
      <c r="H79" s="9"/>
      <c r="I79" s="2"/>
      <c r="J79" s="14"/>
      <c r="K79" s="14">
        <v>41</v>
      </c>
      <c r="L79" s="9"/>
    </row>
    <row r="80" spans="1:12" ht="12.75">
      <c r="A80" s="3">
        <v>1433</v>
      </c>
      <c r="B80" s="12"/>
      <c r="C80" s="12"/>
      <c r="F80" s="9"/>
      <c r="G80" s="9"/>
      <c r="H80" s="9"/>
      <c r="I80" s="2"/>
      <c r="J80" s="14"/>
      <c r="K80" s="14">
        <v>41</v>
      </c>
      <c r="L80" s="9"/>
    </row>
    <row r="81" spans="1:12" ht="12.75">
      <c r="A81" s="3">
        <v>1434</v>
      </c>
      <c r="B81" s="12"/>
      <c r="C81" s="12"/>
      <c r="F81" s="9"/>
      <c r="G81" s="9"/>
      <c r="H81" s="9"/>
      <c r="I81" s="2"/>
      <c r="J81" s="14"/>
      <c r="K81" s="14">
        <v>41</v>
      </c>
      <c r="L81" s="9"/>
    </row>
    <row r="82" spans="1:12" ht="12.75">
      <c r="A82" s="3">
        <v>1435</v>
      </c>
      <c r="B82" s="12"/>
      <c r="C82" s="12"/>
      <c r="F82" s="9"/>
      <c r="G82" s="9"/>
      <c r="H82" s="9"/>
      <c r="I82" s="2"/>
      <c r="J82" s="14"/>
      <c r="K82" s="14">
        <v>41</v>
      </c>
      <c r="L82" s="9"/>
    </row>
    <row r="83" spans="1:12" ht="12.75">
      <c r="A83" s="3">
        <v>1436</v>
      </c>
      <c r="B83" s="12"/>
      <c r="C83" s="12"/>
      <c r="F83" s="9"/>
      <c r="G83" s="9"/>
      <c r="H83" s="9"/>
      <c r="I83" s="2"/>
      <c r="J83" s="14"/>
      <c r="K83" s="14">
        <v>41</v>
      </c>
      <c r="L83" s="9"/>
    </row>
    <row r="84" spans="1:12" ht="12.75">
      <c r="A84" s="3">
        <v>1437</v>
      </c>
      <c r="B84" s="12"/>
      <c r="C84" s="12"/>
      <c r="F84" s="9"/>
      <c r="G84" s="9"/>
      <c r="H84" s="9"/>
      <c r="I84" s="2"/>
      <c r="J84" s="14"/>
      <c r="K84" s="14">
        <v>42</v>
      </c>
      <c r="L84" s="9"/>
    </row>
    <row r="85" spans="1:12" ht="12.75">
      <c r="A85" s="3">
        <v>1438</v>
      </c>
      <c r="B85" s="12"/>
      <c r="C85" s="12"/>
      <c r="F85" s="9"/>
      <c r="G85" s="9"/>
      <c r="H85" s="9"/>
      <c r="I85" s="2"/>
      <c r="J85" s="14"/>
      <c r="K85" s="14">
        <v>42</v>
      </c>
      <c r="L85" s="9"/>
    </row>
    <row r="86" spans="1:12" ht="12.75">
      <c r="A86" s="3">
        <v>1439</v>
      </c>
      <c r="B86" s="12"/>
      <c r="C86" s="12"/>
      <c r="F86" s="9"/>
      <c r="G86" s="9"/>
      <c r="H86" s="9"/>
      <c r="I86" s="2"/>
      <c r="J86" s="14"/>
      <c r="K86" s="14">
        <v>42</v>
      </c>
      <c r="L86" s="9"/>
    </row>
    <row r="87" spans="1:12" ht="12.75">
      <c r="A87" s="3">
        <v>1440</v>
      </c>
      <c r="B87" s="12"/>
      <c r="C87" s="12"/>
      <c r="F87" s="9"/>
      <c r="G87" s="9"/>
      <c r="H87" s="9"/>
      <c r="I87" s="2"/>
      <c r="J87" s="14"/>
      <c r="K87" s="14">
        <v>43</v>
      </c>
      <c r="L87" s="9"/>
    </row>
    <row r="88" spans="1:12" ht="12.75">
      <c r="A88" s="3">
        <v>1441</v>
      </c>
      <c r="B88" s="12"/>
      <c r="C88" s="12"/>
      <c r="F88" s="9"/>
      <c r="G88" s="9"/>
      <c r="H88" s="9"/>
      <c r="I88" s="2"/>
      <c r="J88" s="14"/>
      <c r="K88" s="14">
        <v>44</v>
      </c>
      <c r="L88" s="9"/>
    </row>
    <row r="89" spans="1:12" ht="12.75">
      <c r="A89" s="3">
        <v>1442</v>
      </c>
      <c r="B89" s="12"/>
      <c r="C89" s="12"/>
      <c r="F89" s="9"/>
      <c r="G89" s="9"/>
      <c r="H89" s="9"/>
      <c r="I89" s="2"/>
      <c r="J89" s="14"/>
      <c r="K89" s="14">
        <v>45</v>
      </c>
      <c r="L89" s="9"/>
    </row>
    <row r="90" spans="1:12" ht="12.75">
      <c r="A90" s="3">
        <v>1443</v>
      </c>
      <c r="B90" s="12"/>
      <c r="C90" s="12"/>
      <c r="F90" s="9"/>
      <c r="G90" s="9"/>
      <c r="H90" s="9"/>
      <c r="I90" s="2"/>
      <c r="J90" s="14"/>
      <c r="K90" s="14">
        <v>45</v>
      </c>
      <c r="L90" s="9"/>
    </row>
    <row r="91" spans="1:12" ht="12.75">
      <c r="A91" s="3">
        <v>1444</v>
      </c>
      <c r="B91" s="12"/>
      <c r="C91" s="12"/>
      <c r="F91" s="9"/>
      <c r="G91" s="9"/>
      <c r="H91" s="9"/>
      <c r="I91" s="2"/>
      <c r="J91" s="14"/>
      <c r="K91" s="14">
        <v>45</v>
      </c>
      <c r="L91" s="9"/>
    </row>
    <row r="92" spans="1:12" ht="12.75">
      <c r="A92" s="3">
        <v>1445</v>
      </c>
      <c r="B92" s="12"/>
      <c r="C92" s="12"/>
      <c r="F92" s="9"/>
      <c r="G92" s="9"/>
      <c r="H92" s="9"/>
      <c r="I92" s="2"/>
      <c r="J92" s="14"/>
      <c r="K92" s="14">
        <v>45</v>
      </c>
      <c r="L92" s="9"/>
    </row>
    <row r="93" spans="1:12" ht="12.75">
      <c r="A93" s="3">
        <v>1446</v>
      </c>
      <c r="B93" s="12"/>
      <c r="C93" s="12"/>
      <c r="F93" s="9"/>
      <c r="G93" s="9"/>
      <c r="H93" s="9"/>
      <c r="I93" s="2"/>
      <c r="J93" s="14"/>
      <c r="K93" s="14">
        <v>45</v>
      </c>
      <c r="L93" s="9"/>
    </row>
    <row r="94" spans="1:12" ht="12.75">
      <c r="A94" s="3">
        <v>1447</v>
      </c>
      <c r="B94" s="12"/>
      <c r="C94" s="12"/>
      <c r="F94" s="9"/>
      <c r="G94" s="9"/>
      <c r="H94" s="9"/>
      <c r="I94" s="2"/>
      <c r="J94" s="14"/>
      <c r="K94" s="14">
        <v>45</v>
      </c>
      <c r="L94" s="9"/>
    </row>
    <row r="95" spans="1:13" ht="12.75">
      <c r="A95" s="3">
        <v>1448</v>
      </c>
      <c r="B95" s="12" t="s">
        <v>145</v>
      </c>
      <c r="C95" s="12" t="s">
        <v>149</v>
      </c>
      <c r="D95" t="s">
        <v>404</v>
      </c>
      <c r="E95">
        <v>6</v>
      </c>
      <c r="F95" s="9">
        <v>28.5</v>
      </c>
      <c r="G95" s="9">
        <f>F95*H95</f>
        <v>24.509999999999998</v>
      </c>
      <c r="H95" s="9">
        <v>0.86</v>
      </c>
      <c r="I95" s="2">
        <v>1.104</v>
      </c>
      <c r="J95" s="14">
        <f>H95*I95</f>
        <v>0.9494400000000001</v>
      </c>
      <c r="K95" s="14">
        <v>45</v>
      </c>
      <c r="L95" s="14">
        <f>(H95*240)/K95</f>
        <v>4.586666666666667</v>
      </c>
      <c r="M95" s="7">
        <f>(14/240)/H95</f>
        <v>0.06782945736434108</v>
      </c>
    </row>
    <row r="96" spans="1:12" ht="12.75">
      <c r="A96" s="3">
        <v>1449</v>
      </c>
      <c r="B96" s="12"/>
      <c r="C96" s="12"/>
      <c r="F96" s="9"/>
      <c r="G96" s="9"/>
      <c r="H96" s="9"/>
      <c r="I96" s="2"/>
      <c r="J96" s="14"/>
      <c r="K96" s="14">
        <v>45</v>
      </c>
      <c r="L96" s="9"/>
    </row>
    <row r="97" spans="1:12" ht="12.75">
      <c r="A97" s="3">
        <v>1450</v>
      </c>
      <c r="B97" s="12"/>
      <c r="C97" s="12"/>
      <c r="F97" s="9"/>
      <c r="G97" s="9"/>
      <c r="H97" s="9"/>
      <c r="I97" s="2"/>
      <c r="J97" s="14"/>
      <c r="K97" s="14">
        <v>45</v>
      </c>
      <c r="L97" s="9"/>
    </row>
    <row r="98" spans="1:12" ht="12.75">
      <c r="A98" s="3">
        <v>1451</v>
      </c>
      <c r="B98" s="12"/>
      <c r="C98" s="12"/>
      <c r="F98" s="9"/>
      <c r="G98" s="9"/>
      <c r="H98" s="9"/>
      <c r="I98" s="2"/>
      <c r="J98" s="14"/>
      <c r="K98" s="14">
        <v>45</v>
      </c>
      <c r="L98" s="9"/>
    </row>
    <row r="99" spans="1:12" ht="12.75">
      <c r="A99" s="3">
        <v>1452</v>
      </c>
      <c r="B99" s="12"/>
      <c r="C99" s="12"/>
      <c r="F99" s="9"/>
      <c r="G99" s="9"/>
      <c r="H99" s="9"/>
      <c r="I99" s="2"/>
      <c r="J99" s="14"/>
      <c r="K99" s="14">
        <v>45</v>
      </c>
      <c r="L99" s="9"/>
    </row>
    <row r="100" spans="1:13" ht="12.75">
      <c r="A100" s="3">
        <v>1453</v>
      </c>
      <c r="B100" s="12" t="s">
        <v>157</v>
      </c>
      <c r="C100" s="12" t="s">
        <v>158</v>
      </c>
      <c r="D100" t="s">
        <v>334</v>
      </c>
      <c r="E100">
        <v>7</v>
      </c>
      <c r="F100" s="9">
        <v>64</v>
      </c>
      <c r="G100" s="9">
        <f>F100*H100</f>
        <v>64</v>
      </c>
      <c r="H100" s="9">
        <v>1</v>
      </c>
      <c r="I100" s="2">
        <v>1.104</v>
      </c>
      <c r="J100" s="14">
        <f>H100*I100</f>
        <v>1.104</v>
      </c>
      <c r="K100" s="14">
        <v>45</v>
      </c>
      <c r="L100" s="14">
        <f>(H100*240)/K100</f>
        <v>5.333333333333333</v>
      </c>
      <c r="M100" s="7">
        <f>(14/240)/H100</f>
        <v>0.058333333333333334</v>
      </c>
    </row>
    <row r="101" spans="1:11" ht="12.75">
      <c r="A101" s="3">
        <v>1454</v>
      </c>
      <c r="B101" s="12"/>
      <c r="C101" s="12"/>
      <c r="F101" s="9"/>
      <c r="H101" s="9"/>
      <c r="I101" s="2"/>
      <c r="K101" s="14">
        <v>45</v>
      </c>
    </row>
    <row r="102" spans="1:11" ht="12.75">
      <c r="A102" s="3">
        <v>1455</v>
      </c>
      <c r="B102" s="12"/>
      <c r="C102" s="12"/>
      <c r="F102" s="9"/>
      <c r="H102" s="9"/>
      <c r="I102" s="2"/>
      <c r="K102" s="14">
        <v>45</v>
      </c>
    </row>
    <row r="103" spans="1:11" ht="12.75">
      <c r="A103" s="3">
        <v>1456</v>
      </c>
      <c r="B103" s="12"/>
      <c r="C103" s="12"/>
      <c r="F103" s="9"/>
      <c r="H103" s="9"/>
      <c r="I103" s="2"/>
      <c r="K103" s="14">
        <v>45</v>
      </c>
    </row>
    <row r="104" spans="1:11" ht="12.75">
      <c r="A104" s="3">
        <v>1457</v>
      </c>
      <c r="B104" s="12"/>
      <c r="C104" s="12"/>
      <c r="F104" s="9"/>
      <c r="H104" s="9"/>
      <c r="I104" s="2"/>
      <c r="K104" s="14">
        <v>45</v>
      </c>
    </row>
    <row r="105" spans="1:11" ht="12.75">
      <c r="A105" s="3">
        <v>1458</v>
      </c>
      <c r="B105" s="12"/>
      <c r="C105" s="12"/>
      <c r="F105" s="9"/>
      <c r="H105" s="9"/>
      <c r="I105" s="2"/>
      <c r="K105" s="14">
        <v>45</v>
      </c>
    </row>
    <row r="106" spans="1:11" ht="12.75">
      <c r="A106" s="3">
        <v>1459</v>
      </c>
      <c r="B106" s="12"/>
      <c r="C106" s="12"/>
      <c r="F106" s="9"/>
      <c r="H106" s="9"/>
      <c r="I106" s="2"/>
      <c r="K106" s="14">
        <v>45</v>
      </c>
    </row>
    <row r="107" spans="1:11" ht="12.75">
      <c r="A107" s="3">
        <v>1460</v>
      </c>
      <c r="B107" s="12"/>
      <c r="C107" s="12"/>
      <c r="F107" s="9"/>
      <c r="H107" s="9"/>
      <c r="I107" s="2"/>
      <c r="K107" s="14">
        <v>45</v>
      </c>
    </row>
    <row r="108" spans="1:11" ht="12.75">
      <c r="A108" s="3">
        <v>1461</v>
      </c>
      <c r="B108" s="12"/>
      <c r="C108" s="12"/>
      <c r="F108" s="9"/>
      <c r="H108" s="9"/>
      <c r="I108" s="2"/>
      <c r="K108" s="14">
        <v>45</v>
      </c>
    </row>
    <row r="109" spans="1:11" ht="12.75">
      <c r="A109" s="3">
        <v>1462</v>
      </c>
      <c r="B109" s="12"/>
      <c r="C109" s="12"/>
      <c r="F109" s="9"/>
      <c r="H109" s="9"/>
      <c r="I109" s="2"/>
      <c r="K109" s="14">
        <v>45</v>
      </c>
    </row>
    <row r="110" spans="1:11" ht="12.75">
      <c r="A110" s="3">
        <v>1463</v>
      </c>
      <c r="B110" s="12"/>
      <c r="C110" s="12"/>
      <c r="F110" s="9"/>
      <c r="H110" s="9"/>
      <c r="I110" s="2"/>
      <c r="K110" s="14">
        <v>45</v>
      </c>
    </row>
    <row r="111" spans="1:11" ht="12.75">
      <c r="A111" s="3">
        <v>1464</v>
      </c>
      <c r="B111" s="12"/>
      <c r="C111" s="12"/>
      <c r="F111" s="9"/>
      <c r="H111" s="9"/>
      <c r="I111" s="2"/>
      <c r="K111" s="14">
        <v>45</v>
      </c>
    </row>
    <row r="112" spans="1:11" ht="12.75">
      <c r="A112" s="3">
        <v>1465</v>
      </c>
      <c r="B112" s="12"/>
      <c r="C112" s="12"/>
      <c r="F112" s="9"/>
      <c r="H112" s="9"/>
      <c r="I112" s="2"/>
      <c r="K112" s="14">
        <v>50</v>
      </c>
    </row>
    <row r="113" spans="1:11" ht="12.75">
      <c r="A113" s="3">
        <v>1466</v>
      </c>
      <c r="B113" s="12"/>
      <c r="C113" s="12"/>
      <c r="F113" s="9"/>
      <c r="H113" s="9"/>
      <c r="I113" s="2"/>
      <c r="K113" s="14">
        <v>50</v>
      </c>
    </row>
    <row r="114" spans="1:11" ht="12.75">
      <c r="A114" s="3">
        <v>1467</v>
      </c>
      <c r="B114" s="12"/>
      <c r="C114" s="12"/>
      <c r="F114" s="9"/>
      <c r="H114" s="9"/>
      <c r="I114" s="2"/>
      <c r="K114" s="14">
        <v>50</v>
      </c>
    </row>
    <row r="115" spans="1:11" ht="12.75">
      <c r="A115" s="3">
        <v>1468</v>
      </c>
      <c r="B115" s="12"/>
      <c r="C115" s="12"/>
      <c r="F115" s="9"/>
      <c r="H115" s="9"/>
      <c r="I115" s="2"/>
      <c r="K115" s="14">
        <v>50</v>
      </c>
    </row>
    <row r="116" spans="1:11" ht="12.75">
      <c r="A116" s="3">
        <v>1469</v>
      </c>
      <c r="B116" s="12"/>
      <c r="C116" s="12"/>
      <c r="F116" s="9"/>
      <c r="H116" s="9"/>
      <c r="I116" s="2"/>
      <c r="K116" s="14">
        <v>50</v>
      </c>
    </row>
    <row r="117" spans="1:11" ht="12.75">
      <c r="A117" s="3">
        <v>1470</v>
      </c>
      <c r="B117" s="12"/>
      <c r="C117" s="12"/>
      <c r="F117" s="9"/>
      <c r="H117" s="9"/>
      <c r="I117" s="2"/>
      <c r="K117" s="14">
        <v>50</v>
      </c>
    </row>
    <row r="118" spans="1:11" ht="12.75">
      <c r="A118" s="3">
        <v>1471</v>
      </c>
      <c r="B118" s="12"/>
      <c r="C118" s="12"/>
      <c r="F118" s="9"/>
      <c r="H118" s="9"/>
      <c r="I118" s="2"/>
      <c r="K118" s="14">
        <v>50</v>
      </c>
    </row>
    <row r="119" spans="1:11" ht="12.75">
      <c r="A119" s="3">
        <v>1472</v>
      </c>
      <c r="B119" s="12"/>
      <c r="C119" s="12"/>
      <c r="F119" s="9"/>
      <c r="H119" s="9"/>
      <c r="I119" s="2"/>
      <c r="K119" s="14">
        <v>50</v>
      </c>
    </row>
    <row r="120" spans="1:11" ht="12.75">
      <c r="A120" s="3">
        <v>1473</v>
      </c>
      <c r="B120" s="12"/>
      <c r="C120" s="12"/>
      <c r="F120" s="9"/>
      <c r="H120" s="9"/>
      <c r="I120" s="2"/>
      <c r="K120" s="14">
        <v>50</v>
      </c>
    </row>
    <row r="121" spans="1:11" ht="12.75">
      <c r="A121" s="3">
        <v>1474</v>
      </c>
      <c r="B121" s="12"/>
      <c r="C121" s="12"/>
      <c r="F121" s="9"/>
      <c r="H121" s="9"/>
      <c r="I121" s="2"/>
      <c r="K121" s="14">
        <v>50</v>
      </c>
    </row>
    <row r="122" spans="1:11" ht="12.75">
      <c r="A122" s="3">
        <v>1475</v>
      </c>
      <c r="B122" s="12"/>
      <c r="C122" s="12"/>
      <c r="F122" s="9"/>
      <c r="H122" s="9"/>
      <c r="I122" s="2"/>
      <c r="K122" s="14">
        <v>50</v>
      </c>
    </row>
    <row r="123" spans="1:11" ht="12.75">
      <c r="A123" s="3">
        <v>1476</v>
      </c>
      <c r="B123" s="12"/>
      <c r="C123" s="12"/>
      <c r="F123" s="9"/>
      <c r="H123" s="9"/>
      <c r="I123" s="2"/>
      <c r="K123" s="14">
        <v>50</v>
      </c>
    </row>
    <row r="124" spans="1:11" ht="12.75">
      <c r="A124" s="3">
        <v>1477</v>
      </c>
      <c r="B124" s="12"/>
      <c r="C124" s="12"/>
      <c r="F124" s="9"/>
      <c r="H124" s="9"/>
      <c r="I124" s="2"/>
      <c r="K124" s="14">
        <v>50</v>
      </c>
    </row>
    <row r="125" spans="1:11" ht="12.75">
      <c r="A125" s="3">
        <v>1478</v>
      </c>
      <c r="B125" s="12"/>
      <c r="C125" s="12"/>
      <c r="F125" s="9"/>
      <c r="H125" s="9"/>
      <c r="I125" s="2"/>
      <c r="K125" s="14">
        <v>50</v>
      </c>
    </row>
    <row r="126" spans="1:11" ht="12.75">
      <c r="A126" s="3">
        <v>1479</v>
      </c>
      <c r="B126" s="12"/>
      <c r="C126" s="12"/>
      <c r="F126" s="9"/>
      <c r="H126" s="9"/>
      <c r="I126" s="2"/>
      <c r="K126" s="14">
        <v>52</v>
      </c>
    </row>
    <row r="127" spans="1:11" ht="12.75">
      <c r="A127" s="3">
        <v>1480</v>
      </c>
      <c r="B127" s="12"/>
      <c r="C127" s="12"/>
      <c r="F127" s="9"/>
      <c r="H127" s="9"/>
      <c r="I127" s="2"/>
      <c r="K127" s="14">
        <v>52</v>
      </c>
    </row>
    <row r="128" spans="1:11" ht="12.75">
      <c r="A128" s="3">
        <v>1481</v>
      </c>
      <c r="B128" s="12"/>
      <c r="C128" s="12"/>
      <c r="F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8" ht="12.75">
      <c r="A168" s="3"/>
    </row>
    <row r="169" ht="12.75">
      <c r="A169" s="3"/>
    </row>
    <row r="170" ht="12.75">
      <c r="A170" s="3"/>
    </row>
    <row r="171" spans="1:10" ht="12.75">
      <c r="A171" s="3"/>
      <c r="B171" s="19" t="s">
        <v>508</v>
      </c>
      <c r="J171" s="14"/>
    </row>
    <row r="172" spans="1:10" ht="12.75">
      <c r="A172" s="3"/>
      <c r="J172" s="14"/>
    </row>
    <row r="173" spans="1:10" ht="12.75">
      <c r="A173" s="3"/>
      <c r="B173" t="s">
        <v>295</v>
      </c>
      <c r="J173" s="14"/>
    </row>
    <row r="174" spans="2:10" ht="12.75">
      <c r="B174" s="12"/>
      <c r="C174" s="12"/>
      <c r="F174" s="9"/>
      <c r="G174" s="9"/>
      <c r="H174" s="14"/>
      <c r="I174" s="2"/>
      <c r="J174" s="14"/>
    </row>
    <row r="175" spans="2:10" ht="12.75">
      <c r="B175" t="s">
        <v>515</v>
      </c>
      <c r="C175" s="14"/>
      <c r="D175" s="9"/>
      <c r="G175" s="9"/>
      <c r="H175" s="14"/>
      <c r="I175" s="2"/>
      <c r="J175" s="14"/>
    </row>
    <row r="176" spans="3:10" ht="12.75">
      <c r="C176" s="14"/>
      <c r="D176" s="9"/>
      <c r="G176" s="9"/>
      <c r="H176" s="14"/>
      <c r="I176" s="2"/>
      <c r="J176" s="14"/>
    </row>
    <row r="177" spans="2:10" ht="12.75">
      <c r="B177" t="s">
        <v>473</v>
      </c>
      <c r="C177" s="14"/>
      <c r="D177" s="9"/>
      <c r="G177" s="9"/>
      <c r="H177" s="14"/>
      <c r="I177" s="2"/>
      <c r="J177" s="14"/>
    </row>
    <row r="178" spans="4:10" ht="12.75">
      <c r="D178" s="9"/>
      <c r="G178" s="9"/>
      <c r="H178" s="14"/>
      <c r="I178" s="2"/>
      <c r="J178" s="14"/>
    </row>
    <row r="179" spans="2:10" ht="12.75">
      <c r="B179" t="s">
        <v>478</v>
      </c>
      <c r="D179" s="9"/>
      <c r="G179" s="9"/>
      <c r="H179" s="14"/>
      <c r="I179" s="2"/>
      <c r="J179" s="14"/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N170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5" max="5" width="8.00390625" style="0" customWidth="1"/>
    <col min="6" max="6" width="9.7109375" style="9" customWidth="1"/>
    <col min="7" max="8" width="12.140625" style="9" customWidth="1"/>
    <col min="9" max="9" width="12.8515625" style="2" customWidth="1"/>
    <col min="10" max="10" width="12.8515625" style="14" customWidth="1"/>
    <col min="11" max="11" width="9.28125" style="14" customWidth="1"/>
    <col min="12" max="12" width="8.57421875" style="9" customWidth="1"/>
    <col min="13" max="13" width="13.7109375" style="9" customWidth="1"/>
    <col min="14" max="16" width="8.421875" style="9" customWidth="1"/>
  </cols>
  <sheetData>
    <row r="1" spans="1:14" ht="12.75">
      <c r="A1" s="3"/>
      <c r="B1" s="12"/>
      <c r="C1" s="13" t="s">
        <v>441</v>
      </c>
      <c r="D1" s="10"/>
      <c r="E1" s="5"/>
      <c r="F1" s="9"/>
      <c r="G1" s="9"/>
      <c r="H1" s="9"/>
      <c r="I1" s="2"/>
      <c r="J1" s="14"/>
      <c r="K1" s="14"/>
      <c r="L1" s="9"/>
      <c r="M1" s="9"/>
      <c r="N1" s="9"/>
    </row>
    <row r="2" spans="1:14" ht="12.75">
      <c r="A2" s="3"/>
      <c r="B2" s="12"/>
      <c r="C2" s="13" t="s">
        <v>530</v>
      </c>
      <c r="D2" s="10"/>
      <c r="E2" s="5"/>
      <c r="F2" s="9"/>
      <c r="G2" s="9"/>
      <c r="H2" s="9"/>
      <c r="I2" s="2"/>
      <c r="J2" s="14"/>
      <c r="K2" s="14"/>
      <c r="L2" s="9"/>
      <c r="M2" s="9"/>
      <c r="N2" s="9"/>
    </row>
    <row r="3" spans="1:14" ht="12.75">
      <c r="A3" s="3"/>
      <c r="B3" s="12"/>
      <c r="C3" s="12"/>
      <c r="D3" s="10"/>
      <c r="E3" s="5"/>
      <c r="F3" s="9"/>
      <c r="G3" s="9"/>
      <c r="H3" s="9"/>
      <c r="I3" s="2"/>
      <c r="J3" s="14"/>
      <c r="K3" s="14"/>
      <c r="L3" s="9"/>
      <c r="M3" s="9"/>
      <c r="N3" s="9"/>
    </row>
    <row r="4" spans="1:14" ht="12.75">
      <c r="A4" s="3" t="s">
        <v>537</v>
      </c>
      <c r="B4" s="13" t="s">
        <v>452</v>
      </c>
      <c r="C4" s="13" t="s">
        <v>521</v>
      </c>
      <c r="D4" s="11" t="s">
        <v>290</v>
      </c>
      <c r="E4" s="6" t="s">
        <v>491</v>
      </c>
      <c r="F4" s="16" t="s">
        <v>493</v>
      </c>
      <c r="G4" s="16" t="s">
        <v>523</v>
      </c>
      <c r="H4" s="16" t="s">
        <v>487</v>
      </c>
      <c r="I4" s="4" t="s">
        <v>1</v>
      </c>
      <c r="J4" s="15" t="s">
        <v>524</v>
      </c>
      <c r="K4" s="15" t="s">
        <v>526</v>
      </c>
      <c r="L4" s="16" t="s">
        <v>524</v>
      </c>
      <c r="M4" s="16" t="s">
        <v>267</v>
      </c>
      <c r="N4" s="9"/>
    </row>
    <row r="5" spans="1:14" ht="12.75">
      <c r="A5" s="3" t="s">
        <v>358</v>
      </c>
      <c r="B5" s="12"/>
      <c r="C5" s="12"/>
      <c r="D5" s="11" t="s">
        <v>492</v>
      </c>
      <c r="E5" s="6" t="s">
        <v>359</v>
      </c>
      <c r="F5" s="16" t="s">
        <v>494</v>
      </c>
      <c r="G5" s="16" t="s">
        <v>7</v>
      </c>
      <c r="H5" s="16" t="s">
        <v>7</v>
      </c>
      <c r="I5" s="4" t="s">
        <v>9</v>
      </c>
      <c r="J5" s="15" t="s">
        <v>9</v>
      </c>
      <c r="K5" s="15" t="s">
        <v>364</v>
      </c>
      <c r="L5" s="16" t="s">
        <v>451</v>
      </c>
      <c r="M5" s="16" t="s">
        <v>296</v>
      </c>
      <c r="N5" s="9"/>
    </row>
    <row r="6" spans="1:14" ht="12.75">
      <c r="A6" s="3"/>
      <c r="B6" s="12"/>
      <c r="C6" s="12"/>
      <c r="D6" s="10"/>
      <c r="E6" s="5"/>
      <c r="F6" s="9"/>
      <c r="G6" s="9"/>
      <c r="H6" s="9"/>
      <c r="I6" s="2"/>
      <c r="J6" s="14"/>
      <c r="K6" s="14"/>
      <c r="L6" s="9"/>
      <c r="M6" s="9"/>
      <c r="N6" s="9"/>
    </row>
    <row r="7" spans="1:14" ht="12.75">
      <c r="A7" s="3">
        <v>1360</v>
      </c>
      <c r="B7" s="12"/>
      <c r="C7" s="12"/>
      <c r="F7" s="9"/>
      <c r="G7" s="9"/>
      <c r="H7" s="9"/>
      <c r="I7" s="2"/>
      <c r="J7" s="14"/>
      <c r="K7" s="14">
        <v>36</v>
      </c>
      <c r="L7" s="9"/>
      <c r="M7" s="9"/>
      <c r="N7" s="9"/>
    </row>
    <row r="8" spans="1:12" ht="12.75">
      <c r="A8" s="3">
        <v>1361</v>
      </c>
      <c r="F8" s="9"/>
      <c r="G8" s="9"/>
      <c r="H8" s="9"/>
      <c r="I8" s="2"/>
      <c r="J8" s="14"/>
      <c r="K8" s="14">
        <v>36</v>
      </c>
      <c r="L8" s="9"/>
    </row>
    <row r="9" spans="1:12" ht="12.75">
      <c r="A9" s="3">
        <v>1362</v>
      </c>
      <c r="F9" s="9"/>
      <c r="G9" s="9"/>
      <c r="H9" s="9"/>
      <c r="I9" s="2"/>
      <c r="J9" s="14"/>
      <c r="K9" s="14">
        <v>36</v>
      </c>
      <c r="L9" s="9"/>
    </row>
    <row r="10" spans="1:12" ht="12.75">
      <c r="A10" s="3">
        <v>1363</v>
      </c>
      <c r="F10" s="9"/>
      <c r="G10" s="9"/>
      <c r="H10" s="9"/>
      <c r="I10" s="2"/>
      <c r="J10" s="14"/>
      <c r="K10" s="14">
        <v>36</v>
      </c>
      <c r="L10" s="9"/>
    </row>
    <row r="11" spans="1:12" ht="12.75">
      <c r="A11" s="3">
        <v>1364</v>
      </c>
      <c r="F11" s="9"/>
      <c r="G11" s="9"/>
      <c r="H11" s="9"/>
      <c r="I11" s="2"/>
      <c r="J11" s="14"/>
      <c r="K11" s="14">
        <v>36</v>
      </c>
      <c r="L11" s="9"/>
    </row>
    <row r="12" spans="1:12" ht="12.75">
      <c r="A12" s="3">
        <v>1365</v>
      </c>
      <c r="F12" s="9"/>
      <c r="G12" s="9"/>
      <c r="H12" s="9"/>
      <c r="I12" s="2"/>
      <c r="J12" s="14"/>
      <c r="K12" s="14">
        <v>36</v>
      </c>
      <c r="L12" s="9"/>
    </row>
    <row r="13" spans="1:12" ht="12.75">
      <c r="A13" s="3">
        <v>1366</v>
      </c>
      <c r="F13" s="9"/>
      <c r="G13" s="9"/>
      <c r="H13" s="9"/>
      <c r="I13" s="2"/>
      <c r="J13" s="14"/>
      <c r="K13" s="14">
        <v>36</v>
      </c>
      <c r="L13" s="9"/>
    </row>
    <row r="14" spans="1:12" ht="12.75">
      <c r="A14" s="3">
        <v>1367</v>
      </c>
      <c r="F14" s="9"/>
      <c r="G14" s="9"/>
      <c r="H14" s="9"/>
      <c r="I14" s="2"/>
      <c r="J14" s="14"/>
      <c r="K14" s="14">
        <v>36</v>
      </c>
      <c r="L14" s="9"/>
    </row>
    <row r="15" spans="1:12" ht="12.75">
      <c r="A15" s="3">
        <v>1368</v>
      </c>
      <c r="F15" s="9"/>
      <c r="G15" s="9"/>
      <c r="H15" s="9"/>
      <c r="I15" s="2"/>
      <c r="J15" s="14"/>
      <c r="K15" s="14">
        <v>36</v>
      </c>
      <c r="L15" s="9"/>
    </row>
    <row r="16" spans="1:12" ht="12.75">
      <c r="A16" s="3">
        <v>1369</v>
      </c>
      <c r="F16" s="9"/>
      <c r="G16" s="9"/>
      <c r="H16" s="9"/>
      <c r="I16" s="2"/>
      <c r="J16" s="14"/>
      <c r="K16" s="14">
        <v>36</v>
      </c>
      <c r="L16" s="9"/>
    </row>
    <row r="17" spans="1:12" ht="12.75">
      <c r="A17" s="3">
        <v>1370</v>
      </c>
      <c r="F17" s="9"/>
      <c r="G17" s="9"/>
      <c r="H17" s="9"/>
      <c r="I17" s="2"/>
      <c r="J17" s="14"/>
      <c r="K17" s="14">
        <v>36</v>
      </c>
      <c r="L17" s="9"/>
    </row>
    <row r="18" spans="1:12" ht="12.75">
      <c r="A18" s="3">
        <v>1371</v>
      </c>
      <c r="F18" s="9"/>
      <c r="G18" s="9"/>
      <c r="H18" s="9"/>
      <c r="I18" s="2"/>
      <c r="J18" s="14"/>
      <c r="K18" s="14">
        <v>36</v>
      </c>
      <c r="L18" s="9"/>
    </row>
    <row r="19" spans="1:12" ht="12.75">
      <c r="A19" s="3">
        <v>1372</v>
      </c>
      <c r="F19" s="9"/>
      <c r="G19" s="9"/>
      <c r="H19" s="9"/>
      <c r="I19" s="2"/>
      <c r="J19" s="14"/>
      <c r="K19" s="14">
        <v>36</v>
      </c>
      <c r="L19" s="9"/>
    </row>
    <row r="20" spans="1:12" ht="12.75">
      <c r="A20" s="3">
        <v>1373</v>
      </c>
      <c r="F20" s="9"/>
      <c r="G20" s="9"/>
      <c r="H20" s="9"/>
      <c r="I20" s="2"/>
      <c r="J20" s="14"/>
      <c r="K20" s="14">
        <v>36</v>
      </c>
      <c r="L20" s="9"/>
    </row>
    <row r="21" spans="1:12" ht="12.75">
      <c r="A21" s="3">
        <v>1374</v>
      </c>
      <c r="F21" s="9"/>
      <c r="G21" s="9"/>
      <c r="H21" s="9"/>
      <c r="I21" s="2"/>
      <c r="J21" s="14"/>
      <c r="K21" s="14">
        <v>36</v>
      </c>
      <c r="L21" s="9"/>
    </row>
    <row r="22" spans="1:12" ht="12.75">
      <c r="A22" s="3">
        <v>1375</v>
      </c>
      <c r="F22" s="9"/>
      <c r="G22" s="9"/>
      <c r="H22" s="9"/>
      <c r="I22" s="2"/>
      <c r="J22" s="14"/>
      <c r="K22" s="14">
        <v>36</v>
      </c>
      <c r="L22" s="9"/>
    </row>
    <row r="23" spans="1:12" ht="12.75">
      <c r="A23" s="3">
        <v>1376</v>
      </c>
      <c r="F23" s="9"/>
      <c r="G23" s="9"/>
      <c r="H23" s="9"/>
      <c r="I23" s="2"/>
      <c r="J23" s="14"/>
      <c r="K23" s="14">
        <v>36</v>
      </c>
      <c r="L23" s="9"/>
    </row>
    <row r="24" spans="1:12" ht="12.75">
      <c r="A24" s="3">
        <v>1377</v>
      </c>
      <c r="F24" s="9"/>
      <c r="G24" s="9"/>
      <c r="H24" s="9"/>
      <c r="I24" s="2"/>
      <c r="J24" s="14"/>
      <c r="K24" s="14">
        <v>36</v>
      </c>
      <c r="L24" s="9"/>
    </row>
    <row r="25" spans="1:12" ht="12.75">
      <c r="A25" s="3">
        <v>1378</v>
      </c>
      <c r="F25" s="9"/>
      <c r="G25" s="9"/>
      <c r="H25" s="9"/>
      <c r="I25" s="2"/>
      <c r="J25" s="14"/>
      <c r="K25" s="14">
        <v>36</v>
      </c>
      <c r="L25" s="9"/>
    </row>
    <row r="26" spans="1:12" ht="12.75">
      <c r="A26" s="3">
        <v>1379</v>
      </c>
      <c r="F26" s="9"/>
      <c r="G26" s="9"/>
      <c r="H26" s="9"/>
      <c r="I26" s="2"/>
      <c r="J26" s="14"/>
      <c r="K26" s="14">
        <v>36</v>
      </c>
      <c r="L26" s="9"/>
    </row>
    <row r="27" spans="1:12" ht="12.75">
      <c r="A27" s="3">
        <v>1380</v>
      </c>
      <c r="F27" s="9"/>
      <c r="G27" s="9"/>
      <c r="H27" s="9"/>
      <c r="I27" s="2"/>
      <c r="J27" s="14"/>
      <c r="K27" s="14">
        <v>36</v>
      </c>
      <c r="L27" s="9"/>
    </row>
    <row r="28" spans="1:12" ht="12.75">
      <c r="A28" s="3">
        <v>1381</v>
      </c>
      <c r="F28" s="9"/>
      <c r="G28" s="9"/>
      <c r="H28" s="9"/>
      <c r="I28" s="2"/>
      <c r="J28" s="14"/>
      <c r="K28" s="14">
        <v>36</v>
      </c>
      <c r="L28" s="9"/>
    </row>
    <row r="29" spans="1:12" ht="12.75">
      <c r="A29" s="3">
        <v>1382</v>
      </c>
      <c r="F29" s="9"/>
      <c r="G29" s="9"/>
      <c r="H29" s="9"/>
      <c r="I29" s="2"/>
      <c r="J29" s="14"/>
      <c r="K29" s="14">
        <v>36</v>
      </c>
      <c r="L29" s="9"/>
    </row>
    <row r="30" spans="1:12" ht="12.75">
      <c r="A30" s="3">
        <v>1383</v>
      </c>
      <c r="F30" s="9"/>
      <c r="G30" s="9"/>
      <c r="H30" s="9"/>
      <c r="I30" s="2"/>
      <c r="J30" s="14"/>
      <c r="K30" s="14">
        <v>36</v>
      </c>
      <c r="L30" s="9"/>
    </row>
    <row r="31" spans="1:12" ht="12.75">
      <c r="A31" s="3">
        <v>1384</v>
      </c>
      <c r="F31" s="9"/>
      <c r="G31" s="9"/>
      <c r="H31" s="9"/>
      <c r="I31" s="2"/>
      <c r="J31" s="14"/>
      <c r="K31" s="14">
        <v>36</v>
      </c>
      <c r="L31" s="9"/>
    </row>
    <row r="32" spans="1:12" ht="12.75">
      <c r="A32" s="3">
        <v>1385</v>
      </c>
      <c r="F32" s="9"/>
      <c r="G32" s="9"/>
      <c r="H32" s="9"/>
      <c r="I32" s="2"/>
      <c r="J32" s="14"/>
      <c r="K32" s="14">
        <v>36</v>
      </c>
      <c r="L32" s="9"/>
    </row>
    <row r="33" spans="1:12" ht="12.75">
      <c r="A33" s="3">
        <v>1386</v>
      </c>
      <c r="F33" s="9"/>
      <c r="G33" s="9"/>
      <c r="H33" s="9"/>
      <c r="I33" s="2"/>
      <c r="J33" s="14"/>
      <c r="K33" s="14">
        <v>36</v>
      </c>
      <c r="L33" s="9"/>
    </row>
    <row r="34" spans="1:12" ht="12.75">
      <c r="A34" s="3">
        <v>1387</v>
      </c>
      <c r="F34" s="9"/>
      <c r="G34" s="9"/>
      <c r="H34" s="9"/>
      <c r="I34" s="2"/>
      <c r="J34" s="14"/>
      <c r="K34" s="14">
        <v>36</v>
      </c>
      <c r="L34" s="9"/>
    </row>
    <row r="35" spans="1:12" ht="12.75">
      <c r="A35" s="3">
        <v>1388</v>
      </c>
      <c r="F35" s="9"/>
      <c r="G35" s="9"/>
      <c r="H35" s="9"/>
      <c r="I35" s="2"/>
      <c r="J35" s="14"/>
      <c r="K35" s="14">
        <v>36</v>
      </c>
      <c r="L35" s="9"/>
    </row>
    <row r="36" spans="1:12" ht="12.75">
      <c r="A36" s="3">
        <v>1389</v>
      </c>
      <c r="F36" s="9"/>
      <c r="G36" s="9"/>
      <c r="H36" s="9"/>
      <c r="I36" s="2"/>
      <c r="J36" s="14"/>
      <c r="K36" s="14">
        <v>36</v>
      </c>
      <c r="L36" s="9"/>
    </row>
    <row r="37" spans="1:12" ht="12.75">
      <c r="A37" s="3">
        <v>1390</v>
      </c>
      <c r="F37" s="9"/>
      <c r="G37" s="9"/>
      <c r="H37" s="9"/>
      <c r="I37" s="2"/>
      <c r="J37" s="14"/>
      <c r="K37" s="14">
        <v>36</v>
      </c>
      <c r="L37" s="9"/>
    </row>
    <row r="38" spans="1:12" ht="12.75">
      <c r="A38" s="3">
        <v>1391</v>
      </c>
      <c r="F38" s="9"/>
      <c r="G38" s="9"/>
      <c r="H38" s="9"/>
      <c r="I38" s="2"/>
      <c r="J38" s="14"/>
      <c r="K38" s="14">
        <v>36</v>
      </c>
      <c r="L38" s="9"/>
    </row>
    <row r="39" spans="1:12" ht="12.75">
      <c r="A39" s="3">
        <v>1392</v>
      </c>
      <c r="F39" s="9"/>
      <c r="G39" s="9"/>
      <c r="H39" s="9"/>
      <c r="I39" s="2"/>
      <c r="J39" s="14"/>
      <c r="K39" s="14">
        <v>36</v>
      </c>
      <c r="L39" s="9"/>
    </row>
    <row r="40" spans="1:12" ht="12.75">
      <c r="A40" s="3">
        <v>1393</v>
      </c>
      <c r="F40" s="9"/>
      <c r="G40" s="9"/>
      <c r="H40" s="9"/>
      <c r="I40" s="2"/>
      <c r="J40" s="14"/>
      <c r="K40" s="14">
        <v>36</v>
      </c>
      <c r="L40" s="9"/>
    </row>
    <row r="41" spans="1:12" ht="12.75">
      <c r="A41" s="3">
        <v>1394</v>
      </c>
      <c r="F41" s="9"/>
      <c r="G41" s="9"/>
      <c r="H41" s="9"/>
      <c r="I41" s="2"/>
      <c r="J41" s="14"/>
      <c r="K41" s="14">
        <v>36</v>
      </c>
      <c r="L41" s="9"/>
    </row>
    <row r="42" spans="1:12" ht="12.75">
      <c r="A42" s="3">
        <v>1395</v>
      </c>
      <c r="F42" s="9"/>
      <c r="G42" s="9"/>
      <c r="H42" s="9"/>
      <c r="I42" s="2"/>
      <c r="J42" s="14"/>
      <c r="K42" s="14">
        <v>36</v>
      </c>
      <c r="L42" s="9"/>
    </row>
    <row r="43" spans="1:12" ht="12.75">
      <c r="A43" s="3">
        <v>1396</v>
      </c>
      <c r="F43" s="9"/>
      <c r="G43" s="9"/>
      <c r="H43" s="9"/>
      <c r="I43" s="2"/>
      <c r="J43" s="14"/>
      <c r="K43" s="14">
        <v>36</v>
      </c>
      <c r="L43" s="9"/>
    </row>
    <row r="44" spans="1:12" ht="12.75">
      <c r="A44" s="3">
        <v>1397</v>
      </c>
      <c r="F44" s="9"/>
      <c r="G44" s="9"/>
      <c r="H44" s="9"/>
      <c r="I44" s="2"/>
      <c r="J44" s="14"/>
      <c r="K44" s="14">
        <v>36</v>
      </c>
      <c r="L44" s="9"/>
    </row>
    <row r="45" spans="1:12" ht="12.75">
      <c r="A45" s="3">
        <v>1398</v>
      </c>
      <c r="F45" s="9"/>
      <c r="G45" s="9"/>
      <c r="H45" s="9"/>
      <c r="I45" s="2"/>
      <c r="J45" s="14"/>
      <c r="K45" s="14">
        <v>36</v>
      </c>
      <c r="L45" s="9"/>
    </row>
    <row r="46" spans="1:12" ht="12.75">
      <c r="A46" s="3">
        <v>1399</v>
      </c>
      <c r="F46" s="9"/>
      <c r="G46" s="9"/>
      <c r="H46" s="9"/>
      <c r="I46" s="2"/>
      <c r="J46" s="14"/>
      <c r="K46" s="14">
        <v>36</v>
      </c>
      <c r="L46" s="9"/>
    </row>
    <row r="47" spans="1:12" ht="12.75">
      <c r="A47" s="3">
        <v>1400</v>
      </c>
      <c r="F47" s="9"/>
      <c r="G47" s="9"/>
      <c r="H47" s="9"/>
      <c r="I47" s="2"/>
      <c r="J47" s="14"/>
      <c r="K47" s="14">
        <v>36</v>
      </c>
      <c r="L47" s="9"/>
    </row>
    <row r="48" spans="1:12" ht="12.75">
      <c r="A48" s="3">
        <v>1401</v>
      </c>
      <c r="F48" s="9"/>
      <c r="G48" s="9"/>
      <c r="H48" s="9"/>
      <c r="I48" s="2"/>
      <c r="J48" s="14"/>
      <c r="K48" s="14">
        <v>36</v>
      </c>
      <c r="L48" s="9"/>
    </row>
    <row r="49" spans="1:12" ht="12.75">
      <c r="A49" s="3">
        <v>1402</v>
      </c>
      <c r="F49" s="9"/>
      <c r="G49" s="9"/>
      <c r="H49" s="9"/>
      <c r="I49" s="2"/>
      <c r="J49" s="14"/>
      <c r="K49" s="14">
        <v>36</v>
      </c>
      <c r="L49" s="9"/>
    </row>
    <row r="50" spans="1:12" ht="12.75">
      <c r="A50" s="3">
        <v>1403</v>
      </c>
      <c r="F50" s="9"/>
      <c r="G50" s="9"/>
      <c r="H50" s="9"/>
      <c r="I50" s="2"/>
      <c r="J50" s="14"/>
      <c r="K50" s="14">
        <v>36</v>
      </c>
      <c r="L50" s="9"/>
    </row>
    <row r="51" spans="1:12" ht="12.75">
      <c r="A51" s="3">
        <v>1404</v>
      </c>
      <c r="F51" s="9"/>
      <c r="G51" s="9"/>
      <c r="H51" s="9"/>
      <c r="I51" s="2"/>
      <c r="J51" s="14"/>
      <c r="K51" s="14">
        <v>36</v>
      </c>
      <c r="L51" s="9"/>
    </row>
    <row r="52" spans="1:12" ht="12.75">
      <c r="A52" s="3">
        <v>1405</v>
      </c>
      <c r="F52" s="9"/>
      <c r="G52" s="9"/>
      <c r="H52" s="9"/>
      <c r="I52" s="2"/>
      <c r="J52" s="14"/>
      <c r="K52" s="14">
        <v>36</v>
      </c>
      <c r="L52" s="9"/>
    </row>
    <row r="53" spans="1:12" ht="12.75">
      <c r="A53" s="3">
        <v>1406</v>
      </c>
      <c r="F53" s="9"/>
      <c r="G53" s="9"/>
      <c r="H53" s="9"/>
      <c r="I53" s="2"/>
      <c r="J53" s="14"/>
      <c r="K53" s="14">
        <v>36</v>
      </c>
      <c r="L53" s="9"/>
    </row>
    <row r="54" spans="1:12" ht="12.75">
      <c r="A54" s="3">
        <v>1407</v>
      </c>
      <c r="F54" s="9"/>
      <c r="G54" s="9"/>
      <c r="H54" s="9"/>
      <c r="I54" s="2"/>
      <c r="J54" s="14"/>
      <c r="K54" s="14">
        <v>36</v>
      </c>
      <c r="L54" s="9"/>
    </row>
    <row r="55" spans="1:12" ht="12.75">
      <c r="A55" s="3">
        <v>1408</v>
      </c>
      <c r="F55" s="9"/>
      <c r="G55" s="9"/>
      <c r="H55" s="9"/>
      <c r="I55" s="2"/>
      <c r="J55" s="14"/>
      <c r="K55" s="14">
        <v>36</v>
      </c>
      <c r="L55" s="9"/>
    </row>
    <row r="56" spans="1:12" ht="12.75">
      <c r="A56" s="3">
        <v>1409</v>
      </c>
      <c r="F56" s="9"/>
      <c r="G56" s="9"/>
      <c r="H56" s="9"/>
      <c r="I56" s="2"/>
      <c r="J56" s="14"/>
      <c r="K56" s="14">
        <v>36</v>
      </c>
      <c r="L56" s="9"/>
    </row>
    <row r="57" spans="1:12" ht="12.75">
      <c r="A57" s="3">
        <v>1410</v>
      </c>
      <c r="F57" s="9"/>
      <c r="G57" s="9"/>
      <c r="H57" s="9"/>
      <c r="I57" s="2"/>
      <c r="J57" s="14"/>
      <c r="K57" s="14">
        <v>36</v>
      </c>
      <c r="L57" s="9"/>
    </row>
    <row r="58" spans="1:12" ht="12.75">
      <c r="A58" s="3">
        <v>1411</v>
      </c>
      <c r="F58" s="9"/>
      <c r="G58" s="9"/>
      <c r="H58" s="9"/>
      <c r="I58" s="2"/>
      <c r="J58" s="14"/>
      <c r="K58" s="14">
        <v>40</v>
      </c>
      <c r="L58" s="9"/>
    </row>
    <row r="59" spans="1:12" ht="12.75">
      <c r="A59" s="3">
        <v>1412</v>
      </c>
      <c r="F59" s="9"/>
      <c r="G59" s="9"/>
      <c r="H59" s="9"/>
      <c r="I59" s="2"/>
      <c r="J59" s="14"/>
      <c r="K59" s="14">
        <v>40</v>
      </c>
      <c r="L59" s="9"/>
    </row>
    <row r="60" spans="1:12" ht="12.75">
      <c r="A60" s="3">
        <v>1413</v>
      </c>
      <c r="F60" s="9"/>
      <c r="G60" s="9"/>
      <c r="H60" s="9"/>
      <c r="I60" s="2"/>
      <c r="J60" s="14"/>
      <c r="K60" s="14">
        <v>40</v>
      </c>
      <c r="L60" s="9"/>
    </row>
    <row r="61" spans="1:12" ht="12.75">
      <c r="A61" s="3">
        <v>1414</v>
      </c>
      <c r="F61" s="9"/>
      <c r="G61" s="9"/>
      <c r="H61" s="9"/>
      <c r="I61" s="2"/>
      <c r="J61" s="14"/>
      <c r="K61" s="14">
        <v>40</v>
      </c>
      <c r="L61" s="9"/>
    </row>
    <row r="62" spans="1:12" ht="12.75">
      <c r="A62" s="3">
        <v>1415</v>
      </c>
      <c r="F62" s="9"/>
      <c r="G62" s="9"/>
      <c r="H62" s="9"/>
      <c r="I62" s="2"/>
      <c r="J62" s="14"/>
      <c r="K62" s="14">
        <v>40</v>
      </c>
      <c r="L62" s="9"/>
    </row>
    <row r="63" spans="1:12" ht="12.75">
      <c r="A63" s="3">
        <v>1416</v>
      </c>
      <c r="F63" s="9"/>
      <c r="G63" s="9"/>
      <c r="H63" s="9"/>
      <c r="I63" s="2"/>
      <c r="J63" s="14"/>
      <c r="K63" s="14">
        <v>40</v>
      </c>
      <c r="L63" s="9"/>
    </row>
    <row r="64" spans="1:12" ht="12.75">
      <c r="A64" s="3">
        <v>1417</v>
      </c>
      <c r="F64" s="9"/>
      <c r="G64" s="9"/>
      <c r="H64" s="9"/>
      <c r="I64" s="2"/>
      <c r="J64" s="14"/>
      <c r="K64" s="14">
        <v>40</v>
      </c>
      <c r="L64" s="9"/>
    </row>
    <row r="65" spans="1:12" ht="12.75">
      <c r="A65" s="3">
        <v>1418</v>
      </c>
      <c r="F65" s="9"/>
      <c r="G65" s="9"/>
      <c r="H65" s="9"/>
      <c r="I65" s="2"/>
      <c r="J65" s="14"/>
      <c r="K65" s="14">
        <v>40</v>
      </c>
      <c r="L65" s="9"/>
    </row>
    <row r="66" spans="1:12" ht="12.75">
      <c r="A66" s="3">
        <v>1419</v>
      </c>
      <c r="F66" s="9"/>
      <c r="G66" s="9"/>
      <c r="H66" s="9"/>
      <c r="I66" s="2"/>
      <c r="J66" s="14"/>
      <c r="K66" s="14">
        <v>40</v>
      </c>
      <c r="L66" s="9"/>
    </row>
    <row r="67" spans="1:12" ht="12.75">
      <c r="A67" s="3">
        <v>1420</v>
      </c>
      <c r="F67" s="9"/>
      <c r="G67" s="9"/>
      <c r="H67" s="9"/>
      <c r="I67" s="2"/>
      <c r="J67" s="14"/>
      <c r="K67" s="14">
        <v>40</v>
      </c>
      <c r="L67" s="9"/>
    </row>
    <row r="68" spans="1:12" ht="12.75">
      <c r="A68" s="3">
        <v>1421</v>
      </c>
      <c r="F68" s="9"/>
      <c r="G68" s="9"/>
      <c r="H68" s="9"/>
      <c r="I68" s="2"/>
      <c r="J68" s="14"/>
      <c r="K68" s="14">
        <v>40</v>
      </c>
      <c r="L68" s="9"/>
    </row>
    <row r="69" spans="1:12" ht="12.75">
      <c r="A69" s="3">
        <v>1422</v>
      </c>
      <c r="F69" s="9"/>
      <c r="G69" s="9"/>
      <c r="H69" s="9"/>
      <c r="I69" s="2"/>
      <c r="J69" s="14"/>
      <c r="K69" s="14">
        <v>40</v>
      </c>
      <c r="L69" s="9"/>
    </row>
    <row r="70" spans="1:12" ht="12.75">
      <c r="A70" s="3">
        <v>1423</v>
      </c>
      <c r="F70" s="9"/>
      <c r="G70" s="9"/>
      <c r="H70" s="9"/>
      <c r="I70" s="2"/>
      <c r="J70" s="14"/>
      <c r="K70" s="14">
        <v>40</v>
      </c>
      <c r="L70" s="9"/>
    </row>
    <row r="71" spans="1:12" ht="12.75">
      <c r="A71" s="3">
        <v>1424</v>
      </c>
      <c r="F71" s="9"/>
      <c r="G71" s="9"/>
      <c r="H71" s="9"/>
      <c r="I71" s="2"/>
      <c r="J71" s="14"/>
      <c r="K71" s="14">
        <v>40</v>
      </c>
      <c r="L71" s="9"/>
    </row>
    <row r="72" spans="1:12" ht="12.75">
      <c r="A72" s="3">
        <v>1425</v>
      </c>
      <c r="F72" s="9"/>
      <c r="G72" s="9"/>
      <c r="H72" s="9"/>
      <c r="I72" s="2"/>
      <c r="J72" s="14"/>
      <c r="K72" s="14">
        <v>40</v>
      </c>
      <c r="L72" s="9"/>
    </row>
    <row r="73" spans="1:12" ht="12.75">
      <c r="A73" s="3">
        <v>1426</v>
      </c>
      <c r="F73" s="9"/>
      <c r="G73" s="9"/>
      <c r="H73" s="9"/>
      <c r="I73" s="2"/>
      <c r="J73" s="14"/>
      <c r="K73" s="14">
        <v>40</v>
      </c>
      <c r="L73" s="9"/>
    </row>
    <row r="74" spans="1:12" ht="12.75">
      <c r="A74" s="3">
        <v>1427</v>
      </c>
      <c r="F74" s="9"/>
      <c r="G74" s="9"/>
      <c r="H74" s="9"/>
      <c r="I74" s="2"/>
      <c r="J74" s="14"/>
      <c r="K74" s="14">
        <v>40</v>
      </c>
      <c r="L74" s="9"/>
    </row>
    <row r="75" spans="1:12" ht="12.75">
      <c r="A75" s="3">
        <v>1428</v>
      </c>
      <c r="F75" s="9"/>
      <c r="G75" s="9"/>
      <c r="H75" s="9"/>
      <c r="I75" s="2"/>
      <c r="J75" s="14"/>
      <c r="K75" s="14">
        <v>40</v>
      </c>
      <c r="L75" s="9"/>
    </row>
    <row r="76" spans="1:12" ht="12.75">
      <c r="A76" s="3">
        <v>1429</v>
      </c>
      <c r="F76" s="9"/>
      <c r="G76" s="9"/>
      <c r="H76" s="9"/>
      <c r="I76" s="2"/>
      <c r="J76" s="14"/>
      <c r="K76" s="14">
        <v>40</v>
      </c>
      <c r="L76" s="9"/>
    </row>
    <row r="77" spans="1:12" ht="12.75">
      <c r="A77" s="3">
        <v>1430</v>
      </c>
      <c r="F77" s="9"/>
      <c r="G77" s="9"/>
      <c r="H77" s="9"/>
      <c r="I77" s="2"/>
      <c r="J77" s="14"/>
      <c r="K77" s="14">
        <v>40</v>
      </c>
      <c r="L77" s="9"/>
    </row>
    <row r="78" spans="1:12" ht="12.75">
      <c r="A78" s="3">
        <v>1431</v>
      </c>
      <c r="F78" s="9"/>
      <c r="G78" s="9"/>
      <c r="H78" s="9"/>
      <c r="I78" s="2"/>
      <c r="J78" s="14"/>
      <c r="K78" s="14">
        <v>41</v>
      </c>
      <c r="L78" s="9"/>
    </row>
    <row r="79" spans="1:12" ht="12.75">
      <c r="A79" s="3">
        <v>1432</v>
      </c>
      <c r="F79" s="9"/>
      <c r="G79" s="9"/>
      <c r="H79" s="9"/>
      <c r="I79" s="2"/>
      <c r="J79" s="14"/>
      <c r="K79" s="14">
        <v>41</v>
      </c>
      <c r="L79" s="9"/>
    </row>
    <row r="80" spans="1:12" ht="12.75">
      <c r="A80" s="3">
        <v>1433</v>
      </c>
      <c r="F80" s="9"/>
      <c r="G80" s="9"/>
      <c r="H80" s="9"/>
      <c r="I80" s="2"/>
      <c r="J80" s="14"/>
      <c r="K80" s="14">
        <v>41</v>
      </c>
      <c r="L80" s="9"/>
    </row>
    <row r="81" spans="1:12" ht="12.75">
      <c r="A81" s="3">
        <v>1434</v>
      </c>
      <c r="F81" s="9"/>
      <c r="G81" s="9"/>
      <c r="H81" s="9"/>
      <c r="I81" s="2"/>
      <c r="J81" s="14"/>
      <c r="K81" s="14">
        <v>41</v>
      </c>
      <c r="L81" s="9"/>
    </row>
    <row r="82" spans="1:12" ht="12.75">
      <c r="A82" s="3">
        <v>1435</v>
      </c>
      <c r="F82" s="9"/>
      <c r="G82" s="9"/>
      <c r="H82" s="9"/>
      <c r="I82" s="2"/>
      <c r="J82" s="14"/>
      <c r="K82" s="14">
        <v>41</v>
      </c>
      <c r="L82" s="9"/>
    </row>
    <row r="83" spans="1:12" ht="12.75">
      <c r="A83" s="3">
        <v>1436</v>
      </c>
      <c r="F83" s="9"/>
      <c r="G83" s="9"/>
      <c r="H83" s="9"/>
      <c r="I83" s="2"/>
      <c r="J83" s="14"/>
      <c r="K83" s="14">
        <v>41</v>
      </c>
      <c r="L83" s="9"/>
    </row>
    <row r="84" spans="1:12" ht="12.75">
      <c r="A84" s="3">
        <v>1437</v>
      </c>
      <c r="F84" s="9"/>
      <c r="G84" s="9"/>
      <c r="H84" s="9"/>
      <c r="I84" s="2"/>
      <c r="J84" s="14"/>
      <c r="K84" s="14">
        <v>42</v>
      </c>
      <c r="L84" s="9"/>
    </row>
    <row r="85" spans="1:12" ht="12.75">
      <c r="A85" s="3">
        <v>1438</v>
      </c>
      <c r="F85" s="9"/>
      <c r="G85" s="9"/>
      <c r="H85" s="9"/>
      <c r="I85" s="2"/>
      <c r="J85" s="14"/>
      <c r="K85" s="14">
        <v>42</v>
      </c>
      <c r="L85" s="9"/>
    </row>
    <row r="86" spans="1:12" ht="12.75">
      <c r="A86" s="3">
        <v>1439</v>
      </c>
      <c r="B86" t="s">
        <v>294</v>
      </c>
      <c r="F86" s="9">
        <f>782.625+90.66667</f>
        <v>873.29167</v>
      </c>
      <c r="G86" s="9">
        <f>1423.902+212</f>
        <v>1635.902</v>
      </c>
      <c r="H86" s="9">
        <f>G86/F86</f>
        <v>1.8732595949300652</v>
      </c>
      <c r="I86" s="2">
        <v>1.104</v>
      </c>
      <c r="J86" s="14">
        <f>H86*I86</f>
        <v>2.068078592802792</v>
      </c>
      <c r="K86" s="14">
        <v>42</v>
      </c>
      <c r="L86" s="14">
        <f>(H86*240)/K86</f>
        <v>10.704340542457516</v>
      </c>
    </row>
    <row r="87" spans="1:12" ht="12.75">
      <c r="A87" s="3">
        <v>1440</v>
      </c>
      <c r="F87" s="9"/>
      <c r="G87" s="9"/>
      <c r="H87" s="9"/>
      <c r="I87" s="2"/>
      <c r="J87" s="14"/>
      <c r="K87" s="14">
        <v>43</v>
      </c>
      <c r="L87" s="9"/>
    </row>
    <row r="88" spans="1:12" ht="12.75">
      <c r="A88" s="3">
        <v>1441</v>
      </c>
      <c r="F88" s="9"/>
      <c r="G88" s="9"/>
      <c r="H88" s="9"/>
      <c r="I88" s="2"/>
      <c r="J88" s="14"/>
      <c r="K88" s="14">
        <v>44</v>
      </c>
      <c r="L88" s="9"/>
    </row>
    <row r="89" spans="1:12" ht="12.75">
      <c r="A89" s="3">
        <v>1442</v>
      </c>
      <c r="F89" s="9"/>
      <c r="G89" s="9"/>
      <c r="H89" s="9"/>
      <c r="I89" s="2"/>
      <c r="J89" s="14"/>
      <c r="K89" s="14">
        <v>45</v>
      </c>
      <c r="L89" s="9"/>
    </row>
    <row r="90" spans="1:12" ht="12.75">
      <c r="A90" s="3">
        <v>1443</v>
      </c>
      <c r="B90" t="s">
        <v>294</v>
      </c>
      <c r="F90" s="9">
        <f>660.125+391.708+85+7.83333</f>
        <v>1144.66633</v>
      </c>
      <c r="G90" s="9">
        <f>1490.33333+815.33333+212.5+16.33333</f>
        <v>2534.49999</v>
      </c>
      <c r="H90" s="9">
        <f>G90/F90</f>
        <v>2.2141823547828126</v>
      </c>
      <c r="I90" s="2">
        <v>1.104</v>
      </c>
      <c r="J90" s="14">
        <f>H90*I90</f>
        <v>2.4444573196802253</v>
      </c>
      <c r="K90" s="14">
        <v>45</v>
      </c>
      <c r="L90" s="14">
        <f>(H90*240)/K90</f>
        <v>11.808972558841667</v>
      </c>
    </row>
    <row r="91" spans="1:12" ht="12.75">
      <c r="A91" s="3">
        <v>1444</v>
      </c>
      <c r="B91" t="s">
        <v>294</v>
      </c>
      <c r="F91" s="9">
        <f>541.958+381.333+34+19.792+32.666667+180.25</f>
        <v>1189.999667</v>
      </c>
      <c r="G91" s="9">
        <f>1209.646+930.1666667+73.666667+41.8333333+56.833333+450.625</f>
        <v>2762.7709999999997</v>
      </c>
      <c r="H91" s="9">
        <f>G91/F91</f>
        <v>2.3216569521947603</v>
      </c>
      <c r="I91" s="2">
        <v>1.104</v>
      </c>
      <c r="J91" s="14">
        <f>H91*I91</f>
        <v>2.563109275223016</v>
      </c>
      <c r="K91" s="14">
        <v>45</v>
      </c>
      <c r="L91" s="14">
        <f>(H91*240)/K91</f>
        <v>12.38217041170539</v>
      </c>
    </row>
    <row r="92" spans="1:12" ht="12.75">
      <c r="A92" s="3">
        <v>1445</v>
      </c>
      <c r="F92" s="9"/>
      <c r="G92" s="9"/>
      <c r="H92" s="9"/>
      <c r="I92" s="2"/>
      <c r="J92" s="14"/>
      <c r="K92" s="14">
        <v>45</v>
      </c>
      <c r="L92" s="9"/>
    </row>
    <row r="93" spans="1:12" ht="12.75">
      <c r="A93" s="3">
        <v>1446</v>
      </c>
      <c r="F93" s="9"/>
      <c r="G93" s="9"/>
      <c r="H93" s="9"/>
      <c r="I93" s="2"/>
      <c r="J93" s="14"/>
      <c r="K93" s="14">
        <v>45</v>
      </c>
      <c r="L93" s="9"/>
    </row>
    <row r="94" spans="1:12" ht="12.75">
      <c r="A94" s="3">
        <v>1447</v>
      </c>
      <c r="F94" s="9"/>
      <c r="G94" s="9"/>
      <c r="H94" s="9"/>
      <c r="I94" s="2"/>
      <c r="J94" s="14"/>
      <c r="K94" s="14">
        <v>45</v>
      </c>
      <c r="L94" s="9"/>
    </row>
    <row r="95" spans="1:12" ht="12.75">
      <c r="A95" s="3">
        <v>1448</v>
      </c>
      <c r="B95" t="s">
        <v>483</v>
      </c>
      <c r="F95" s="9">
        <f>909.33333+569.25+538+4.8333</f>
        <v>2021.41663</v>
      </c>
      <c r="G95" s="9">
        <f>2264.138+1634.916667+953.33333+12.888</f>
        <v>4865.275997</v>
      </c>
      <c r="H95" s="9">
        <f>G95/F95</f>
        <v>2.406864534897984</v>
      </c>
      <c r="I95" s="2">
        <v>1.104</v>
      </c>
      <c r="J95" s="14">
        <f>H95*I95</f>
        <v>2.6571784465273742</v>
      </c>
      <c r="K95" s="14">
        <v>45</v>
      </c>
      <c r="L95" s="14">
        <f>(H95*240)/K95</f>
        <v>12.836610852789248</v>
      </c>
    </row>
    <row r="96" spans="1:12" ht="12.75">
      <c r="A96" s="3">
        <v>1449</v>
      </c>
      <c r="F96" s="9"/>
      <c r="G96" s="9"/>
      <c r="H96" s="9"/>
      <c r="I96" s="2"/>
      <c r="J96" s="14"/>
      <c r="K96" s="14">
        <v>45</v>
      </c>
      <c r="L96" s="9"/>
    </row>
    <row r="97" spans="1:12" ht="12.75">
      <c r="A97" s="3">
        <v>1450</v>
      </c>
      <c r="F97" s="9"/>
      <c r="G97" s="9"/>
      <c r="H97" s="9"/>
      <c r="I97" s="2"/>
      <c r="J97" s="14"/>
      <c r="K97" s="14">
        <v>45</v>
      </c>
      <c r="L97" s="9"/>
    </row>
    <row r="98" spans="1:12" ht="12.75">
      <c r="A98" s="3">
        <v>1451</v>
      </c>
      <c r="F98" s="9"/>
      <c r="G98" s="9"/>
      <c r="H98" s="9"/>
      <c r="I98" s="2"/>
      <c r="J98" s="14"/>
      <c r="K98" s="14">
        <v>45</v>
      </c>
      <c r="L98" s="9"/>
    </row>
    <row r="99" spans="1:12" ht="12.75">
      <c r="A99" s="3">
        <v>1452</v>
      </c>
      <c r="F99" s="9"/>
      <c r="G99" s="9"/>
      <c r="H99" s="9"/>
      <c r="I99" s="2"/>
      <c r="J99" s="14"/>
      <c r="K99" s="14">
        <v>45</v>
      </c>
      <c r="L99" s="9"/>
    </row>
    <row r="100" spans="1:12" ht="12.75">
      <c r="A100" s="3">
        <v>1453</v>
      </c>
      <c r="F100" s="9"/>
      <c r="G100" s="9"/>
      <c r="H100" s="9"/>
      <c r="I100" s="2"/>
      <c r="J100" s="14"/>
      <c r="K100" s="14">
        <v>45</v>
      </c>
      <c r="L100" s="9"/>
    </row>
    <row r="101" spans="1:12" ht="12.75">
      <c r="A101" s="3">
        <v>1454</v>
      </c>
      <c r="F101" s="9"/>
      <c r="G101" s="9"/>
      <c r="H101" s="9"/>
      <c r="I101" s="2"/>
      <c r="J101" s="14"/>
      <c r="K101" s="14">
        <v>45</v>
      </c>
      <c r="L101" s="9"/>
    </row>
    <row r="102" spans="1:12" ht="12.75">
      <c r="A102" s="3">
        <v>1455</v>
      </c>
      <c r="F102" s="9"/>
      <c r="G102" s="9"/>
      <c r="H102" s="9"/>
      <c r="I102" s="2"/>
      <c r="J102" s="14"/>
      <c r="K102" s="14">
        <v>45</v>
      </c>
      <c r="L102" s="9"/>
    </row>
    <row r="103" spans="1:12" ht="12.75">
      <c r="A103" s="3">
        <v>1456</v>
      </c>
      <c r="F103" s="9"/>
      <c r="G103" s="9"/>
      <c r="H103" s="9"/>
      <c r="I103" s="2"/>
      <c r="J103" s="14"/>
      <c r="K103" s="14">
        <v>45</v>
      </c>
      <c r="L103" s="9"/>
    </row>
    <row r="104" spans="1:12" ht="12.75">
      <c r="A104" s="3">
        <v>1457</v>
      </c>
      <c r="F104" s="9"/>
      <c r="G104" s="9"/>
      <c r="H104" s="9"/>
      <c r="I104" s="2"/>
      <c r="J104" s="14"/>
      <c r="K104" s="14">
        <v>45</v>
      </c>
      <c r="L104" s="9"/>
    </row>
    <row r="105" spans="1:12" ht="12.75">
      <c r="A105" s="3">
        <v>1458</v>
      </c>
      <c r="F105" s="9"/>
      <c r="G105" s="9"/>
      <c r="H105" s="9"/>
      <c r="I105" s="2"/>
      <c r="J105" s="14"/>
      <c r="K105" s="14">
        <v>45</v>
      </c>
      <c r="L105" s="9"/>
    </row>
    <row r="106" spans="1:12" ht="12.75">
      <c r="A106" s="3">
        <v>1459</v>
      </c>
      <c r="F106" s="9"/>
      <c r="G106" s="9"/>
      <c r="H106" s="9"/>
      <c r="I106" s="2"/>
      <c r="J106" s="14"/>
      <c r="K106" s="14">
        <v>45</v>
      </c>
      <c r="L106" s="9"/>
    </row>
    <row r="107" spans="1:12" ht="12.75">
      <c r="A107" s="3">
        <v>1460</v>
      </c>
      <c r="F107" s="9"/>
      <c r="G107" s="9"/>
      <c r="H107" s="9"/>
      <c r="I107" s="2"/>
      <c r="J107" s="14"/>
      <c r="K107" s="14">
        <v>45</v>
      </c>
      <c r="L107" s="9"/>
    </row>
    <row r="108" spans="1:12" ht="12.75">
      <c r="A108" s="3">
        <v>1461</v>
      </c>
      <c r="F108" s="9"/>
      <c r="G108" s="9"/>
      <c r="H108" s="9"/>
      <c r="I108" s="2"/>
      <c r="J108" s="14"/>
      <c r="K108" s="14">
        <v>45</v>
      </c>
      <c r="L108" s="9"/>
    </row>
    <row r="109" spans="1:12" ht="12.75">
      <c r="A109" s="3">
        <v>1462</v>
      </c>
      <c r="F109" s="9"/>
      <c r="G109" s="9"/>
      <c r="H109" s="9"/>
      <c r="I109" s="2"/>
      <c r="J109" s="14"/>
      <c r="K109" s="14">
        <v>45</v>
      </c>
      <c r="L109" s="9"/>
    </row>
    <row r="110" spans="1:12" ht="12.75">
      <c r="A110" s="3">
        <v>1463</v>
      </c>
      <c r="F110" s="9"/>
      <c r="G110" s="9"/>
      <c r="H110" s="9"/>
      <c r="I110" s="2"/>
      <c r="J110" s="14"/>
      <c r="K110" s="14">
        <v>45</v>
      </c>
      <c r="L110" s="9"/>
    </row>
    <row r="111" spans="1:12" ht="12.75">
      <c r="A111" s="3">
        <v>1464</v>
      </c>
      <c r="B111" t="s">
        <v>471</v>
      </c>
      <c r="F111" s="9">
        <f>773.5+39.83333+30</f>
        <v>843.33333</v>
      </c>
      <c r="G111" s="9">
        <f>1855.667+73.667+45</f>
        <v>1974.3339999999998</v>
      </c>
      <c r="H111" s="9">
        <f>G111/F111</f>
        <v>2.341107519134812</v>
      </c>
      <c r="I111" s="2">
        <v>1.104</v>
      </c>
      <c r="J111" s="14">
        <f>H111*I111</f>
        <v>2.5845827011248326</v>
      </c>
      <c r="K111" s="14">
        <v>45</v>
      </c>
      <c r="L111" s="14">
        <f>(H111*240)/K111</f>
        <v>12.485906768719</v>
      </c>
    </row>
    <row r="112" spans="1:11" ht="12.75">
      <c r="A112" s="3">
        <v>1465</v>
      </c>
      <c r="F112" s="9"/>
      <c r="G112" s="9"/>
      <c r="H112" s="9"/>
      <c r="I112" s="2"/>
      <c r="K112" s="14">
        <v>50</v>
      </c>
    </row>
    <row r="113" spans="1:11" ht="12.75">
      <c r="A113" s="3">
        <v>1466</v>
      </c>
      <c r="F113" s="9"/>
      <c r="G113" s="9"/>
      <c r="H113" s="9"/>
      <c r="I113" s="2"/>
      <c r="K113" s="14">
        <v>50</v>
      </c>
    </row>
    <row r="114" spans="1:11" ht="12.75">
      <c r="A114" s="3">
        <v>1467</v>
      </c>
      <c r="F114" s="9"/>
      <c r="G114" s="9"/>
      <c r="H114" s="9"/>
      <c r="I114" s="2"/>
      <c r="K114" s="14">
        <v>50</v>
      </c>
    </row>
    <row r="115" spans="1:11" ht="12.75">
      <c r="A115" s="3">
        <v>1468</v>
      </c>
      <c r="F115" s="9"/>
      <c r="G115" s="9"/>
      <c r="H115" s="9"/>
      <c r="I115" s="2"/>
      <c r="K115" s="14">
        <v>50</v>
      </c>
    </row>
    <row r="116" spans="1:11" ht="12.75">
      <c r="A116" s="3">
        <v>1469</v>
      </c>
      <c r="F116" s="9"/>
      <c r="G116" s="9"/>
      <c r="H116" s="9"/>
      <c r="I116" s="2"/>
      <c r="K116" s="14">
        <v>50</v>
      </c>
    </row>
    <row r="117" spans="1:11" ht="12.75">
      <c r="A117" s="3">
        <v>1470</v>
      </c>
      <c r="F117" s="9"/>
      <c r="G117" s="9"/>
      <c r="H117" s="9"/>
      <c r="I117" s="2"/>
      <c r="K117" s="14">
        <v>50</v>
      </c>
    </row>
    <row r="118" spans="1:11" ht="12.75">
      <c r="A118" s="3">
        <v>1471</v>
      </c>
      <c r="F118" s="9"/>
      <c r="G118" s="9"/>
      <c r="H118" s="9"/>
      <c r="I118" s="2"/>
      <c r="K118" s="14">
        <v>50</v>
      </c>
    </row>
    <row r="119" spans="1:11" ht="12.75">
      <c r="A119" s="3">
        <v>1472</v>
      </c>
      <c r="F119" s="9"/>
      <c r="G119" s="9"/>
      <c r="H119" s="9"/>
      <c r="I119" s="2"/>
      <c r="K119" s="14">
        <v>50</v>
      </c>
    </row>
    <row r="120" spans="1:11" ht="12.75">
      <c r="A120" s="3">
        <v>1473</v>
      </c>
      <c r="F120" s="9"/>
      <c r="G120" s="9"/>
      <c r="H120" s="9"/>
      <c r="I120" s="2"/>
      <c r="K120" s="14">
        <v>50</v>
      </c>
    </row>
    <row r="121" spans="1:11" ht="12.75">
      <c r="A121" s="3">
        <v>1474</v>
      </c>
      <c r="F121" s="9"/>
      <c r="G121" s="9"/>
      <c r="H121" s="9"/>
      <c r="I121" s="2"/>
      <c r="K121" s="14">
        <v>50</v>
      </c>
    </row>
    <row r="122" spans="1:11" ht="12.75">
      <c r="A122" s="3">
        <v>1475</v>
      </c>
      <c r="F122" s="9"/>
      <c r="G122" s="9"/>
      <c r="H122" s="9"/>
      <c r="I122" s="2"/>
      <c r="K122" s="14">
        <v>50</v>
      </c>
    </row>
    <row r="123" spans="1:11" ht="12.75">
      <c r="A123" s="3">
        <v>1476</v>
      </c>
      <c r="F123" s="9"/>
      <c r="G123" s="9"/>
      <c r="H123" s="9"/>
      <c r="I123" s="2"/>
      <c r="K123" s="14">
        <v>50</v>
      </c>
    </row>
    <row r="124" spans="1:11" ht="12.75">
      <c r="A124" s="3">
        <v>1477</v>
      </c>
      <c r="F124" s="9"/>
      <c r="G124" s="9"/>
      <c r="H124" s="9"/>
      <c r="I124" s="2"/>
      <c r="K124" s="14">
        <v>50</v>
      </c>
    </row>
    <row r="125" spans="1:11" ht="12.75">
      <c r="A125" s="3">
        <v>1478</v>
      </c>
      <c r="F125" s="9"/>
      <c r="G125" s="9"/>
      <c r="H125" s="9"/>
      <c r="I125" s="2"/>
      <c r="K125" s="14">
        <v>50</v>
      </c>
    </row>
    <row r="126" spans="1:11" ht="12.75">
      <c r="A126" s="3">
        <v>1479</v>
      </c>
      <c r="F126" s="9"/>
      <c r="G126" s="9"/>
      <c r="H126" s="9"/>
      <c r="I126" s="2"/>
      <c r="K126" s="14">
        <v>52</v>
      </c>
    </row>
    <row r="127" spans="1:11" ht="12.75">
      <c r="A127" s="3">
        <v>1480</v>
      </c>
      <c r="F127" s="9"/>
      <c r="G127" s="9"/>
      <c r="H127" s="9"/>
      <c r="I127" s="2"/>
      <c r="K127" s="14">
        <v>52</v>
      </c>
    </row>
    <row r="128" spans="1:11" ht="12.75">
      <c r="A128" s="3">
        <v>1481</v>
      </c>
      <c r="F128" s="9"/>
      <c r="G128" s="9"/>
      <c r="H128" s="9"/>
      <c r="I128" s="2"/>
      <c r="K128" s="14">
        <v>52</v>
      </c>
    </row>
    <row r="129" spans="1:11" ht="12.75">
      <c r="A129" s="3">
        <v>1482</v>
      </c>
      <c r="K129" s="14">
        <v>52</v>
      </c>
    </row>
    <row r="130" spans="1:11" ht="12.75">
      <c r="A130" s="3">
        <v>1483</v>
      </c>
      <c r="K130" s="14">
        <v>52</v>
      </c>
    </row>
    <row r="131" spans="1:11" ht="12.75">
      <c r="A131" s="3">
        <v>1484</v>
      </c>
      <c r="K131" s="14">
        <v>52</v>
      </c>
    </row>
    <row r="132" spans="1:11" ht="12.75">
      <c r="A132" s="3">
        <v>1485</v>
      </c>
      <c r="K132" s="14">
        <v>52</v>
      </c>
    </row>
    <row r="133" spans="1:11" ht="12.75">
      <c r="A133" s="3">
        <v>1486</v>
      </c>
      <c r="K133" s="14">
        <v>52</v>
      </c>
    </row>
    <row r="134" spans="1:11" ht="12.75">
      <c r="A134" s="3">
        <v>1487</v>
      </c>
      <c r="K134" s="14">
        <v>52</v>
      </c>
    </row>
    <row r="135" spans="1:11" ht="12.75">
      <c r="A135" s="3">
        <v>1488</v>
      </c>
      <c r="K135" s="14">
        <v>52</v>
      </c>
    </row>
    <row r="136" spans="1:11" ht="12.75">
      <c r="A136" s="3">
        <v>1489</v>
      </c>
      <c r="K136" s="14">
        <v>52</v>
      </c>
    </row>
    <row r="137" spans="1:11" ht="12.75">
      <c r="A137" s="3">
        <v>1490</v>
      </c>
      <c r="K137" s="14">
        <v>52</v>
      </c>
    </row>
    <row r="138" spans="1:11" ht="12.75">
      <c r="A138" s="3">
        <v>1491</v>
      </c>
      <c r="K138" s="14">
        <v>52</v>
      </c>
    </row>
    <row r="139" spans="1:11" ht="12.75">
      <c r="A139" s="3">
        <v>1492</v>
      </c>
      <c r="K139" s="14">
        <v>52</v>
      </c>
    </row>
    <row r="140" spans="1:11" ht="12.75">
      <c r="A140" s="3">
        <v>1493</v>
      </c>
      <c r="K140" s="14">
        <v>52</v>
      </c>
    </row>
    <row r="141" spans="1:11" ht="12.75">
      <c r="A141" s="3">
        <v>1494</v>
      </c>
      <c r="K141" s="14">
        <v>52</v>
      </c>
    </row>
    <row r="142" spans="1:11" ht="12.75">
      <c r="A142" s="3">
        <v>1495</v>
      </c>
      <c r="K142" s="14">
        <v>54</v>
      </c>
    </row>
    <row r="143" spans="1:11" ht="12.75">
      <c r="A143" s="3">
        <v>1496</v>
      </c>
      <c r="K143" s="14">
        <v>54</v>
      </c>
    </row>
    <row r="144" spans="1:11" ht="12.75">
      <c r="A144" s="3">
        <v>1497</v>
      </c>
      <c r="K144" s="14">
        <v>54</v>
      </c>
    </row>
    <row r="145" spans="1:11" ht="12.75">
      <c r="A145" s="3">
        <v>1498</v>
      </c>
      <c r="K145" s="14">
        <v>54</v>
      </c>
    </row>
    <row r="146" spans="1:11" ht="12.75">
      <c r="A146" s="3">
        <v>1499</v>
      </c>
      <c r="K146" s="14">
        <v>55</v>
      </c>
    </row>
    <row r="147" spans="1:11" ht="12.75">
      <c r="A147" s="3">
        <v>1500</v>
      </c>
      <c r="K147" s="14">
        <v>55</v>
      </c>
    </row>
    <row r="148" spans="1:11" ht="12.75">
      <c r="A148" s="3">
        <v>1501</v>
      </c>
      <c r="K148" s="14">
        <v>55</v>
      </c>
    </row>
    <row r="149" spans="1:11" ht="12.75">
      <c r="A149" s="3">
        <v>1502</v>
      </c>
      <c r="K149" s="14">
        <v>55</v>
      </c>
    </row>
    <row r="150" spans="1:11" ht="12.75">
      <c r="A150" s="3">
        <v>1503</v>
      </c>
      <c r="K150" s="14">
        <v>55</v>
      </c>
    </row>
    <row r="151" spans="1:11" ht="12.75">
      <c r="A151" s="3">
        <v>1504</v>
      </c>
      <c r="K151" s="14">
        <v>55</v>
      </c>
    </row>
    <row r="152" spans="1:11" ht="12.75">
      <c r="A152" s="3">
        <v>1505</v>
      </c>
      <c r="K152" s="14">
        <v>55</v>
      </c>
    </row>
    <row r="153" spans="1:11" ht="12.75">
      <c r="A153" s="3">
        <v>1506</v>
      </c>
      <c r="K153" s="14">
        <v>55</v>
      </c>
    </row>
    <row r="154" spans="1:11" ht="12.75">
      <c r="A154" s="3">
        <v>1507</v>
      </c>
      <c r="K154" s="14">
        <v>55</v>
      </c>
    </row>
    <row r="155" spans="1:11" ht="12.75">
      <c r="A155" s="3">
        <v>1508</v>
      </c>
      <c r="K155" s="14">
        <v>55</v>
      </c>
    </row>
    <row r="156" spans="1:11" ht="12.75">
      <c r="A156" s="3">
        <v>1509</v>
      </c>
      <c r="K156" s="14">
        <v>55</v>
      </c>
    </row>
    <row r="157" spans="1:11" ht="12.75">
      <c r="A157" s="3">
        <v>1510</v>
      </c>
      <c r="K157" s="14">
        <v>55</v>
      </c>
    </row>
    <row r="158" spans="1:11" ht="12.75">
      <c r="A158" s="3">
        <v>1511</v>
      </c>
      <c r="K158" s="14">
        <v>55</v>
      </c>
    </row>
    <row r="159" spans="1:11" ht="12.75">
      <c r="A159" s="3">
        <v>1512</v>
      </c>
      <c r="K159" s="14">
        <v>55</v>
      </c>
    </row>
    <row r="160" spans="1:11" ht="12.75">
      <c r="A160" s="3">
        <v>1513</v>
      </c>
      <c r="K160" s="14">
        <v>55</v>
      </c>
    </row>
    <row r="161" spans="1:11" ht="12.75">
      <c r="A161" s="3">
        <v>1514</v>
      </c>
      <c r="K161" s="14">
        <v>55</v>
      </c>
    </row>
    <row r="162" spans="1:11" ht="12.75">
      <c r="A162" s="3">
        <v>1515</v>
      </c>
      <c r="K162" s="14">
        <v>55</v>
      </c>
    </row>
    <row r="163" spans="1:11" ht="12.75">
      <c r="A163" s="3">
        <v>1516</v>
      </c>
      <c r="K163" s="14">
        <v>55</v>
      </c>
    </row>
    <row r="164" spans="1:11" ht="12.75">
      <c r="A164" s="3">
        <v>1517</v>
      </c>
      <c r="K164" s="14">
        <v>55</v>
      </c>
    </row>
    <row r="165" spans="1:11" ht="12.75">
      <c r="A165" s="3">
        <v>1518</v>
      </c>
      <c r="K165" s="14">
        <v>55</v>
      </c>
    </row>
    <row r="166" spans="1:11" ht="12.75">
      <c r="A166" s="3">
        <v>1519</v>
      </c>
      <c r="K166" s="14">
        <v>55</v>
      </c>
    </row>
    <row r="167" spans="1:11" ht="12.75">
      <c r="A167" s="3">
        <v>1520</v>
      </c>
      <c r="K167" s="14">
        <v>55</v>
      </c>
    </row>
    <row r="168" ht="12.75">
      <c r="A168" s="3"/>
    </row>
    <row r="169" ht="12.75">
      <c r="A169" s="3"/>
    </row>
    <row r="170" ht="12.75">
      <c r="B170" t="s">
        <v>512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S97"/>
  <sheetViews>
    <sheetView defaultGridColor="0" zoomScale="90" zoomScaleNormal="90" colorId="0" workbookViewId="0" topLeftCell="A1">
      <pane topLeftCell="A1" activePane="topLeft" state="split"/>
      <selection pane="topLeft" activeCell="B13" sqref="B13"/>
    </sheetView>
  </sheetViews>
  <sheetFormatPr defaultColWidth="9.140625" defaultRowHeight="12.75"/>
  <cols>
    <col min="1" max="1" width="11.421875" style="40" customWidth="1"/>
    <col min="2" max="2" width="11.7109375" style="0" customWidth="1"/>
    <col min="3" max="3" width="12.421875" style="0" customWidth="1"/>
    <col min="4" max="4" width="13.00390625" style="0" customWidth="1"/>
    <col min="5" max="9" width="12.421875" style="0" customWidth="1"/>
    <col min="11" max="11" width="17.00390625" style="0" customWidth="1"/>
    <col min="12" max="12" width="13.57421875" style="0" customWidth="1"/>
    <col min="13" max="13" width="13.7109375" style="0" customWidth="1"/>
    <col min="15" max="16" width="16.57421875" style="0" customWidth="1"/>
    <col min="18" max="19" width="15.8515625" style="0" customWidth="1"/>
  </cols>
  <sheetData>
    <row r="1" spans="1:3" ht="12.75">
      <c r="A1" s="40"/>
      <c r="C1" s="19" t="s">
        <v>442</v>
      </c>
    </row>
    <row r="2" ht="12.75">
      <c r="A2" s="40"/>
    </row>
    <row r="3" spans="1:19" ht="12.75">
      <c r="A3" s="40"/>
      <c r="C3" s="19" t="s">
        <v>501</v>
      </c>
      <c r="O3" s="27"/>
      <c r="P3" s="27"/>
      <c r="R3" s="27"/>
      <c r="S3" s="27"/>
    </row>
    <row r="4" spans="1:19" ht="12.75">
      <c r="A4" s="40"/>
      <c r="C4" s="19" t="s">
        <v>465</v>
      </c>
      <c r="O4" s="27"/>
      <c r="P4" s="27"/>
      <c r="R4" s="27"/>
      <c r="S4" s="27"/>
    </row>
    <row r="5" spans="1:19" ht="12.75">
      <c r="A5" s="40"/>
      <c r="C5" s="19" t="s">
        <v>516</v>
      </c>
      <c r="O5" s="27"/>
      <c r="P5" s="27"/>
      <c r="R5" s="27"/>
      <c r="S5" s="27"/>
    </row>
    <row r="6" spans="1:19" ht="12.75">
      <c r="A6" s="40"/>
      <c r="C6" s="37"/>
      <c r="D6" s="19" t="s">
        <v>466</v>
      </c>
      <c r="R6" s="27"/>
      <c r="S6" s="27"/>
    </row>
    <row r="7" spans="1:19" ht="12.75">
      <c r="A7" s="40"/>
      <c r="C7" s="37"/>
      <c r="R7" s="27"/>
      <c r="S7" s="27"/>
    </row>
    <row r="8" spans="1:19" ht="12.75">
      <c r="A8" s="40"/>
      <c r="O8" s="27"/>
      <c r="P8" s="27"/>
      <c r="R8" s="28" t="s">
        <v>525</v>
      </c>
      <c r="S8" s="28" t="s">
        <v>525</v>
      </c>
    </row>
    <row r="9" spans="1:19" ht="12.75">
      <c r="A9" s="41" t="s">
        <v>375</v>
      </c>
      <c r="B9" s="1" t="s">
        <v>302</v>
      </c>
      <c r="C9" s="1" t="s">
        <v>302</v>
      </c>
      <c r="D9" s="15" t="s">
        <v>302</v>
      </c>
      <c r="E9" s="15" t="s">
        <v>302</v>
      </c>
      <c r="F9" s="15" t="s">
        <v>534</v>
      </c>
      <c r="G9" s="15" t="s">
        <v>534</v>
      </c>
      <c r="H9" s="15" t="s">
        <v>534</v>
      </c>
      <c r="I9" s="15" t="s">
        <v>534</v>
      </c>
      <c r="K9" s="19" t="s">
        <v>507</v>
      </c>
      <c r="L9" s="19" t="s">
        <v>527</v>
      </c>
      <c r="M9" s="19" t="s">
        <v>500</v>
      </c>
      <c r="O9" s="28" t="s">
        <v>302</v>
      </c>
      <c r="P9" s="28" t="s">
        <v>534</v>
      </c>
      <c r="R9" s="28" t="s">
        <v>302</v>
      </c>
      <c r="S9" s="28" t="s">
        <v>534</v>
      </c>
    </row>
    <row r="10" spans="1:19" ht="12.75">
      <c r="A10" s="41" t="s">
        <v>496</v>
      </c>
      <c r="B10" s="1" t="s">
        <v>287</v>
      </c>
      <c r="C10" s="1" t="s">
        <v>287</v>
      </c>
      <c r="D10" s="1" t="s">
        <v>289</v>
      </c>
      <c r="E10" s="1" t="s">
        <v>289</v>
      </c>
      <c r="F10" s="1" t="s">
        <v>287</v>
      </c>
      <c r="G10" s="1" t="s">
        <v>287</v>
      </c>
      <c r="H10" s="1" t="s">
        <v>289</v>
      </c>
      <c r="I10" s="1" t="s">
        <v>289</v>
      </c>
      <c r="K10" s="19" t="s">
        <v>482</v>
      </c>
      <c r="L10" s="19" t="s">
        <v>378</v>
      </c>
      <c r="M10" s="19" t="s">
        <v>468</v>
      </c>
      <c r="O10" s="28" t="s">
        <v>448</v>
      </c>
      <c r="P10" s="28" t="s">
        <v>448</v>
      </c>
      <c r="R10" s="28" t="s">
        <v>448</v>
      </c>
      <c r="S10" s="28" t="s">
        <v>448</v>
      </c>
    </row>
    <row r="11" spans="1:19" ht="12.75">
      <c r="A11" s="41"/>
      <c r="B11" s="29" t="s">
        <v>467</v>
      </c>
      <c r="C11" s="1" t="s">
        <v>7</v>
      </c>
      <c r="D11" s="1" t="s">
        <v>459</v>
      </c>
      <c r="E11" s="1" t="s">
        <v>7</v>
      </c>
      <c r="F11" s="1" t="s">
        <v>383</v>
      </c>
      <c r="G11" s="1" t="s">
        <v>7</v>
      </c>
      <c r="H11" s="1" t="s">
        <v>383</v>
      </c>
      <c r="I11" s="1" t="s">
        <v>7</v>
      </c>
      <c r="K11" s="19" t="s">
        <v>532</v>
      </c>
      <c r="L11" s="19" t="s">
        <v>384</v>
      </c>
      <c r="M11" s="26" t="s">
        <v>36</v>
      </c>
      <c r="O11" s="28" t="s">
        <v>490</v>
      </c>
      <c r="P11" s="28" t="s">
        <v>490</v>
      </c>
      <c r="R11" s="28" t="s">
        <v>463</v>
      </c>
      <c r="S11" s="28" t="s">
        <v>463</v>
      </c>
    </row>
    <row r="12" spans="1:19" ht="12.75">
      <c r="A12" s="41"/>
      <c r="B12" s="29"/>
      <c r="E12" s="14"/>
      <c r="F12" s="14"/>
      <c r="G12" s="14"/>
      <c r="H12" s="14"/>
      <c r="I12" s="14"/>
      <c r="O12" s="27"/>
      <c r="P12" s="27"/>
      <c r="R12" s="27"/>
      <c r="S12" s="27"/>
    </row>
    <row r="13" spans="1:19" ht="12.75">
      <c r="A13" s="41" t="s">
        <v>17</v>
      </c>
      <c r="B13" s="24">
        <v>44.64998</v>
      </c>
      <c r="C13" s="24">
        <v>2.2324990000000002</v>
      </c>
      <c r="D13" s="24">
        <v>17.711718848897323</v>
      </c>
      <c r="E13" s="24">
        <v>1.7711718848897324</v>
      </c>
      <c r="F13" s="24">
        <v>20.302452912860122</v>
      </c>
      <c r="G13" s="24">
        <v>2.030245291286012</v>
      </c>
      <c r="H13" s="24">
        <v>15.652276919516009</v>
      </c>
      <c r="I13" s="24">
        <v>1.565227691951601</v>
      </c>
      <c r="J13" s="24"/>
      <c r="K13" s="24">
        <v>5</v>
      </c>
      <c r="L13" s="24">
        <v>155.63737134330376</v>
      </c>
      <c r="M13" s="24">
        <v>137.97569297193064</v>
      </c>
      <c r="O13" s="35">
        <v>101.6002193504598</v>
      </c>
      <c r="P13" s="35">
        <v>92.39572646164545</v>
      </c>
      <c r="R13" s="35">
        <v>3.3106491868416454</v>
      </c>
      <c r="S13" s="35">
        <v>3.0107202389273704</v>
      </c>
    </row>
    <row r="15" spans="1:19" ht="12.75">
      <c r="A15" s="41" t="s">
        <v>23</v>
      </c>
      <c r="B15" s="24">
        <v>48.7332</v>
      </c>
      <c r="C15" s="24">
        <v>2.43666</v>
      </c>
      <c r="D15" s="24">
        <v>19.331447337873005</v>
      </c>
      <c r="E15" s="24">
        <v>1.9331447337873005</v>
      </c>
      <c r="F15" s="24">
        <v>22.159102832587944</v>
      </c>
      <c r="G15" s="24">
        <v>2.2159102832587942</v>
      </c>
      <c r="H15" s="24">
        <v>17.08367039748187</v>
      </c>
      <c r="I15" s="24">
        <v>1.7083670397481872</v>
      </c>
      <c r="J15" s="24"/>
      <c r="K15" s="24">
        <v>5</v>
      </c>
      <c r="L15" s="24">
        <v>153.92750439060052</v>
      </c>
      <c r="M15" s="24">
        <v>136.45986116590092</v>
      </c>
      <c r="O15" s="35">
        <v>113.5539045233495</v>
      </c>
      <c r="P15" s="35">
        <v>103.26646505358872</v>
      </c>
      <c r="R15" s="35">
        <v>3.6597193760846913</v>
      </c>
      <c r="S15" s="35">
        <v>3.3281663421681835</v>
      </c>
    </row>
    <row r="17" spans="1:19" ht="12.75">
      <c r="A17" s="41" t="s">
        <v>30</v>
      </c>
      <c r="B17" s="24">
        <v>44</v>
      </c>
      <c r="C17" s="24">
        <v>2.2</v>
      </c>
      <c r="D17" s="24">
        <v>17.453885295166582</v>
      </c>
      <c r="E17" s="24">
        <v>1.7453885295166587</v>
      </c>
      <c r="F17" s="24">
        <v>20.006905449136717</v>
      </c>
      <c r="G17" s="24">
        <v>2.0006905449136716</v>
      </c>
      <c r="H17" s="24">
        <v>15.424423134315054</v>
      </c>
      <c r="I17" s="24">
        <v>1.5424423134315053</v>
      </c>
      <c r="J17" s="24"/>
      <c r="K17" s="24">
        <v>5</v>
      </c>
      <c r="L17" s="24">
        <v>143.64617590869324</v>
      </c>
      <c r="M17" s="24">
        <v>127.34525450222165</v>
      </c>
      <c r="O17" s="35">
        <v>101.56562990389274</v>
      </c>
      <c r="P17" s="35">
        <v>92.36427065314521</v>
      </c>
      <c r="R17" s="35">
        <v>3.475490656801388</v>
      </c>
      <c r="S17" s="35">
        <v>3.160627861817429</v>
      </c>
    </row>
    <row r="19" spans="1:19" ht="12.75">
      <c r="A19" s="41" t="s">
        <v>32</v>
      </c>
      <c r="B19" s="24">
        <v>48.6</v>
      </c>
      <c r="C19" s="24">
        <v>2.43</v>
      </c>
      <c r="D19" s="24">
        <v>19.278609666934</v>
      </c>
      <c r="E19" s="24">
        <v>1.9278609666934003</v>
      </c>
      <c r="F19" s="24">
        <v>22.098536473364646</v>
      </c>
      <c r="G19" s="24">
        <v>2.2098536473364647</v>
      </c>
      <c r="H19" s="24">
        <v>17.036976461993444</v>
      </c>
      <c r="I19" s="24">
        <v>1.7036976461993443</v>
      </c>
      <c r="J19" s="24"/>
      <c r="K19" s="24">
        <v>5</v>
      </c>
      <c r="L19" s="24">
        <v>123.95805512871809</v>
      </c>
      <c r="M19" s="24">
        <v>109.89133527648414</v>
      </c>
      <c r="O19" s="35">
        <v>115.76940904216616</v>
      </c>
      <c r="P19" s="35">
        <v>105.28125548222962</v>
      </c>
      <c r="R19" s="35">
        <v>4.701020945006118</v>
      </c>
      <c r="S19" s="35">
        <v>4.275130980052214</v>
      </c>
    </row>
    <row r="21" spans="1:19" ht="12.75">
      <c r="A21" s="41" t="s">
        <v>46</v>
      </c>
      <c r="B21" s="24">
        <v>56.15</v>
      </c>
      <c r="C21" s="24">
        <v>2.8075</v>
      </c>
      <c r="D21" s="24">
        <v>22.273537711900087</v>
      </c>
      <c r="E21" s="24">
        <v>2.2273537711900087</v>
      </c>
      <c r="F21" s="24">
        <v>25.531539567477882</v>
      </c>
      <c r="G21" s="24">
        <v>2.5531539567477877</v>
      </c>
      <c r="H21" s="24">
        <v>19.683667249813414</v>
      </c>
      <c r="I21" s="24">
        <v>1.9683667249813415</v>
      </c>
      <c r="J21" s="24"/>
      <c r="K21" s="24">
        <v>5</v>
      </c>
      <c r="L21" s="24">
        <v>127.6790583638126</v>
      </c>
      <c r="M21" s="24">
        <v>113.19008027250754</v>
      </c>
      <c r="O21" s="35">
        <v>133.49129784588135</v>
      </c>
      <c r="P21" s="35">
        <v>121.39762610386803</v>
      </c>
      <c r="R21" s="35">
        <v>5.2318923351901505</v>
      </c>
      <c r="S21" s="35">
        <v>4.757907966827838</v>
      </c>
    </row>
    <row r="23" spans="1:19" ht="12.75">
      <c r="A23" s="41" t="s">
        <v>53</v>
      </c>
      <c r="B23" s="24">
        <v>42.8</v>
      </c>
      <c r="C23" s="24">
        <v>2.1399999999999997</v>
      </c>
      <c r="D23" s="24">
        <v>16.97787024166204</v>
      </c>
      <c r="E23" s="24">
        <v>1.6977870241662043</v>
      </c>
      <c r="F23" s="24">
        <v>19.46126257325117</v>
      </c>
      <c r="G23" s="24">
        <v>1.9461262573251168</v>
      </c>
      <c r="H23" s="24">
        <v>15.003757048833734</v>
      </c>
      <c r="I23" s="24">
        <v>1.5003757048833735</v>
      </c>
      <c r="J23" s="24"/>
      <c r="K23" s="24">
        <v>5</v>
      </c>
      <c r="L23" s="24">
        <v>114.1908909996067</v>
      </c>
      <c r="M23" s="24">
        <v>101.23254576177222</v>
      </c>
      <c r="O23" s="35">
        <v>101.56485340228322</v>
      </c>
      <c r="P23" s="35">
        <v>92.36356449885965</v>
      </c>
      <c r="R23" s="35">
        <v>4.458280076169534</v>
      </c>
      <c r="S23" s="35">
        <v>4.054381270440631</v>
      </c>
    </row>
    <row r="25" spans="1:19" ht="12.75">
      <c r="A25" s="41" t="s">
        <v>67</v>
      </c>
      <c r="B25" s="24">
        <v>39.03333333333334</v>
      </c>
      <c r="C25" s="24">
        <v>1.9516666666666669</v>
      </c>
      <c r="D25" s="24">
        <v>15.483711879272784</v>
      </c>
      <c r="E25" s="24">
        <v>1.5483711879272781</v>
      </c>
      <c r="F25" s="24">
        <v>18.666146940325326</v>
      </c>
      <c r="G25" s="24">
        <v>1.8666146940325326</v>
      </c>
      <c r="H25" s="24">
        <v>15.396023467810139</v>
      </c>
      <c r="I25" s="24">
        <v>1.5396023467810138</v>
      </c>
      <c r="J25" s="24"/>
      <c r="K25" s="24">
        <v>5</v>
      </c>
      <c r="L25" s="24">
        <v>117.25920875336342</v>
      </c>
      <c r="M25" s="24">
        <v>103.95267181298155</v>
      </c>
      <c r="O25" s="35">
        <v>93.65811041526227</v>
      </c>
      <c r="P25" s="35">
        <v>89.16094823682103</v>
      </c>
      <c r="R25" s="35">
        <v>3.986324738499018</v>
      </c>
      <c r="S25" s="35">
        <v>3.7814663508097817</v>
      </c>
    </row>
    <row r="27" spans="1:19" ht="12.75">
      <c r="A27" s="41" t="s">
        <v>78</v>
      </c>
      <c r="B27" s="24">
        <v>40.65</v>
      </c>
      <c r="C27" s="24">
        <v>2.0325</v>
      </c>
      <c r="D27" s="24">
        <v>16.1250099374664</v>
      </c>
      <c r="E27" s="24">
        <v>1.6125009937466401</v>
      </c>
      <c r="F27" s="24">
        <v>20.5</v>
      </c>
      <c r="G27" s="24">
        <v>2.05</v>
      </c>
      <c r="H27" s="24">
        <v>17.008999999999997</v>
      </c>
      <c r="I27" s="24">
        <v>1.7009</v>
      </c>
      <c r="J27" s="24"/>
      <c r="K27" s="24">
        <v>5</v>
      </c>
      <c r="L27" s="24">
        <v>124.81182422436818</v>
      </c>
      <c r="M27" s="24">
        <v>110.64821893234145</v>
      </c>
      <c r="O27" s="35">
        <v>97.40301769221644</v>
      </c>
      <c r="P27" s="35">
        <v>98.35316515944788</v>
      </c>
      <c r="R27" s="35">
        <v>3.8992964562812404</v>
      </c>
      <c r="S27" s="35">
        <v>3.939817712633256</v>
      </c>
    </row>
    <row r="29" spans="1:19" ht="12.75">
      <c r="A29" s="41" t="s">
        <v>90</v>
      </c>
      <c r="B29" s="24">
        <v>42.55999999999999</v>
      </c>
      <c r="C29" s="24">
        <v>2.128</v>
      </c>
      <c r="D29" s="24">
        <v>18.11635924956945</v>
      </c>
      <c r="E29" s="24">
        <v>1.8116359249569445</v>
      </c>
      <c r="F29" s="24">
        <v>20.8</v>
      </c>
      <c r="G29" s="24">
        <v>2.08</v>
      </c>
      <c r="H29" s="24">
        <v>17.2825</v>
      </c>
      <c r="I29" s="24">
        <v>1.7282499999999998</v>
      </c>
      <c r="J29" s="24"/>
      <c r="K29" s="24">
        <v>5.1</v>
      </c>
      <c r="L29" s="24">
        <v>127.07306978349729</v>
      </c>
      <c r="M29" s="24">
        <v>112.65285907954838</v>
      </c>
      <c r="O29" s="35">
        <v>100.14921921002441</v>
      </c>
      <c r="P29" s="35">
        <v>97.89222356293806</v>
      </c>
      <c r="R29" s="35">
        <v>4.0177585363052595</v>
      </c>
      <c r="S29" s="35">
        <v>3.9242403599784215</v>
      </c>
    </row>
    <row r="31" spans="1:19" ht="12.75">
      <c r="A31" s="41" t="s">
        <v>103</v>
      </c>
      <c r="B31" s="24">
        <v>43.19</v>
      </c>
      <c r="C31" s="24">
        <v>2.1595</v>
      </c>
      <c r="D31" s="24">
        <v>19.88606557377049</v>
      </c>
      <c r="E31" s="24">
        <v>1.988606557377049</v>
      </c>
      <c r="F31" s="24">
        <v>24.425</v>
      </c>
      <c r="G31" s="24">
        <v>2.4425000000000003</v>
      </c>
      <c r="H31" s="24">
        <v>19.6245</v>
      </c>
      <c r="I31" s="24">
        <v>1.9624499999999998</v>
      </c>
      <c r="J31" s="24"/>
      <c r="K31" s="24">
        <v>5.8</v>
      </c>
      <c r="L31" s="24">
        <v>123.99786820729419</v>
      </c>
      <c r="M31" s="24">
        <v>109.92663037982898</v>
      </c>
      <c r="O31" s="35">
        <v>89.04984341385169</v>
      </c>
      <c r="P31" s="35">
        <v>100.11443771961562</v>
      </c>
      <c r="R31" s="35">
        <v>4.17357581872469</v>
      </c>
      <c r="S31" s="35">
        <v>4.72139302722386</v>
      </c>
    </row>
    <row r="33" spans="1:19" ht="12.75">
      <c r="A33" s="41" t="s">
        <v>109</v>
      </c>
      <c r="B33" s="24">
        <v>42.7125</v>
      </c>
      <c r="C33" s="24">
        <v>2.135625</v>
      </c>
      <c r="D33" s="24">
        <v>21.775</v>
      </c>
      <c r="E33" s="24">
        <v>2.1774999999999998</v>
      </c>
      <c r="F33" s="24">
        <v>24.641</v>
      </c>
      <c r="G33" s="24">
        <v>2.4641</v>
      </c>
      <c r="H33" s="24">
        <v>19</v>
      </c>
      <c r="I33" s="24">
        <v>1.9</v>
      </c>
      <c r="J33" s="24"/>
      <c r="K33" s="24">
        <v>6</v>
      </c>
      <c r="L33" s="24">
        <v>122.1189896106453</v>
      </c>
      <c r="M33" s="24">
        <v>108.26096631633793</v>
      </c>
      <c r="O33" s="35">
        <v>85.3835118853753</v>
      </c>
      <c r="P33" s="35">
        <v>97.78344478155648</v>
      </c>
      <c r="R33" s="35">
        <v>4.193174930050427</v>
      </c>
      <c r="S33" s="35">
        <v>4.801854026094462</v>
      </c>
    </row>
    <row r="35" spans="1:19" ht="12.75">
      <c r="A35" s="41" t="s">
        <v>115</v>
      </c>
      <c r="B35" s="24">
        <v>42</v>
      </c>
      <c r="C35" s="24">
        <v>2.1</v>
      </c>
      <c r="D35" s="24">
        <v>18.55</v>
      </c>
      <c r="E35" s="24">
        <v>1.855</v>
      </c>
      <c r="F35" s="24">
        <v>23.492399999999996</v>
      </c>
      <c r="G35" s="24">
        <v>2.34924</v>
      </c>
      <c r="H35" s="24">
        <v>18.48966666666667</v>
      </c>
      <c r="I35" s="24">
        <v>1.8489666666666664</v>
      </c>
      <c r="J35" s="24"/>
      <c r="K35" s="24">
        <v>6</v>
      </c>
      <c r="L35" s="24">
        <v>128.13869897478963</v>
      </c>
      <c r="M35" s="24">
        <v>113.59756101617616</v>
      </c>
      <c r="O35" s="35">
        <v>84</v>
      </c>
      <c r="P35" s="35">
        <v>93.94053610400427</v>
      </c>
      <c r="R35" s="35">
        <v>3.933237999389696</v>
      </c>
      <c r="S35" s="35">
        <v>4.404834458919358</v>
      </c>
    </row>
    <row r="37" spans="1:19" ht="12.75">
      <c r="A37" s="41" t="s">
        <v>118</v>
      </c>
      <c r="B37" s="24">
        <v>42.25</v>
      </c>
      <c r="C37" s="24">
        <v>2.1125</v>
      </c>
      <c r="D37" s="24">
        <v>18.75</v>
      </c>
      <c r="E37" s="24">
        <v>1.875</v>
      </c>
      <c r="F37" s="24">
        <v>23.139599999999994</v>
      </c>
      <c r="G37" s="24">
        <v>2.31396</v>
      </c>
      <c r="H37" s="24">
        <v>17.143833333333333</v>
      </c>
      <c r="I37" s="24">
        <v>1.7143833333333334</v>
      </c>
      <c r="J37" s="24"/>
      <c r="K37" s="24">
        <v>6</v>
      </c>
      <c r="L37" s="24">
        <v>117.01952944728194</v>
      </c>
      <c r="M37" s="24">
        <v>103.74019123674077</v>
      </c>
      <c r="O37" s="35">
        <v>84.49852069193088</v>
      </c>
      <c r="P37" s="35">
        <v>92.5526611288319</v>
      </c>
      <c r="R37" s="35">
        <v>4.333220258087393</v>
      </c>
      <c r="S37" s="35">
        <v>4.746118397136876</v>
      </c>
    </row>
    <row r="39" spans="1:19" ht="12.75">
      <c r="A39" s="41" t="s">
        <v>122</v>
      </c>
      <c r="B39" s="24">
        <v>48.45</v>
      </c>
      <c r="C39" s="24">
        <v>2.4225000000000003</v>
      </c>
      <c r="D39" s="24">
        <v>19.7</v>
      </c>
      <c r="E39" s="24">
        <v>1.97</v>
      </c>
      <c r="F39" s="24">
        <v>21.85</v>
      </c>
      <c r="G39" s="24">
        <v>2.185</v>
      </c>
      <c r="H39" s="24">
        <v>18.25</v>
      </c>
      <c r="I39" s="24">
        <v>1.825</v>
      </c>
      <c r="J39" s="24"/>
      <c r="K39" s="24">
        <v>6</v>
      </c>
      <c r="L39" s="24">
        <v>127.02474460608111</v>
      </c>
      <c r="M39" s="24">
        <v>112.6100178275763</v>
      </c>
      <c r="O39" s="35">
        <v>92.70509447500598</v>
      </c>
      <c r="P39" s="35">
        <v>87.37309140134975</v>
      </c>
      <c r="R39" s="35">
        <v>4.329827699445612</v>
      </c>
      <c r="S39" s="35">
        <v>4.131711280963401</v>
      </c>
    </row>
    <row r="41" spans="1:19" ht="12.75">
      <c r="A41" s="41" t="s">
        <v>128</v>
      </c>
      <c r="B41" s="24">
        <v>49.35</v>
      </c>
      <c r="C41" s="24">
        <v>2.4675000000000002</v>
      </c>
      <c r="D41" s="24">
        <v>19.85</v>
      </c>
      <c r="E41" s="24">
        <v>1.985</v>
      </c>
      <c r="F41" s="24">
        <v>22.4</v>
      </c>
      <c r="G41" s="24">
        <v>2.24</v>
      </c>
      <c r="H41" s="24">
        <v>17.892000000000003</v>
      </c>
      <c r="I41" s="24">
        <v>1.7892</v>
      </c>
      <c r="J41" s="24"/>
      <c r="K41" s="24">
        <v>6</v>
      </c>
      <c r="L41" s="24">
        <v>123.08991549365525</v>
      </c>
      <c r="M41" s="24">
        <v>109.12171184536119</v>
      </c>
      <c r="O41" s="35">
        <v>97.87777073897392</v>
      </c>
      <c r="P41" s="35">
        <v>89.57939743462265</v>
      </c>
      <c r="R41" s="35">
        <v>4.770138931826358</v>
      </c>
      <c r="S41" s="35">
        <v>4.364765617692228</v>
      </c>
    </row>
    <row r="43" spans="1:19" ht="12.75">
      <c r="A43" s="41" t="s">
        <v>133</v>
      </c>
      <c r="B43" s="24">
        <v>41.6</v>
      </c>
      <c r="C43" s="24">
        <v>2.0799999999999996</v>
      </c>
      <c r="D43" s="24">
        <v>18.85</v>
      </c>
      <c r="E43" s="24">
        <v>1.8849999999999998</v>
      </c>
      <c r="F43" s="24">
        <v>22.175</v>
      </c>
      <c r="G43" s="24">
        <v>2.2175000000000002</v>
      </c>
      <c r="H43" s="24">
        <v>18.7245</v>
      </c>
      <c r="I43" s="24">
        <v>1.87245</v>
      </c>
      <c r="J43" s="24"/>
      <c r="K43" s="24">
        <v>6</v>
      </c>
      <c r="L43" s="24">
        <v>140.11849570338347</v>
      </c>
      <c r="M43" s="24">
        <v>124.21789430132655</v>
      </c>
      <c r="O43" s="35">
        <v>83.14963813074456</v>
      </c>
      <c r="P43" s="35">
        <v>88.69593825129698</v>
      </c>
      <c r="R43" s="35">
        <v>3.5662214922393765</v>
      </c>
      <c r="S43" s="35">
        <v>3.7988308040930834</v>
      </c>
    </row>
    <row r="45" spans="1:19" ht="12.75">
      <c r="A45" s="41" t="s">
        <v>137</v>
      </c>
      <c r="B45" s="24">
        <v>45.45</v>
      </c>
      <c r="C45" s="24">
        <v>2.2725</v>
      </c>
      <c r="D45" s="24">
        <v>19.05</v>
      </c>
      <c r="E45" s="24">
        <v>1.9049999999999998</v>
      </c>
      <c r="F45" s="24">
        <v>23.6</v>
      </c>
      <c r="G45" s="24">
        <v>2.3600000000000003</v>
      </c>
      <c r="H45" s="24">
        <v>19.116</v>
      </c>
      <c r="I45" s="24">
        <v>1.9116</v>
      </c>
      <c r="J45" s="24"/>
      <c r="K45" s="24">
        <v>6</v>
      </c>
      <c r="L45" s="24">
        <v>104.42395423271287</v>
      </c>
      <c r="M45" s="24">
        <v>92.57395780828719</v>
      </c>
      <c r="O45" s="35">
        <v>89.01199285044235</v>
      </c>
      <c r="P45" s="35">
        <v>94.38901414573647</v>
      </c>
      <c r="R45" s="35">
        <v>5.092008278559081</v>
      </c>
      <c r="S45" s="35">
        <v>5.424331954447656</v>
      </c>
    </row>
    <row r="47" spans="1:19" ht="12.75">
      <c r="A47" s="41" t="s">
        <v>143</v>
      </c>
      <c r="B47" s="24">
        <v>50.0321</v>
      </c>
      <c r="C47" s="24">
        <v>2.501605</v>
      </c>
      <c r="D47" s="24">
        <v>18.15</v>
      </c>
      <c r="E47" s="24">
        <v>1.8150000000000002</v>
      </c>
      <c r="F47" s="24">
        <v>23.975</v>
      </c>
      <c r="G47" s="24">
        <v>2.3975</v>
      </c>
      <c r="H47" s="24">
        <v>18.9125</v>
      </c>
      <c r="I47" s="24">
        <v>1.89125</v>
      </c>
      <c r="J47" s="24"/>
      <c r="K47" s="24">
        <v>6</v>
      </c>
      <c r="L47" s="24">
        <v>114.20018466369338</v>
      </c>
      <c r="M47" s="24">
        <v>101.24078478387555</v>
      </c>
      <c r="O47" s="35">
        <v>98.05860573044933</v>
      </c>
      <c r="P47" s="35">
        <v>95.89958158995816</v>
      </c>
      <c r="R47" s="35">
        <v>5.165526548905345</v>
      </c>
      <c r="S47" s="35">
        <v>5.038858832024202</v>
      </c>
    </row>
    <row r="49" spans="1:19" ht="12.75">
      <c r="A49" s="41" t="s">
        <v>154</v>
      </c>
      <c r="B49" s="24">
        <v>47.6</v>
      </c>
      <c r="C49" s="24">
        <v>2.38</v>
      </c>
      <c r="D49" s="24">
        <v>18.925</v>
      </c>
      <c r="E49" s="24">
        <v>1.8925</v>
      </c>
      <c r="F49" s="24">
        <v>24</v>
      </c>
      <c r="G49" s="24">
        <v>2.4</v>
      </c>
      <c r="H49" s="24">
        <v>18.3</v>
      </c>
      <c r="I49" s="24">
        <v>1.83</v>
      </c>
      <c r="J49" s="24"/>
      <c r="K49" s="24">
        <v>6</v>
      </c>
      <c r="L49" s="24">
        <v>114.77419252534847</v>
      </c>
      <c r="M49" s="24">
        <v>101.74965441974534</v>
      </c>
      <c r="O49" s="35">
        <v>93.87283236994222</v>
      </c>
      <c r="P49" s="35">
        <v>96</v>
      </c>
      <c r="R49" s="35">
        <v>4.905184848694775</v>
      </c>
      <c r="S49" s="35">
        <v>5.018549791781697</v>
      </c>
    </row>
    <row r="51" spans="1:19" ht="12.75">
      <c r="A51" s="41" t="s">
        <v>164</v>
      </c>
      <c r="B51" s="24">
        <v>55.15</v>
      </c>
      <c r="C51" s="24">
        <v>2.7575</v>
      </c>
      <c r="D51" s="24">
        <v>19.85</v>
      </c>
      <c r="E51" s="24">
        <v>1.985</v>
      </c>
      <c r="F51" s="24">
        <v>24</v>
      </c>
      <c r="G51" s="24">
        <v>2.4</v>
      </c>
      <c r="H51" s="24">
        <v>18.05</v>
      </c>
      <c r="I51" s="24">
        <v>1.8050000000000002</v>
      </c>
      <c r="K51" s="24">
        <v>6</v>
      </c>
      <c r="L51" s="24">
        <v>110.5000083511713</v>
      </c>
      <c r="M51" s="24">
        <v>97.96050327801268</v>
      </c>
      <c r="O51" s="35">
        <v>109.25361539380903</v>
      </c>
      <c r="P51" s="35">
        <v>96</v>
      </c>
      <c r="R51" s="35">
        <v>5.921397629417464</v>
      </c>
      <c r="S51" s="35">
        <v>5.2126692893041255</v>
      </c>
    </row>
    <row r="53" spans="1:19" ht="12.75">
      <c r="A53" s="41" t="s">
        <v>178</v>
      </c>
      <c r="B53" s="24">
        <v>58.65</v>
      </c>
      <c r="C53" s="24">
        <v>2.9324999999999997</v>
      </c>
      <c r="D53" s="24">
        <v>18.75</v>
      </c>
      <c r="E53" s="24">
        <v>1.875</v>
      </c>
      <c r="F53" s="24">
        <v>24</v>
      </c>
      <c r="G53" s="24">
        <v>2.4</v>
      </c>
      <c r="H53" s="24">
        <v>18</v>
      </c>
      <c r="I53" s="24">
        <v>1.8</v>
      </c>
      <c r="J53" s="24"/>
      <c r="K53" s="24">
        <v>6</v>
      </c>
      <c r="L53" s="24">
        <v>114.48924647401293</v>
      </c>
      <c r="M53" s="24">
        <v>101.49704395380581</v>
      </c>
      <c r="O53" s="35">
        <v>112.16644591834485</v>
      </c>
      <c r="P53" s="35">
        <v>96</v>
      </c>
      <c r="R53" s="35">
        <v>5.871628936799746</v>
      </c>
      <c r="S53" s="35">
        <v>5.031040187086409</v>
      </c>
    </row>
    <row r="55" spans="1:19" ht="12.75">
      <c r="A55" s="41" t="s">
        <v>200</v>
      </c>
      <c r="B55" s="24">
        <v>67.501</v>
      </c>
      <c r="C55" s="24">
        <v>3.3750500000000003</v>
      </c>
      <c r="D55" s="24">
        <v>18.3</v>
      </c>
      <c r="E55" s="24">
        <v>1.83</v>
      </c>
      <c r="F55" s="24">
        <v>25.2</v>
      </c>
      <c r="G55" s="24">
        <v>2.52</v>
      </c>
      <c r="H55" s="24">
        <v>19.2</v>
      </c>
      <c r="I55" s="24">
        <v>1.92</v>
      </c>
      <c r="J55" s="24"/>
      <c r="K55" s="24">
        <v>6</v>
      </c>
      <c r="L55" s="24">
        <v>115.86930652465978</v>
      </c>
      <c r="M55" s="24">
        <v>102.72049523795059</v>
      </c>
      <c r="O55" s="35">
        <v>129.44406778374014</v>
      </c>
      <c r="P55" s="35">
        <v>100.47846889952153</v>
      </c>
      <c r="R55" s="35">
        <v>6.68533798580297</v>
      </c>
      <c r="S55" s="35">
        <v>5.202142273336729</v>
      </c>
    </row>
    <row r="57" spans="1:19" ht="12.75">
      <c r="A57" s="41" t="s">
        <v>219</v>
      </c>
      <c r="B57" s="24">
        <v>50.4</v>
      </c>
      <c r="C57" s="24">
        <v>2.5199999999999996</v>
      </c>
      <c r="D57" s="24">
        <v>22.3</v>
      </c>
      <c r="E57" s="24">
        <v>2.2299999999999995</v>
      </c>
      <c r="F57" s="24">
        <v>25.2</v>
      </c>
      <c r="G57" s="24">
        <v>2.52</v>
      </c>
      <c r="H57" s="24">
        <v>19</v>
      </c>
      <c r="I57" s="24">
        <v>1.9</v>
      </c>
      <c r="J57" s="24"/>
      <c r="K57" s="24">
        <v>6</v>
      </c>
      <c r="L57" s="24">
        <v>108.37010775553829</v>
      </c>
      <c r="M57" s="24">
        <v>96.07230311048627</v>
      </c>
      <c r="O57" s="35">
        <v>100.41379310344827</v>
      </c>
      <c r="P57" s="35">
        <v>100.64516129032259</v>
      </c>
      <c r="R57" s="35">
        <v>5.5359561516937035</v>
      </c>
      <c r="S57" s="35">
        <v>5.555737098820749</v>
      </c>
    </row>
    <row r="59" spans="1:19" ht="12.75">
      <c r="A59" s="41" t="s">
        <v>233</v>
      </c>
      <c r="B59" s="24">
        <v>68</v>
      </c>
      <c r="C59" s="24">
        <v>3.4</v>
      </c>
      <c r="D59" s="24">
        <v>30</v>
      </c>
      <c r="E59" s="24">
        <v>3</v>
      </c>
      <c r="F59" s="24">
        <v>26.422829999999998</v>
      </c>
      <c r="G59" s="24">
        <v>2.642283</v>
      </c>
      <c r="H59" s="24">
        <v>19.7</v>
      </c>
      <c r="I59" s="24">
        <v>1.97</v>
      </c>
      <c r="J59" s="24"/>
      <c r="K59" s="24">
        <v>6</v>
      </c>
      <c r="L59" s="24">
        <v>104.52926652724427</v>
      </c>
      <c r="M59" s="24">
        <v>92.66731929782547</v>
      </c>
      <c r="O59" s="35">
        <v>135.05422552592228</v>
      </c>
      <c r="P59" s="35">
        <v>105.68171035973515</v>
      </c>
      <c r="R59" s="35">
        <v>7.7949145796944705</v>
      </c>
      <c r="S59" s="35">
        <v>6.066564093917083</v>
      </c>
    </row>
    <row r="61" spans="1:19" ht="12.75">
      <c r="A61" s="41" t="s">
        <v>242</v>
      </c>
      <c r="B61" s="24">
        <v>68</v>
      </c>
      <c r="C61" s="24">
        <v>3.4</v>
      </c>
      <c r="D61" s="24">
        <v>25.6</v>
      </c>
      <c r="E61" s="24">
        <v>2.56</v>
      </c>
      <c r="F61" s="24">
        <v>26.629849999999998</v>
      </c>
      <c r="G61" s="24">
        <v>2.662985</v>
      </c>
      <c r="H61" s="24">
        <v>20</v>
      </c>
      <c r="I61" s="24">
        <v>2</v>
      </c>
      <c r="J61" s="24"/>
      <c r="K61" s="24">
        <v>6</v>
      </c>
      <c r="L61" s="24">
        <v>136.920666553775</v>
      </c>
      <c r="M61" s="24">
        <v>121.38295376542005</v>
      </c>
      <c r="O61" s="35">
        <v>127.27272727272727</v>
      </c>
      <c r="P61" s="35">
        <v>106.51858960629565</v>
      </c>
      <c r="R61" s="35">
        <v>5.688243516282557</v>
      </c>
      <c r="S61" s="35">
        <v>4.668456996900491</v>
      </c>
    </row>
    <row r="63" spans="1:19" ht="12.75">
      <c r="A63" s="41" t="s">
        <v>252</v>
      </c>
      <c r="B63" s="24">
        <v>67.6</v>
      </c>
      <c r="C63" s="24">
        <v>3.38</v>
      </c>
      <c r="D63" s="24">
        <v>26.5995</v>
      </c>
      <c r="E63" s="24">
        <v>2.65995</v>
      </c>
      <c r="F63" s="24">
        <v>26.666598999999998</v>
      </c>
      <c r="G63" s="24">
        <v>2.6666599</v>
      </c>
      <c r="H63" s="24">
        <v>20</v>
      </c>
      <c r="I63" s="24">
        <v>2</v>
      </c>
      <c r="J63" s="24"/>
      <c r="K63" s="24">
        <v>6</v>
      </c>
      <c r="L63" s="24">
        <v>114.23203505561582</v>
      </c>
      <c r="M63" s="24">
        <v>101.26902080366311</v>
      </c>
      <c r="O63" s="35">
        <v>126.50228849844974</v>
      </c>
      <c r="P63" s="35">
        <v>106.6663959990199</v>
      </c>
      <c r="R63" s="35">
        <v>6.604662834473062</v>
      </c>
      <c r="S63" s="35">
        <v>5.60261785955732</v>
      </c>
    </row>
    <row r="65" spans="1:19" ht="12.75">
      <c r="A65" s="41" t="s">
        <v>258</v>
      </c>
      <c r="B65" s="24">
        <v>72.6</v>
      </c>
      <c r="C65" s="24">
        <v>3.63</v>
      </c>
      <c r="D65" s="24">
        <v>25.8625</v>
      </c>
      <c r="E65" s="24">
        <v>2.58625</v>
      </c>
      <c r="F65" s="24">
        <v>26.666664999999995</v>
      </c>
      <c r="G65" s="24">
        <v>2.6666664999999994</v>
      </c>
      <c r="H65" s="24">
        <v>20</v>
      </c>
      <c r="I65" s="24">
        <v>2</v>
      </c>
      <c r="J65" s="24"/>
      <c r="K65" s="24">
        <v>6</v>
      </c>
      <c r="L65" s="24">
        <v>115.67110027164435</v>
      </c>
      <c r="M65" s="24">
        <v>102.5447813661784</v>
      </c>
      <c r="O65" s="35">
        <v>136.5368716097679</v>
      </c>
      <c r="P65" s="35">
        <v>106.66666</v>
      </c>
      <c r="R65" s="35">
        <v>7.101590715673783</v>
      </c>
      <c r="S65" s="35">
        <v>5.532928782530909</v>
      </c>
    </row>
    <row r="67" spans="1:19" ht="12.75">
      <c r="A67" s="41" t="s">
        <v>265</v>
      </c>
      <c r="B67" s="24">
        <v>69.86659999999999</v>
      </c>
      <c r="C67" s="24">
        <v>3.4933300000000003</v>
      </c>
      <c r="D67" s="24">
        <v>25.142857142857146</v>
      </c>
      <c r="E67" s="24">
        <v>2.5142857142857147</v>
      </c>
      <c r="F67" s="24">
        <v>27.650332</v>
      </c>
      <c r="G67" s="24">
        <v>2.7650331999999995</v>
      </c>
      <c r="H67" s="24">
        <v>20</v>
      </c>
      <c r="I67" s="24">
        <v>2</v>
      </c>
      <c r="J67" s="24"/>
      <c r="K67" s="24">
        <v>6</v>
      </c>
      <c r="L67" s="24">
        <v>111.1517705395084</v>
      </c>
      <c r="M67" s="24">
        <v>98.53830370481603</v>
      </c>
      <c r="O67" s="35">
        <v>132.03281800220168</v>
      </c>
      <c r="P67" s="35">
        <v>110.09541499711793</v>
      </c>
      <c r="R67" s="35">
        <v>7.134505488255244</v>
      </c>
      <c r="S67" s="35">
        <v>5.943811887923538</v>
      </c>
    </row>
    <row r="69" spans="1:19" ht="12.75">
      <c r="A69" s="41" t="s">
        <v>270</v>
      </c>
      <c r="B69" s="24">
        <v>68.95</v>
      </c>
      <c r="C69" s="24">
        <v>3.4475</v>
      </c>
      <c r="D69" s="24">
        <v>25.60714285714286</v>
      </c>
      <c r="E69" s="24">
        <v>2.560714285714286</v>
      </c>
      <c r="F69" s="24">
        <v>28.834666</v>
      </c>
      <c r="G69" s="24">
        <v>2.8834665999999998</v>
      </c>
      <c r="H69" s="24">
        <v>20</v>
      </c>
      <c r="I69" s="24">
        <v>2</v>
      </c>
      <c r="J69" s="24"/>
      <c r="K69" s="24">
        <v>6</v>
      </c>
      <c r="L69" s="24">
        <v>120.0045109830138</v>
      </c>
      <c r="M69" s="24">
        <v>106.38643803689108</v>
      </c>
      <c r="O69" s="35">
        <v>132.72994384946364</v>
      </c>
      <c r="P69" s="35">
        <v>114.75593834535407</v>
      </c>
      <c r="R69" s="35">
        <v>6.626222243676122</v>
      </c>
      <c r="S69" s="35">
        <v>5.752699664238722</v>
      </c>
    </row>
    <row r="71" spans="1:19" ht="12.75">
      <c r="A71" s="41" t="s">
        <v>272</v>
      </c>
      <c r="B71" s="24">
        <v>68.166</v>
      </c>
      <c r="C71" s="24">
        <v>3.4082999999999997</v>
      </c>
      <c r="D71" s="24">
        <v>25.7</v>
      </c>
      <c r="E71" s="24">
        <v>2.57</v>
      </c>
      <c r="F71" s="24">
        <v>30.601333000000004</v>
      </c>
      <c r="G71" s="24">
        <v>3.0601333</v>
      </c>
      <c r="H71" s="24">
        <v>20</v>
      </c>
      <c r="I71" s="24">
        <v>2</v>
      </c>
      <c r="J71" s="24"/>
      <c r="K71" s="24">
        <v>6</v>
      </c>
      <c r="L71" s="24">
        <v>118.49916579541393</v>
      </c>
      <c r="M71" s="24">
        <v>105.05191893246013</v>
      </c>
      <c r="O71" s="35">
        <v>127.46635228563602</v>
      </c>
      <c r="P71" s="35">
        <v>122.17187786509933</v>
      </c>
      <c r="R71" s="35">
        <v>6.444476254186154</v>
      </c>
      <c r="S71" s="35">
        <v>6.183477752835057</v>
      </c>
    </row>
    <row r="73" spans="1:19" ht="12.75">
      <c r="A73" s="41" t="s">
        <v>275</v>
      </c>
      <c r="B73" s="24">
        <v>74.19999999999999</v>
      </c>
      <c r="C73" s="24">
        <v>3.7099999999999995</v>
      </c>
      <c r="D73" s="24">
        <v>29.2</v>
      </c>
      <c r="E73" s="24">
        <v>2.92</v>
      </c>
      <c r="F73" s="24">
        <v>28.8333295</v>
      </c>
      <c r="G73" s="24">
        <v>2.88333295</v>
      </c>
      <c r="H73" s="24">
        <v>20</v>
      </c>
      <c r="I73" s="24">
        <v>2</v>
      </c>
      <c r="J73" s="24"/>
      <c r="K73" s="24">
        <v>6</v>
      </c>
      <c r="L73" s="24">
        <v>119.58428148284081</v>
      </c>
      <c r="M73" s="24">
        <v>106.01389604396752</v>
      </c>
      <c r="O73" s="35">
        <v>147.25310358085065</v>
      </c>
      <c r="P73" s="35">
        <v>114.81172470054827</v>
      </c>
      <c r="R73" s="35">
        <v>7.432941977152292</v>
      </c>
      <c r="S73" s="35">
        <v>5.771099159076391</v>
      </c>
    </row>
    <row r="75" spans="1:19" ht="12.75">
      <c r="A75" s="41" t="s">
        <v>278</v>
      </c>
      <c r="B75" s="24">
        <v>82.4</v>
      </c>
      <c r="C75" s="24">
        <v>4.12</v>
      </c>
      <c r="D75" s="24">
        <v>30.6</v>
      </c>
      <c r="E75" s="24">
        <v>3.06</v>
      </c>
      <c r="F75" s="24">
        <v>30.236499999999996</v>
      </c>
      <c r="G75" s="24">
        <v>3.0236500000000004</v>
      </c>
      <c r="H75" s="24">
        <v>20</v>
      </c>
      <c r="I75" s="24">
        <v>2</v>
      </c>
      <c r="J75" s="24"/>
      <c r="K75" s="24">
        <v>6</v>
      </c>
      <c r="L75" s="24">
        <v>139.6778293443346</v>
      </c>
      <c r="M75" s="24">
        <v>123.82723461763742</v>
      </c>
      <c r="O75" s="35">
        <v>162.6283367556468</v>
      </c>
      <c r="P75" s="35">
        <v>119.46512508281735</v>
      </c>
      <c r="R75" s="35">
        <v>6.947805940172445</v>
      </c>
      <c r="S75" s="35">
        <v>5.14784832460672</v>
      </c>
    </row>
    <row r="77" spans="1:19" ht="12.75">
      <c r="A77" s="41" t="s">
        <v>279</v>
      </c>
      <c r="B77" s="24">
        <v>64.2666</v>
      </c>
      <c r="C77" s="24">
        <v>3.21333</v>
      </c>
      <c r="D77" s="24">
        <v>33.5</v>
      </c>
      <c r="E77" s="24">
        <v>3.35</v>
      </c>
      <c r="F77" s="24">
        <v>39.978</v>
      </c>
      <c r="G77" s="24">
        <v>3.9978000000000002</v>
      </c>
      <c r="H77" s="24">
        <v>19.6</v>
      </c>
      <c r="I77" s="24">
        <v>1.9600000000000002</v>
      </c>
      <c r="J77" s="24"/>
      <c r="K77" s="24">
        <v>6</v>
      </c>
      <c r="L77" s="24">
        <v>165.80425860653094</v>
      </c>
      <c r="M77" s="24">
        <v>146.98884516927157</v>
      </c>
      <c r="O77" s="35">
        <v>124.22437802040453</v>
      </c>
      <c r="P77" s="35">
        <v>157.2973683805863</v>
      </c>
      <c r="R77" s="35">
        <v>4.483265582486178</v>
      </c>
      <c r="S77" s="35">
        <v>5.670672799254368</v>
      </c>
    </row>
    <row r="79" spans="1:19" ht="12.75">
      <c r="A79" s="41" t="s">
        <v>280</v>
      </c>
      <c r="B79" s="24">
        <v>88.96</v>
      </c>
      <c r="C79" s="24">
        <v>4.4479999999999995</v>
      </c>
      <c r="D79" s="24">
        <v>41.2</v>
      </c>
      <c r="E79" s="24">
        <v>4.119999999999999</v>
      </c>
      <c r="F79" s="24">
        <v>44.611000000000004</v>
      </c>
      <c r="G79" s="24">
        <v>4.4611</v>
      </c>
      <c r="H79" s="24">
        <v>18.543</v>
      </c>
      <c r="I79" s="24">
        <v>1.8542999999999998</v>
      </c>
      <c r="J79" s="24"/>
      <c r="K79" s="24">
        <v>6</v>
      </c>
      <c r="L79" s="24">
        <v>180.33629284699495</v>
      </c>
      <c r="M79" s="24">
        <v>159.8717888820453</v>
      </c>
      <c r="O79" s="35">
        <v>174.7856311731372</v>
      </c>
      <c r="P79" s="35">
        <v>177.09530175702355</v>
      </c>
      <c r="R79" s="35">
        <v>5.831978528252354</v>
      </c>
      <c r="S79" s="35">
        <v>5.8971065850735656</v>
      </c>
    </row>
    <row r="81" spans="1:19" ht="12.75">
      <c r="A81" s="41" t="s">
        <v>281</v>
      </c>
      <c r="B81" s="24">
        <v>64.9066</v>
      </c>
      <c r="C81" s="24">
        <v>3.24533</v>
      </c>
      <c r="D81" s="24">
        <v>25.835500000000003</v>
      </c>
      <c r="E81" s="24">
        <v>2.58355</v>
      </c>
      <c r="F81" s="24">
        <v>51</v>
      </c>
      <c r="G81" s="24">
        <v>5.1</v>
      </c>
      <c r="H81" s="24">
        <v>19.925</v>
      </c>
      <c r="I81" s="24">
        <v>1.9925000000000002</v>
      </c>
      <c r="J81" s="24"/>
      <c r="K81" s="24">
        <v>6</v>
      </c>
      <c r="L81" s="24">
        <v>183.70880465190876</v>
      </c>
      <c r="M81" s="24">
        <v>162.86158914224498</v>
      </c>
      <c r="O81" s="35">
        <v>120.99239158572253</v>
      </c>
      <c r="P81" s="35">
        <v>202.79418592943003</v>
      </c>
      <c r="R81" s="35">
        <v>3.912615608183884</v>
      </c>
      <c r="S81" s="35">
        <v>6.60889029494907</v>
      </c>
    </row>
    <row r="83" spans="1:19" ht="12.75">
      <c r="A83" s="41" t="s">
        <v>282</v>
      </c>
      <c r="B83" s="24">
        <v>85.91999999999999</v>
      </c>
      <c r="C83" s="24">
        <v>4.295999999999999</v>
      </c>
      <c r="D83" s="24">
        <v>31.733275</v>
      </c>
      <c r="E83" s="24">
        <v>3.1733274999999996</v>
      </c>
      <c r="F83" s="24">
        <v>56.8</v>
      </c>
      <c r="G83" s="24">
        <v>5.68</v>
      </c>
      <c r="H83" s="24">
        <v>20</v>
      </c>
      <c r="I83" s="24">
        <v>2</v>
      </c>
      <c r="J83" s="24"/>
      <c r="K83" s="24">
        <v>6.5</v>
      </c>
      <c r="L83" s="24">
        <v>173.36790465263647</v>
      </c>
      <c r="M83" s="24">
        <v>153.69417111765097</v>
      </c>
      <c r="O83" s="35">
        <v>157.42594500418937</v>
      </c>
      <c r="P83" s="35">
        <v>209.56340956340952</v>
      </c>
      <c r="R83" s="35">
        <v>5.895952318398463</v>
      </c>
      <c r="S83" s="35">
        <v>7.861874652049478</v>
      </c>
    </row>
    <row r="85" spans="1:19" ht="12.75">
      <c r="A85" s="41" t="s">
        <v>283</v>
      </c>
      <c r="B85" s="24">
        <v>115.97319999999999</v>
      </c>
      <c r="C85" s="24">
        <v>5.79866</v>
      </c>
      <c r="D85" s="24">
        <v>32.49567499999999</v>
      </c>
      <c r="E85" s="24">
        <v>3.249567499999999</v>
      </c>
      <c r="F85" s="24">
        <v>63.19885714285715</v>
      </c>
      <c r="G85" s="24">
        <v>6.319885714285714</v>
      </c>
      <c r="H85" s="24">
        <v>20</v>
      </c>
      <c r="I85" s="24">
        <v>2</v>
      </c>
      <c r="J85" s="24"/>
      <c r="K85" s="24">
        <v>6.9</v>
      </c>
      <c r="L85" s="24">
        <v>202.60681302904635</v>
      </c>
      <c r="M85" s="24">
        <v>179.61505766410394</v>
      </c>
      <c r="O85" s="35">
        <v>200.50812295751126</v>
      </c>
      <c r="P85" s="35">
        <v>219.4084718764331</v>
      </c>
      <c r="R85" s="35">
        <v>6.853529073855931</v>
      </c>
      <c r="S85" s="35">
        <v>7.48965504907585</v>
      </c>
    </row>
    <row r="87" spans="1:19" ht="12.75">
      <c r="A87" s="41" t="s">
        <v>284</v>
      </c>
      <c r="B87" s="24">
        <v>128</v>
      </c>
      <c r="C87" s="24">
        <v>6.4</v>
      </c>
      <c r="D87" s="24">
        <v>33.9</v>
      </c>
      <c r="E87" s="24">
        <v>3.3899999999999992</v>
      </c>
      <c r="F87" s="24">
        <v>77.77714285714288</v>
      </c>
      <c r="G87" s="24">
        <v>7.7777142857142865</v>
      </c>
      <c r="H87" s="24">
        <v>24.25</v>
      </c>
      <c r="I87" s="24">
        <v>2.425</v>
      </c>
      <c r="J87" s="24"/>
      <c r="K87" s="24">
        <v>7.2</v>
      </c>
      <c r="L87" s="24">
        <v>259.5093037195814</v>
      </c>
      <c r="M87" s="24">
        <v>230.0602721848335</v>
      </c>
      <c r="O87" s="35">
        <v>209.89006078757595</v>
      </c>
      <c r="P87" s="35">
        <v>258.8518644887982</v>
      </c>
      <c r="R87" s="35">
        <v>5.8608543983718615</v>
      </c>
      <c r="S87" s="35">
        <v>7.1739424215813425</v>
      </c>
    </row>
    <row r="89" spans="1:19" ht="12.75">
      <c r="A89" s="41" t="s">
        <v>285</v>
      </c>
      <c r="B89" s="24">
        <v>144.1999</v>
      </c>
      <c r="C89" s="24">
        <v>7.209995000000001</v>
      </c>
      <c r="D89" s="24">
        <v>32.3999</v>
      </c>
      <c r="E89" s="24">
        <v>3.2399899999999997</v>
      </c>
      <c r="F89" s="24">
        <v>82.10943803884048</v>
      </c>
      <c r="G89" s="24">
        <v>8.21094380388405</v>
      </c>
      <c r="H89" s="24">
        <v>25.416999999999998</v>
      </c>
      <c r="I89" s="24">
        <v>2.5417</v>
      </c>
      <c r="J89" s="24"/>
      <c r="K89" s="24">
        <v>8.4</v>
      </c>
      <c r="L89" s="24">
        <v>306.955877230179</v>
      </c>
      <c r="M89" s="24">
        <v>272.122623937281</v>
      </c>
      <c r="O89" s="35">
        <v>204.68275084695344</v>
      </c>
      <c r="P89" s="35">
        <v>234.56548505615342</v>
      </c>
      <c r="R89" s="35">
        <v>5.609411020072784</v>
      </c>
      <c r="S89" s="35">
        <v>6.424623200359166</v>
      </c>
    </row>
    <row r="91" spans="1:19" ht="12.75">
      <c r="A91" s="42" t="s">
        <v>286</v>
      </c>
      <c r="B91" s="24">
        <v>137.95</v>
      </c>
      <c r="C91" s="24">
        <v>6.897499999999999</v>
      </c>
      <c r="D91" s="24">
        <v>36.4334</v>
      </c>
      <c r="E91" s="24">
        <v>3.64334</v>
      </c>
      <c r="F91" s="24">
        <v>82.71833253397321</v>
      </c>
      <c r="G91" s="24">
        <v>8.271833253397322</v>
      </c>
      <c r="H91" s="24">
        <v>27.317</v>
      </c>
      <c r="I91" s="24">
        <v>2.7317</v>
      </c>
      <c r="J91" s="24"/>
      <c r="K91" s="24">
        <v>9.6</v>
      </c>
      <c r="L91" s="24">
        <v>361.2642347071152</v>
      </c>
      <c r="M91" s="24">
        <v>320.26808663928904</v>
      </c>
      <c r="O91" s="35">
        <v>172.4534440206417</v>
      </c>
      <c r="P91" s="35">
        <v>206.81495221643166</v>
      </c>
      <c r="R91" s="35">
        <v>4.579755220783749</v>
      </c>
      <c r="S91" s="35">
        <v>5.492275683609859</v>
      </c>
    </row>
    <row r="95" ht="12.75">
      <c r="B95" s="19" t="s">
        <v>508</v>
      </c>
    </row>
    <row r="97" ht="12.75">
      <c r="B97" t="s">
        <v>295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L97"/>
  <sheetViews>
    <sheetView defaultGridColor="0" zoomScale="90" zoomScaleNormal="90" colorId="0" workbookViewId="0" topLeftCell="A1">
      <pane xSplit="1" ySplit="13" topLeftCell="B14" activePane="bottomRight" state="frozen"/>
      <selection pane="bottomRight" activeCell="B14" sqref="B14"/>
    </sheetView>
  </sheetViews>
  <sheetFormatPr defaultColWidth="9.140625" defaultRowHeight="12.75"/>
  <cols>
    <col min="1" max="1" width="11.421875" style="40" customWidth="1"/>
    <col min="2" max="5" width="12.421875" style="0" customWidth="1"/>
    <col min="6" max="6" width="11.8515625" style="0" customWidth="1"/>
    <col min="7" max="7" width="9.00390625" style="0" customWidth="1"/>
    <col min="8" max="8" width="9.140625" style="0" customWidth="1"/>
    <col min="9" max="9" width="11.7109375" style="0" customWidth="1"/>
    <col min="10" max="10" width="12.421875" style="0" customWidth="1"/>
    <col min="11" max="12" width="11.7109375" style="0" customWidth="1"/>
  </cols>
  <sheetData>
    <row r="1" spans="1:3" ht="12.75">
      <c r="A1" s="40"/>
      <c r="C1" s="19" t="s">
        <v>442</v>
      </c>
    </row>
    <row r="2" ht="12.75">
      <c r="A2" s="40"/>
    </row>
    <row r="3" spans="1:12" ht="12.75">
      <c r="A3" s="26"/>
      <c r="B3" s="19" t="s">
        <v>501</v>
      </c>
      <c r="I3" s="27"/>
      <c r="K3" s="27"/>
      <c r="L3" s="27"/>
    </row>
    <row r="4" spans="1:12" ht="12.75">
      <c r="A4" s="40"/>
      <c r="B4" s="19" t="s">
        <v>464</v>
      </c>
      <c r="I4" s="27"/>
      <c r="K4" s="27"/>
      <c r="L4" s="27"/>
    </row>
    <row r="5" spans="1:12" ht="12.75">
      <c r="A5" s="40"/>
      <c r="B5" s="19" t="s">
        <v>376</v>
      </c>
      <c r="I5" s="27"/>
      <c r="K5" s="27"/>
      <c r="L5" s="27"/>
    </row>
    <row r="6" spans="1:12" ht="12.75">
      <c r="A6" s="40"/>
      <c r="B6" s="19" t="s">
        <v>466</v>
      </c>
      <c r="K6" s="27"/>
      <c r="L6" s="27"/>
    </row>
    <row r="7" spans="1:12" ht="12.75">
      <c r="A7" s="40"/>
      <c r="B7" s="37"/>
      <c r="K7" s="27"/>
      <c r="L7" s="27"/>
    </row>
    <row r="8" spans="1:12" ht="12.75">
      <c r="A8" s="40"/>
      <c r="I8" s="27"/>
      <c r="J8" s="27"/>
      <c r="K8" s="28" t="s">
        <v>525</v>
      </c>
      <c r="L8" s="28" t="s">
        <v>525</v>
      </c>
    </row>
    <row r="9" spans="1:12" ht="12.75">
      <c r="A9" s="41" t="s">
        <v>375</v>
      </c>
      <c r="B9" s="1" t="s">
        <v>302</v>
      </c>
      <c r="C9" s="15" t="s">
        <v>302</v>
      </c>
      <c r="D9" s="15" t="s">
        <v>534</v>
      </c>
      <c r="E9" s="15" t="s">
        <v>534</v>
      </c>
      <c r="F9" s="19" t="s">
        <v>507</v>
      </c>
      <c r="G9" s="19" t="s">
        <v>525</v>
      </c>
      <c r="H9" s="19" t="s">
        <v>500</v>
      </c>
      <c r="I9" s="28" t="s">
        <v>302</v>
      </c>
      <c r="J9" s="28" t="s">
        <v>534</v>
      </c>
      <c r="K9" s="28" t="s">
        <v>302</v>
      </c>
      <c r="L9" s="28" t="s">
        <v>302</v>
      </c>
    </row>
    <row r="10" spans="1:12" ht="12.75">
      <c r="A10" s="41" t="s">
        <v>496</v>
      </c>
      <c r="B10" s="1" t="s">
        <v>287</v>
      </c>
      <c r="C10" s="1" t="s">
        <v>289</v>
      </c>
      <c r="D10" s="1" t="s">
        <v>287</v>
      </c>
      <c r="E10" s="1" t="s">
        <v>289</v>
      </c>
      <c r="F10" s="19" t="s">
        <v>481</v>
      </c>
      <c r="G10" s="19" t="s">
        <v>495</v>
      </c>
      <c r="H10" s="19" t="s">
        <v>468</v>
      </c>
      <c r="I10" s="28" t="s">
        <v>288</v>
      </c>
      <c r="J10" s="28" t="s">
        <v>288</v>
      </c>
      <c r="K10" s="28" t="s">
        <v>288</v>
      </c>
      <c r="L10" s="28" t="s">
        <v>288</v>
      </c>
    </row>
    <row r="11" spans="1:12" ht="12.75">
      <c r="A11" s="41"/>
      <c r="B11" s="1" t="s">
        <v>7</v>
      </c>
      <c r="C11" s="1" t="s">
        <v>7</v>
      </c>
      <c r="D11" s="1" t="s">
        <v>7</v>
      </c>
      <c r="E11" s="1" t="s">
        <v>7</v>
      </c>
      <c r="F11" s="19" t="s">
        <v>480</v>
      </c>
      <c r="G11" s="19" t="s">
        <v>297</v>
      </c>
      <c r="H11" s="26" t="s">
        <v>155</v>
      </c>
      <c r="I11" s="28" t="s">
        <v>489</v>
      </c>
      <c r="J11" s="28" t="s">
        <v>489</v>
      </c>
      <c r="K11" s="28" t="s">
        <v>462</v>
      </c>
      <c r="L11" s="28" t="s">
        <v>462</v>
      </c>
    </row>
    <row r="12" spans="1:12" ht="12.75">
      <c r="A12" s="41"/>
      <c r="B12" s="38"/>
      <c r="C12" s="38"/>
      <c r="D12" s="38"/>
      <c r="E12" s="38"/>
      <c r="F12" s="19" t="s">
        <v>531</v>
      </c>
      <c r="G12" s="19" t="s">
        <v>460</v>
      </c>
      <c r="H12" s="26" t="s">
        <v>11</v>
      </c>
      <c r="I12" s="28" t="s">
        <v>533</v>
      </c>
      <c r="J12" s="28" t="s">
        <v>533</v>
      </c>
      <c r="K12" s="28" t="s">
        <v>379</v>
      </c>
      <c r="L12" s="28" t="s">
        <v>379</v>
      </c>
    </row>
    <row r="13" spans="1:12" ht="12.75">
      <c r="A13" s="41"/>
      <c r="C13" s="14"/>
      <c r="D13" s="14"/>
      <c r="E13" s="14"/>
      <c r="I13" s="27"/>
      <c r="J13" s="27"/>
      <c r="K13" s="27"/>
      <c r="L13" s="27"/>
    </row>
    <row r="14" spans="1:12" ht="12.75">
      <c r="A14" s="41" t="s">
        <v>17</v>
      </c>
      <c r="B14" s="24">
        <v>2.2324990000000002</v>
      </c>
      <c r="C14" s="24">
        <v>1.7711718848897324</v>
      </c>
      <c r="D14" s="24">
        <v>2.030245291286012</v>
      </c>
      <c r="E14" s="24">
        <v>1.565227691951601</v>
      </c>
      <c r="F14" s="24">
        <v>5</v>
      </c>
      <c r="G14" s="24">
        <v>155.63737134330376</v>
      </c>
      <c r="H14" s="24">
        <v>137.97569297193064</v>
      </c>
      <c r="I14" s="35">
        <v>101.6002193504598</v>
      </c>
      <c r="J14" s="35">
        <v>92.39572646164545</v>
      </c>
      <c r="K14" s="35">
        <v>3.3106491868416454</v>
      </c>
      <c r="L14" s="35">
        <v>3.0107202389273704</v>
      </c>
    </row>
    <row r="15" spans="1:12" ht="12.75">
      <c r="A15" s="41"/>
      <c r="B15" s="17"/>
      <c r="C15" s="17"/>
      <c r="D15" s="17"/>
      <c r="E15" s="17"/>
      <c r="F15" s="17"/>
      <c r="G15" s="17"/>
      <c r="H15" s="17"/>
      <c r="I15" s="27"/>
      <c r="J15" s="27"/>
      <c r="K15" s="27"/>
      <c r="L15" s="27"/>
    </row>
    <row r="16" spans="1:12" ht="12.75">
      <c r="A16" s="41" t="s">
        <v>23</v>
      </c>
      <c r="B16" s="24">
        <v>2.43666</v>
      </c>
      <c r="C16" s="24">
        <v>1.9331447337873005</v>
      </c>
      <c r="D16" s="24">
        <v>2.2159102832587942</v>
      </c>
      <c r="E16" s="24">
        <v>1.7083670397481872</v>
      </c>
      <c r="F16" s="24">
        <v>5</v>
      </c>
      <c r="G16" s="24">
        <v>153.92750439060052</v>
      </c>
      <c r="H16" s="24">
        <v>136.45986116590092</v>
      </c>
      <c r="I16" s="35">
        <v>113.5539045233495</v>
      </c>
      <c r="J16" s="35">
        <v>103.26646505358872</v>
      </c>
      <c r="K16" s="35">
        <v>3.6597193760846913</v>
      </c>
      <c r="L16" s="35">
        <v>3.3281663421681835</v>
      </c>
    </row>
    <row r="17" spans="1:12" ht="12.75">
      <c r="A17" s="41"/>
      <c r="B17" s="17"/>
      <c r="C17" s="17"/>
      <c r="D17" s="17"/>
      <c r="E17" s="17"/>
      <c r="F17" s="17"/>
      <c r="G17" s="17"/>
      <c r="H17" s="17"/>
      <c r="I17" s="27"/>
      <c r="J17" s="27"/>
      <c r="K17" s="27"/>
      <c r="L17" s="27"/>
    </row>
    <row r="18" spans="1:12" ht="12.75">
      <c r="A18" s="41" t="s">
        <v>30</v>
      </c>
      <c r="B18" s="24">
        <v>2.2</v>
      </c>
      <c r="C18" s="24">
        <v>1.7453885295166587</v>
      </c>
      <c r="D18" s="24">
        <v>2.0006905449136716</v>
      </c>
      <c r="E18" s="24">
        <v>1.5424423134315053</v>
      </c>
      <c r="F18" s="24">
        <v>5</v>
      </c>
      <c r="G18" s="24">
        <v>143.64617590869324</v>
      </c>
      <c r="H18" s="24">
        <v>127.34525450222165</v>
      </c>
      <c r="I18" s="35">
        <v>101.56562990389274</v>
      </c>
      <c r="J18" s="35">
        <v>92.36427065314521</v>
      </c>
      <c r="K18" s="35">
        <v>3.475490656801388</v>
      </c>
      <c r="L18" s="35">
        <v>3.160627861817429</v>
      </c>
    </row>
    <row r="19" spans="1:12" ht="12.75">
      <c r="A19" s="41"/>
      <c r="B19" s="17"/>
      <c r="C19" s="17"/>
      <c r="D19" s="17"/>
      <c r="E19" s="17"/>
      <c r="F19" s="17"/>
      <c r="G19" s="17"/>
      <c r="H19" s="17"/>
      <c r="I19" s="27"/>
      <c r="J19" s="27"/>
      <c r="K19" s="27"/>
      <c r="L19" s="27"/>
    </row>
    <row r="20" spans="1:12" ht="12.75">
      <c r="A20" s="41" t="s">
        <v>32</v>
      </c>
      <c r="B20" s="24">
        <v>2.43</v>
      </c>
      <c r="C20" s="24">
        <v>1.9278609666934003</v>
      </c>
      <c r="D20" s="24">
        <v>2.2098536473364647</v>
      </c>
      <c r="E20" s="24">
        <v>1.7036976461993443</v>
      </c>
      <c r="F20" s="24">
        <v>5</v>
      </c>
      <c r="G20" s="24">
        <v>123.95805512871809</v>
      </c>
      <c r="H20" s="24">
        <v>109.89133527648414</v>
      </c>
      <c r="I20" s="35">
        <v>115.76940904216616</v>
      </c>
      <c r="J20" s="35">
        <v>105.28125548222962</v>
      </c>
      <c r="K20" s="35">
        <v>4.701020945006118</v>
      </c>
      <c r="L20" s="35">
        <v>4.275130980052214</v>
      </c>
    </row>
    <row r="21" spans="1:12" ht="12.75">
      <c r="A21" s="41"/>
      <c r="B21" s="17"/>
      <c r="C21" s="17"/>
      <c r="D21" s="17"/>
      <c r="E21" s="17"/>
      <c r="F21" s="17"/>
      <c r="G21" s="17"/>
      <c r="H21" s="17"/>
      <c r="I21" s="27"/>
      <c r="J21" s="27"/>
      <c r="K21" s="27"/>
      <c r="L21" s="27"/>
    </row>
    <row r="22" spans="1:12" ht="12.75">
      <c r="A22" s="41" t="s">
        <v>46</v>
      </c>
      <c r="B22" s="24">
        <v>2.8075</v>
      </c>
      <c r="C22" s="24">
        <v>2.2273537711900087</v>
      </c>
      <c r="D22" s="24">
        <v>2.5531539567477877</v>
      </c>
      <c r="E22" s="24">
        <v>1.9683667249813415</v>
      </c>
      <c r="F22" s="24">
        <v>5</v>
      </c>
      <c r="G22" s="24">
        <v>127.6790583638126</v>
      </c>
      <c r="H22" s="24">
        <v>113.19008027250754</v>
      </c>
      <c r="I22" s="35">
        <v>133.49129784588135</v>
      </c>
      <c r="J22" s="35">
        <v>121.39762610386803</v>
      </c>
      <c r="K22" s="35">
        <v>5.2318923351901505</v>
      </c>
      <c r="L22" s="35">
        <v>4.757907966827838</v>
      </c>
    </row>
    <row r="23" spans="1:12" ht="12.75">
      <c r="A23" s="41"/>
      <c r="B23" s="17"/>
      <c r="C23" s="17"/>
      <c r="D23" s="17"/>
      <c r="E23" s="17"/>
      <c r="F23" s="17"/>
      <c r="G23" s="17"/>
      <c r="H23" s="17"/>
      <c r="I23" s="27"/>
      <c r="J23" s="27"/>
      <c r="K23" s="27"/>
      <c r="L23" s="27"/>
    </row>
    <row r="24" spans="1:12" ht="12.75">
      <c r="A24" s="41" t="s">
        <v>53</v>
      </c>
      <c r="B24" s="24">
        <v>2.1399999999999997</v>
      </c>
      <c r="C24" s="24">
        <v>1.6977870241662043</v>
      </c>
      <c r="D24" s="24">
        <v>1.9461262573251168</v>
      </c>
      <c r="E24" s="24">
        <v>1.5003757048833735</v>
      </c>
      <c r="F24" s="24">
        <v>5</v>
      </c>
      <c r="G24" s="24">
        <v>114.1908909996067</v>
      </c>
      <c r="H24" s="24">
        <v>101.23254576177222</v>
      </c>
      <c r="I24" s="35">
        <v>101.56485340228322</v>
      </c>
      <c r="J24" s="35">
        <v>92.36356449885965</v>
      </c>
      <c r="K24" s="35">
        <v>4.458280076169534</v>
      </c>
      <c r="L24" s="35">
        <v>4.054381270440631</v>
      </c>
    </row>
    <row r="25" spans="1:12" ht="12.75">
      <c r="A25" s="41"/>
      <c r="B25" s="17"/>
      <c r="C25" s="17"/>
      <c r="D25" s="17"/>
      <c r="E25" s="17"/>
      <c r="F25" s="17"/>
      <c r="G25" s="17"/>
      <c r="H25" s="17"/>
      <c r="I25" s="27"/>
      <c r="J25" s="27"/>
      <c r="K25" s="27"/>
      <c r="L25" s="27"/>
    </row>
    <row r="26" spans="1:12" ht="12.75">
      <c r="A26" s="41" t="s">
        <v>67</v>
      </c>
      <c r="B26" s="24">
        <v>1.9516666666666669</v>
      </c>
      <c r="C26" s="24">
        <v>1.5483711879272781</v>
      </c>
      <c r="D26" s="24">
        <v>1.8666146940325326</v>
      </c>
      <c r="E26" s="24">
        <v>1.5396023467810138</v>
      </c>
      <c r="F26" s="24">
        <v>5</v>
      </c>
      <c r="G26" s="24">
        <v>117.25920875336342</v>
      </c>
      <c r="H26" s="24">
        <v>103.95267181298155</v>
      </c>
      <c r="I26" s="35">
        <v>93.65811041526227</v>
      </c>
      <c r="J26" s="35">
        <v>89.16094823682103</v>
      </c>
      <c r="K26" s="35">
        <v>3.986324738499018</v>
      </c>
      <c r="L26" s="35">
        <v>3.7814663508097817</v>
      </c>
    </row>
    <row r="27" spans="1:12" ht="12.75">
      <c r="A27" s="41"/>
      <c r="B27" s="17"/>
      <c r="C27" s="17"/>
      <c r="D27" s="17"/>
      <c r="E27" s="17"/>
      <c r="F27" s="17"/>
      <c r="G27" s="17"/>
      <c r="H27" s="17"/>
      <c r="I27" s="27"/>
      <c r="J27" s="27"/>
      <c r="K27" s="27"/>
      <c r="L27" s="27"/>
    </row>
    <row r="28" spans="1:12" ht="12.75">
      <c r="A28" s="41" t="s">
        <v>78</v>
      </c>
      <c r="B28" s="24">
        <v>2.0325</v>
      </c>
      <c r="C28" s="24">
        <v>1.6125009937466401</v>
      </c>
      <c r="D28" s="24">
        <v>2.05</v>
      </c>
      <c r="E28" s="24">
        <v>1.7009</v>
      </c>
      <c r="F28" s="24">
        <v>5</v>
      </c>
      <c r="G28" s="24">
        <v>124.81182422436818</v>
      </c>
      <c r="H28" s="24">
        <v>110.64821893234145</v>
      </c>
      <c r="I28" s="35">
        <v>97.40301769221644</v>
      </c>
      <c r="J28" s="35">
        <v>98.35316515944788</v>
      </c>
      <c r="K28" s="35">
        <v>3.8992964562812404</v>
      </c>
      <c r="L28" s="35">
        <v>3.939817712633256</v>
      </c>
    </row>
    <row r="29" spans="1:12" ht="12.75">
      <c r="A29" s="41"/>
      <c r="B29" s="17"/>
      <c r="C29" s="17"/>
      <c r="D29" s="17"/>
      <c r="E29" s="17"/>
      <c r="F29" s="17"/>
      <c r="G29" s="17"/>
      <c r="H29" s="17"/>
      <c r="I29" s="27"/>
      <c r="J29" s="27"/>
      <c r="K29" s="27"/>
      <c r="L29" s="27"/>
    </row>
    <row r="30" spans="1:12" ht="12.75">
      <c r="A30" s="41" t="s">
        <v>90</v>
      </c>
      <c r="B30" s="24">
        <v>2.128</v>
      </c>
      <c r="C30" s="24">
        <v>1.8116359249569445</v>
      </c>
      <c r="D30" s="24">
        <v>2.08</v>
      </c>
      <c r="E30" s="24">
        <v>1.7282499999999998</v>
      </c>
      <c r="F30" s="24">
        <v>5.1</v>
      </c>
      <c r="G30" s="24">
        <v>127.07306978349729</v>
      </c>
      <c r="H30" s="24">
        <v>112.65285907954838</v>
      </c>
      <c r="I30" s="35">
        <v>100.14921921002441</v>
      </c>
      <c r="J30" s="35">
        <v>97.89222356293806</v>
      </c>
      <c r="K30" s="35">
        <v>4.0177585363052595</v>
      </c>
      <c r="L30" s="35">
        <v>3.9242403599784215</v>
      </c>
    </row>
    <row r="31" spans="1:12" ht="12.75">
      <c r="A31" s="41"/>
      <c r="B31" s="17"/>
      <c r="C31" s="17"/>
      <c r="D31" s="17"/>
      <c r="E31" s="17"/>
      <c r="F31" s="17"/>
      <c r="G31" s="17"/>
      <c r="H31" s="17"/>
      <c r="I31" s="27"/>
      <c r="J31" s="27"/>
      <c r="K31" s="27"/>
      <c r="L31" s="27"/>
    </row>
    <row r="32" spans="1:12" ht="12.75">
      <c r="A32" s="41" t="s">
        <v>103</v>
      </c>
      <c r="B32" s="24">
        <v>2.1595</v>
      </c>
      <c r="C32" s="24">
        <v>1.988606557377049</v>
      </c>
      <c r="D32" s="24">
        <v>2.4425000000000003</v>
      </c>
      <c r="E32" s="24">
        <v>1.9624499999999998</v>
      </c>
      <c r="F32" s="24">
        <v>5.8</v>
      </c>
      <c r="G32" s="24">
        <v>123.99786820729419</v>
      </c>
      <c r="H32" s="24">
        <v>109.92663037982898</v>
      </c>
      <c r="I32" s="35">
        <v>89.04984341385169</v>
      </c>
      <c r="J32" s="35">
        <v>100.11443771961562</v>
      </c>
      <c r="K32" s="35">
        <v>4.17357581872469</v>
      </c>
      <c r="L32" s="35">
        <v>4.72139302722386</v>
      </c>
    </row>
    <row r="33" spans="1:12" ht="12.75">
      <c r="A33" s="41"/>
      <c r="B33" s="17"/>
      <c r="C33" s="17"/>
      <c r="D33" s="17"/>
      <c r="E33" s="17"/>
      <c r="F33" s="17"/>
      <c r="G33" s="17"/>
      <c r="H33" s="17"/>
      <c r="I33" s="27"/>
      <c r="J33" s="27"/>
      <c r="K33" s="27"/>
      <c r="L33" s="27"/>
    </row>
    <row r="34" spans="1:12" ht="12.75">
      <c r="A34" s="41" t="s">
        <v>109</v>
      </c>
      <c r="B34" s="24">
        <v>2.135625</v>
      </c>
      <c r="C34" s="24">
        <v>2.1774999999999998</v>
      </c>
      <c r="D34" s="24">
        <v>2.4641</v>
      </c>
      <c r="E34" s="24">
        <v>1.9</v>
      </c>
      <c r="F34" s="24">
        <v>6</v>
      </c>
      <c r="G34" s="24">
        <v>122.1189896106453</v>
      </c>
      <c r="H34" s="24">
        <v>108.26096631633793</v>
      </c>
      <c r="I34" s="35">
        <v>85.3835118853753</v>
      </c>
      <c r="J34" s="35">
        <v>97.78344478155648</v>
      </c>
      <c r="K34" s="35">
        <v>4.193174930050427</v>
      </c>
      <c r="L34" s="35">
        <v>4.801854026094462</v>
      </c>
    </row>
    <row r="35" spans="1:12" ht="12.75">
      <c r="A35" s="41"/>
      <c r="B35" s="17"/>
      <c r="C35" s="17"/>
      <c r="D35" s="17"/>
      <c r="E35" s="17"/>
      <c r="F35" s="17"/>
      <c r="G35" s="17"/>
      <c r="H35" s="17"/>
      <c r="I35" s="27"/>
      <c r="J35" s="27"/>
      <c r="K35" s="27"/>
      <c r="L35" s="27"/>
    </row>
    <row r="36" spans="1:12" ht="12.75">
      <c r="A36" s="41" t="s">
        <v>115</v>
      </c>
      <c r="B36" s="24">
        <v>2.1</v>
      </c>
      <c r="C36" s="24">
        <v>1.855</v>
      </c>
      <c r="D36" s="24">
        <v>2.34924</v>
      </c>
      <c r="E36" s="24">
        <v>1.8489666666666664</v>
      </c>
      <c r="F36" s="24">
        <v>6</v>
      </c>
      <c r="G36" s="24">
        <v>128.13869897478963</v>
      </c>
      <c r="H36" s="24">
        <v>113.59756101617616</v>
      </c>
      <c r="I36" s="35">
        <v>84</v>
      </c>
      <c r="J36" s="35">
        <v>93.94053610400427</v>
      </c>
      <c r="K36" s="35">
        <v>3.933237999389696</v>
      </c>
      <c r="L36" s="35">
        <v>4.404834458919358</v>
      </c>
    </row>
    <row r="37" spans="1:12" ht="12.75">
      <c r="A37" s="41"/>
      <c r="B37" s="17"/>
      <c r="C37" s="17"/>
      <c r="D37" s="17"/>
      <c r="E37" s="17"/>
      <c r="F37" s="17"/>
      <c r="G37" s="17"/>
      <c r="H37" s="17"/>
      <c r="I37" s="27"/>
      <c r="J37" s="27"/>
      <c r="K37" s="27"/>
      <c r="L37" s="27"/>
    </row>
    <row r="38" spans="1:12" ht="12.75">
      <c r="A38" s="41" t="s">
        <v>118</v>
      </c>
      <c r="B38" s="24">
        <v>2.1125</v>
      </c>
      <c r="C38" s="24">
        <v>1.875</v>
      </c>
      <c r="D38" s="24">
        <v>2.31396</v>
      </c>
      <c r="E38" s="24">
        <v>1.7143833333333334</v>
      </c>
      <c r="F38" s="24">
        <v>6</v>
      </c>
      <c r="G38" s="24">
        <v>117.01952944728194</v>
      </c>
      <c r="H38" s="24">
        <v>103.74019123674077</v>
      </c>
      <c r="I38" s="35">
        <v>84.49852069193088</v>
      </c>
      <c r="J38" s="35">
        <v>92.5526611288319</v>
      </c>
      <c r="K38" s="35">
        <v>4.333220258087393</v>
      </c>
      <c r="L38" s="35">
        <v>4.746118397136876</v>
      </c>
    </row>
    <row r="39" spans="1:12" ht="12.75">
      <c r="A39" s="41"/>
      <c r="B39" s="17"/>
      <c r="C39" s="17"/>
      <c r="D39" s="17"/>
      <c r="E39" s="17"/>
      <c r="F39" s="17"/>
      <c r="G39" s="17"/>
      <c r="H39" s="17"/>
      <c r="I39" s="27"/>
      <c r="J39" s="27"/>
      <c r="K39" s="27"/>
      <c r="L39" s="27"/>
    </row>
    <row r="40" spans="1:12" ht="12.75">
      <c r="A40" s="41" t="s">
        <v>122</v>
      </c>
      <c r="B40" s="24">
        <v>2.4225000000000003</v>
      </c>
      <c r="C40" s="24">
        <v>1.97</v>
      </c>
      <c r="D40" s="24">
        <v>2.185</v>
      </c>
      <c r="E40" s="24">
        <v>1.825</v>
      </c>
      <c r="F40" s="24">
        <v>6</v>
      </c>
      <c r="G40" s="24">
        <v>127.02474460608111</v>
      </c>
      <c r="H40" s="24">
        <v>112.6100178275763</v>
      </c>
      <c r="I40" s="35">
        <v>92.70509447500598</v>
      </c>
      <c r="J40" s="35">
        <v>87.37309140134975</v>
      </c>
      <c r="K40" s="35">
        <v>4.329827699445612</v>
      </c>
      <c r="L40" s="35">
        <v>4.131711280963401</v>
      </c>
    </row>
    <row r="41" spans="1:12" ht="12.75">
      <c r="A41" s="41"/>
      <c r="B41" s="17"/>
      <c r="C41" s="17"/>
      <c r="D41" s="17"/>
      <c r="E41" s="17"/>
      <c r="F41" s="17"/>
      <c r="G41" s="17"/>
      <c r="H41" s="17"/>
      <c r="I41" s="27"/>
      <c r="J41" s="27"/>
      <c r="K41" s="27"/>
      <c r="L41" s="27"/>
    </row>
    <row r="42" spans="1:12" ht="12.75">
      <c r="A42" s="41" t="s">
        <v>128</v>
      </c>
      <c r="B42" s="24">
        <v>2.4675000000000002</v>
      </c>
      <c r="C42" s="24">
        <v>1.985</v>
      </c>
      <c r="D42" s="24">
        <v>2.24</v>
      </c>
      <c r="E42" s="24">
        <v>1.7892</v>
      </c>
      <c r="F42" s="24">
        <v>6</v>
      </c>
      <c r="G42" s="24">
        <v>123.08991549365525</v>
      </c>
      <c r="H42" s="24">
        <v>109.12171184536119</v>
      </c>
      <c r="I42" s="35">
        <v>97.87777073897392</v>
      </c>
      <c r="J42" s="35">
        <v>89.57939743462265</v>
      </c>
      <c r="K42" s="35">
        <v>4.770138931826358</v>
      </c>
      <c r="L42" s="35">
        <v>4.364765617692228</v>
      </c>
    </row>
    <row r="43" spans="1:12" ht="12.75">
      <c r="A43" s="41"/>
      <c r="B43" s="17"/>
      <c r="C43" s="17"/>
      <c r="D43" s="17"/>
      <c r="E43" s="17"/>
      <c r="F43" s="17"/>
      <c r="G43" s="17"/>
      <c r="H43" s="17"/>
      <c r="I43" s="27"/>
      <c r="J43" s="27"/>
      <c r="K43" s="27"/>
      <c r="L43" s="27"/>
    </row>
    <row r="44" spans="1:12" ht="12.75">
      <c r="A44" s="41" t="s">
        <v>133</v>
      </c>
      <c r="B44" s="24">
        <v>2.0799999999999996</v>
      </c>
      <c r="C44" s="24">
        <v>1.8849999999999998</v>
      </c>
      <c r="D44" s="24">
        <v>2.2175000000000002</v>
      </c>
      <c r="E44" s="24">
        <v>1.87245</v>
      </c>
      <c r="F44" s="24">
        <v>6</v>
      </c>
      <c r="G44" s="24">
        <v>140.11849570338347</v>
      </c>
      <c r="H44" s="24">
        <v>124.21789430132655</v>
      </c>
      <c r="I44" s="35">
        <v>83.14963813074456</v>
      </c>
      <c r="J44" s="35">
        <v>88.69593825129698</v>
      </c>
      <c r="K44" s="35">
        <v>3.5662214922393765</v>
      </c>
      <c r="L44" s="35">
        <v>3.7988308040930834</v>
      </c>
    </row>
    <row r="45" spans="1:12" ht="12.75">
      <c r="A45" s="41"/>
      <c r="B45" s="17"/>
      <c r="C45" s="17"/>
      <c r="D45" s="17"/>
      <c r="E45" s="17"/>
      <c r="F45" s="17"/>
      <c r="G45" s="17"/>
      <c r="H45" s="17"/>
      <c r="I45" s="27"/>
      <c r="J45" s="27"/>
      <c r="K45" s="27"/>
      <c r="L45" s="27"/>
    </row>
    <row r="46" spans="1:12" ht="12.75">
      <c r="A46" s="41" t="s">
        <v>137</v>
      </c>
      <c r="B46" s="24">
        <v>2.2725</v>
      </c>
      <c r="C46" s="24">
        <v>1.9049999999999998</v>
      </c>
      <c r="D46" s="24">
        <v>2.3600000000000003</v>
      </c>
      <c r="E46" s="24">
        <v>1.9116</v>
      </c>
      <c r="F46" s="24">
        <v>6</v>
      </c>
      <c r="G46" s="24">
        <v>104.42395423271287</v>
      </c>
      <c r="H46" s="24">
        <v>92.57395780828719</v>
      </c>
      <c r="I46" s="35">
        <v>89.01199285044235</v>
      </c>
      <c r="J46" s="35">
        <v>94.38901414573647</v>
      </c>
      <c r="K46" s="35">
        <v>5.092008278559081</v>
      </c>
      <c r="L46" s="35">
        <v>5.424331954447656</v>
      </c>
    </row>
    <row r="47" spans="1:12" ht="12.75">
      <c r="A47" s="41"/>
      <c r="B47" s="17"/>
      <c r="C47" s="17"/>
      <c r="D47" s="17"/>
      <c r="E47" s="17"/>
      <c r="F47" s="17"/>
      <c r="G47" s="17"/>
      <c r="H47" s="17"/>
      <c r="I47" s="27"/>
      <c r="J47" s="27"/>
      <c r="K47" s="27"/>
      <c r="L47" s="27"/>
    </row>
    <row r="48" spans="1:12" ht="12.75">
      <c r="A48" s="41" t="s">
        <v>143</v>
      </c>
      <c r="B48" s="24">
        <v>2.501605</v>
      </c>
      <c r="C48" s="24">
        <v>1.8150000000000002</v>
      </c>
      <c r="D48" s="24">
        <v>2.3975</v>
      </c>
      <c r="E48" s="24">
        <v>1.89125</v>
      </c>
      <c r="F48" s="24">
        <v>6</v>
      </c>
      <c r="G48" s="24">
        <v>114.20018466369338</v>
      </c>
      <c r="H48" s="24">
        <v>101.24078478387555</v>
      </c>
      <c r="I48" s="35">
        <v>98.05860573044933</v>
      </c>
      <c r="J48" s="35">
        <v>95.89958158995816</v>
      </c>
      <c r="K48" s="35">
        <v>5.165526548905345</v>
      </c>
      <c r="L48" s="35">
        <v>5.038858832024202</v>
      </c>
    </row>
    <row r="49" spans="1:12" ht="12.75">
      <c r="A49" s="41"/>
      <c r="B49" s="17"/>
      <c r="C49" s="17"/>
      <c r="D49" s="17"/>
      <c r="E49" s="17"/>
      <c r="F49" s="17"/>
      <c r="G49" s="17"/>
      <c r="H49" s="17"/>
      <c r="I49" s="27"/>
      <c r="J49" s="27"/>
      <c r="K49" s="27"/>
      <c r="L49" s="27"/>
    </row>
    <row r="50" spans="1:12" ht="12.75">
      <c r="A50" s="41" t="s">
        <v>154</v>
      </c>
      <c r="B50" s="24">
        <v>2.38</v>
      </c>
      <c r="C50" s="24">
        <v>1.8925</v>
      </c>
      <c r="D50" s="24">
        <v>2.4</v>
      </c>
      <c r="E50" s="24">
        <v>1.83</v>
      </c>
      <c r="F50" s="24">
        <v>6</v>
      </c>
      <c r="G50" s="24">
        <v>114.77419252534847</v>
      </c>
      <c r="H50" s="24">
        <v>101.74965441974534</v>
      </c>
      <c r="I50" s="35">
        <v>93.87283236994222</v>
      </c>
      <c r="J50" s="35">
        <v>96</v>
      </c>
      <c r="K50" s="35">
        <v>4.905184848694775</v>
      </c>
      <c r="L50" s="35">
        <v>5.018549791781697</v>
      </c>
    </row>
    <row r="51" spans="1:12" ht="12.75">
      <c r="A51" s="41"/>
      <c r="B51" s="17"/>
      <c r="C51" s="17"/>
      <c r="D51" s="17"/>
      <c r="E51" s="17"/>
      <c r="F51" s="17"/>
      <c r="G51" s="17"/>
      <c r="H51" s="17"/>
      <c r="I51" s="27"/>
      <c r="J51" s="27"/>
      <c r="K51" s="27"/>
      <c r="L51" s="27"/>
    </row>
    <row r="52" spans="1:12" ht="12.75">
      <c r="A52" s="41" t="s">
        <v>164</v>
      </c>
      <c r="B52" s="24">
        <v>2.7575</v>
      </c>
      <c r="C52" s="24">
        <v>1.985</v>
      </c>
      <c r="D52" s="24">
        <v>2.4</v>
      </c>
      <c r="E52" s="24">
        <v>1.8050000000000002</v>
      </c>
      <c r="F52" s="24">
        <v>6</v>
      </c>
      <c r="G52" s="24">
        <v>110.5000083511713</v>
      </c>
      <c r="H52" s="24">
        <v>97.96050327801268</v>
      </c>
      <c r="I52" s="35">
        <v>109.25361539380903</v>
      </c>
      <c r="J52" s="35">
        <v>96</v>
      </c>
      <c r="K52" s="35">
        <v>5.921397629417464</v>
      </c>
      <c r="L52" s="35">
        <v>5.2126692893041255</v>
      </c>
    </row>
    <row r="53" spans="1:12" ht="12.75">
      <c r="A53" s="41"/>
      <c r="B53" s="17"/>
      <c r="C53" s="17"/>
      <c r="D53" s="17"/>
      <c r="E53" s="17"/>
      <c r="F53" s="17"/>
      <c r="G53" s="17"/>
      <c r="H53" s="17"/>
      <c r="I53" s="27"/>
      <c r="J53" s="27"/>
      <c r="K53" s="27"/>
      <c r="L53" s="27"/>
    </row>
    <row r="54" spans="1:12" ht="12.75">
      <c r="A54" s="41" t="s">
        <v>178</v>
      </c>
      <c r="B54" s="24">
        <v>2.9324999999999997</v>
      </c>
      <c r="C54" s="24">
        <v>1.875</v>
      </c>
      <c r="D54" s="24">
        <v>2.4</v>
      </c>
      <c r="E54" s="24">
        <v>1.8</v>
      </c>
      <c r="F54" s="24">
        <v>6</v>
      </c>
      <c r="G54" s="24">
        <v>114.48924647401293</v>
      </c>
      <c r="H54" s="24">
        <v>101.49704395380581</v>
      </c>
      <c r="I54" s="35">
        <v>112.16644591834485</v>
      </c>
      <c r="J54" s="35">
        <v>96</v>
      </c>
      <c r="K54" s="35">
        <v>5.871628936799746</v>
      </c>
      <c r="L54" s="35">
        <v>5.031040187086409</v>
      </c>
    </row>
    <row r="55" spans="1:12" ht="12.75">
      <c r="A55" s="41"/>
      <c r="B55" s="17"/>
      <c r="C55" s="17"/>
      <c r="D55" s="17"/>
      <c r="E55" s="17"/>
      <c r="F55" s="17"/>
      <c r="G55" s="17"/>
      <c r="H55" s="17"/>
      <c r="I55" s="27"/>
      <c r="J55" s="27"/>
      <c r="K55" s="27"/>
      <c r="L55" s="27"/>
    </row>
    <row r="56" spans="1:12" ht="12.75">
      <c r="A56" s="41" t="s">
        <v>200</v>
      </c>
      <c r="B56" s="24">
        <v>3.3750500000000003</v>
      </c>
      <c r="C56" s="24">
        <v>1.83</v>
      </c>
      <c r="D56" s="24">
        <v>2.52</v>
      </c>
      <c r="E56" s="24">
        <v>1.92</v>
      </c>
      <c r="F56" s="24">
        <v>6</v>
      </c>
      <c r="G56" s="24">
        <v>115.86930652465978</v>
      </c>
      <c r="H56" s="24">
        <v>102.72049523795059</v>
      </c>
      <c r="I56" s="35">
        <v>129.44406778374014</v>
      </c>
      <c r="J56" s="35">
        <v>100.47846889952153</v>
      </c>
      <c r="K56" s="35">
        <v>6.68533798580297</v>
      </c>
      <c r="L56" s="35">
        <v>5.202142273336729</v>
      </c>
    </row>
    <row r="57" spans="1:12" ht="12.75">
      <c r="A57" s="41"/>
      <c r="B57" s="17"/>
      <c r="C57" s="17"/>
      <c r="D57" s="17"/>
      <c r="E57" s="17"/>
      <c r="F57" s="17"/>
      <c r="G57" s="17"/>
      <c r="H57" s="17"/>
      <c r="I57" s="27"/>
      <c r="J57" s="27"/>
      <c r="K57" s="27"/>
      <c r="L57" s="27"/>
    </row>
    <row r="58" spans="1:12" ht="12.75">
      <c r="A58" s="41" t="s">
        <v>219</v>
      </c>
      <c r="B58" s="24">
        <v>2.5199999999999996</v>
      </c>
      <c r="C58" s="24">
        <v>2.2299999999999995</v>
      </c>
      <c r="D58" s="24">
        <v>2.52</v>
      </c>
      <c r="E58" s="24">
        <v>1.9</v>
      </c>
      <c r="F58" s="24">
        <v>6</v>
      </c>
      <c r="G58" s="24">
        <v>108.37010775553829</v>
      </c>
      <c r="H58" s="24">
        <v>96.07230311048627</v>
      </c>
      <c r="I58" s="35">
        <v>100.41379310344827</v>
      </c>
      <c r="J58" s="35">
        <v>100.64516129032259</v>
      </c>
      <c r="K58" s="35">
        <v>5.5359561516937035</v>
      </c>
      <c r="L58" s="35">
        <v>5.555737098820749</v>
      </c>
    </row>
    <row r="59" spans="1:12" ht="12.75">
      <c r="A59" s="41"/>
      <c r="B59" s="17"/>
      <c r="C59" s="17"/>
      <c r="D59" s="17"/>
      <c r="E59" s="17"/>
      <c r="F59" s="17"/>
      <c r="G59" s="17"/>
      <c r="H59" s="17"/>
      <c r="I59" s="27"/>
      <c r="J59" s="27"/>
      <c r="K59" s="27"/>
      <c r="L59" s="27"/>
    </row>
    <row r="60" spans="1:12" ht="12.75">
      <c r="A60" s="41" t="s">
        <v>233</v>
      </c>
      <c r="B60" s="24">
        <v>3.4</v>
      </c>
      <c r="C60" s="24">
        <v>3</v>
      </c>
      <c r="D60" s="24">
        <v>2.642283</v>
      </c>
      <c r="E60" s="24">
        <v>1.97</v>
      </c>
      <c r="F60" s="24">
        <v>6</v>
      </c>
      <c r="G60" s="24">
        <v>104.52926652724427</v>
      </c>
      <c r="H60" s="24">
        <v>92.66731929782547</v>
      </c>
      <c r="I60" s="35">
        <v>135.05422552592228</v>
      </c>
      <c r="J60" s="35">
        <v>105.68171035973515</v>
      </c>
      <c r="K60" s="35">
        <v>7.7949145796944705</v>
      </c>
      <c r="L60" s="35">
        <v>6.066564093917083</v>
      </c>
    </row>
    <row r="61" spans="1:12" ht="12.75">
      <c r="A61" s="41"/>
      <c r="B61" s="17"/>
      <c r="C61" s="17"/>
      <c r="D61" s="17"/>
      <c r="E61" s="17"/>
      <c r="F61" s="17"/>
      <c r="G61" s="17"/>
      <c r="H61" s="17"/>
      <c r="I61" s="27"/>
      <c r="J61" s="27"/>
      <c r="K61" s="27"/>
      <c r="L61" s="27"/>
    </row>
    <row r="62" spans="1:12" ht="12.75">
      <c r="A62" s="41" t="s">
        <v>242</v>
      </c>
      <c r="B62" s="24">
        <v>3.4</v>
      </c>
      <c r="C62" s="24">
        <v>2.56</v>
      </c>
      <c r="D62" s="24">
        <v>2.662985</v>
      </c>
      <c r="E62" s="24">
        <v>2</v>
      </c>
      <c r="F62" s="24">
        <v>6</v>
      </c>
      <c r="G62" s="24">
        <v>136.920666553775</v>
      </c>
      <c r="H62" s="24">
        <v>121.38295376542005</v>
      </c>
      <c r="I62" s="35">
        <v>127.27272727272727</v>
      </c>
      <c r="J62" s="35">
        <v>106.51858960629565</v>
      </c>
      <c r="K62" s="35">
        <v>5.688243516282557</v>
      </c>
      <c r="L62" s="35">
        <v>4.668456996900491</v>
      </c>
    </row>
    <row r="63" spans="1:12" ht="12.75">
      <c r="A63" s="41"/>
      <c r="B63" s="17"/>
      <c r="C63" s="17"/>
      <c r="D63" s="17"/>
      <c r="E63" s="17"/>
      <c r="F63" s="17"/>
      <c r="G63" s="17"/>
      <c r="H63" s="17"/>
      <c r="I63" s="27"/>
      <c r="J63" s="27"/>
      <c r="K63" s="27"/>
      <c r="L63" s="27"/>
    </row>
    <row r="64" spans="1:12" ht="12.75">
      <c r="A64" s="41" t="s">
        <v>252</v>
      </c>
      <c r="B64" s="24">
        <v>3.38</v>
      </c>
      <c r="C64" s="24">
        <v>2.65995</v>
      </c>
      <c r="D64" s="24">
        <v>2.6666599</v>
      </c>
      <c r="E64" s="24">
        <v>2</v>
      </c>
      <c r="F64" s="24">
        <v>6</v>
      </c>
      <c r="G64" s="24">
        <v>114.23203505561582</v>
      </c>
      <c r="H64" s="24">
        <v>101.26902080366311</v>
      </c>
      <c r="I64" s="35">
        <v>126.50228849844974</v>
      </c>
      <c r="J64" s="35">
        <v>106.6663959990199</v>
      </c>
      <c r="K64" s="35">
        <v>6.604662834473062</v>
      </c>
      <c r="L64" s="35">
        <v>5.60261785955732</v>
      </c>
    </row>
    <row r="65" spans="1:12" ht="12.75">
      <c r="A65" s="41"/>
      <c r="B65" s="17"/>
      <c r="C65" s="17"/>
      <c r="D65" s="17"/>
      <c r="E65" s="17"/>
      <c r="F65" s="17"/>
      <c r="G65" s="17"/>
      <c r="H65" s="17"/>
      <c r="I65" s="27"/>
      <c r="J65" s="27"/>
      <c r="K65" s="27"/>
      <c r="L65" s="27"/>
    </row>
    <row r="66" spans="1:12" ht="12.75">
      <c r="A66" s="41" t="s">
        <v>258</v>
      </c>
      <c r="B66" s="24">
        <v>3.63</v>
      </c>
      <c r="C66" s="24">
        <v>2.58625</v>
      </c>
      <c r="D66" s="24">
        <v>2.6666664999999994</v>
      </c>
      <c r="E66" s="24">
        <v>2</v>
      </c>
      <c r="F66" s="24">
        <v>6</v>
      </c>
      <c r="G66" s="24">
        <v>115.67110027164435</v>
      </c>
      <c r="H66" s="24">
        <v>102.5447813661784</v>
      </c>
      <c r="I66" s="35">
        <v>136.5368716097679</v>
      </c>
      <c r="J66" s="35">
        <v>106.66666</v>
      </c>
      <c r="K66" s="35">
        <v>7.101590715673783</v>
      </c>
      <c r="L66" s="35">
        <v>5.532928782530909</v>
      </c>
    </row>
    <row r="67" spans="1:12" ht="12.75">
      <c r="A67" s="41"/>
      <c r="B67" s="17"/>
      <c r="C67" s="17"/>
      <c r="D67" s="17"/>
      <c r="E67" s="17"/>
      <c r="F67" s="17"/>
      <c r="G67" s="17"/>
      <c r="H67" s="17"/>
      <c r="I67" s="27"/>
      <c r="J67" s="27"/>
      <c r="K67" s="27"/>
      <c r="L67" s="27"/>
    </row>
    <row r="68" spans="1:12" ht="12.75">
      <c r="A68" s="41" t="s">
        <v>265</v>
      </c>
      <c r="B68" s="24">
        <v>3.4933300000000003</v>
      </c>
      <c r="C68" s="24">
        <v>2.5142857142857147</v>
      </c>
      <c r="D68" s="24">
        <v>2.7650331999999995</v>
      </c>
      <c r="E68" s="24">
        <v>2</v>
      </c>
      <c r="F68" s="24">
        <v>6</v>
      </c>
      <c r="G68" s="24">
        <v>111.1517705395084</v>
      </c>
      <c r="H68" s="24">
        <v>98.53830370481603</v>
      </c>
      <c r="I68" s="35">
        <v>132.03281800220168</v>
      </c>
      <c r="J68" s="35">
        <v>110.09541499711793</v>
      </c>
      <c r="K68" s="35">
        <v>7.134505488255244</v>
      </c>
      <c r="L68" s="35">
        <v>5.943811887923538</v>
      </c>
    </row>
    <row r="69" spans="1:12" ht="12.75">
      <c r="A69" s="41"/>
      <c r="B69" s="17"/>
      <c r="C69" s="17"/>
      <c r="D69" s="17"/>
      <c r="E69" s="17"/>
      <c r="F69" s="17"/>
      <c r="G69" s="17"/>
      <c r="H69" s="17"/>
      <c r="I69" s="27"/>
      <c r="J69" s="27"/>
      <c r="K69" s="27"/>
      <c r="L69" s="27"/>
    </row>
    <row r="70" spans="1:12" ht="12.75">
      <c r="A70" s="41" t="s">
        <v>270</v>
      </c>
      <c r="B70" s="24">
        <v>3.4475</v>
      </c>
      <c r="C70" s="24">
        <v>2.560714285714286</v>
      </c>
      <c r="D70" s="24">
        <v>2.8834665999999998</v>
      </c>
      <c r="E70" s="24">
        <v>2</v>
      </c>
      <c r="F70" s="24">
        <v>6</v>
      </c>
      <c r="G70" s="24">
        <v>120.0045109830138</v>
      </c>
      <c r="H70" s="24">
        <v>106.38643803689108</v>
      </c>
      <c r="I70" s="35">
        <v>132.72994384946364</v>
      </c>
      <c r="J70" s="35">
        <v>114.75593834535407</v>
      </c>
      <c r="K70" s="35">
        <v>6.626222243676122</v>
      </c>
      <c r="L70" s="35">
        <v>5.752699664238722</v>
      </c>
    </row>
    <row r="71" spans="1:12" ht="12.75">
      <c r="A71" s="41"/>
      <c r="B71" s="17"/>
      <c r="C71" s="17"/>
      <c r="D71" s="17"/>
      <c r="E71" s="17"/>
      <c r="F71" s="17"/>
      <c r="G71" s="17"/>
      <c r="H71" s="17"/>
      <c r="I71" s="27"/>
      <c r="J71" s="27"/>
      <c r="K71" s="27"/>
      <c r="L71" s="27"/>
    </row>
    <row r="72" spans="1:12" ht="12.75">
      <c r="A72" s="41" t="s">
        <v>272</v>
      </c>
      <c r="B72" s="24">
        <v>3.4082999999999997</v>
      </c>
      <c r="C72" s="24">
        <v>2.57</v>
      </c>
      <c r="D72" s="24">
        <v>3.0601333</v>
      </c>
      <c r="E72" s="24">
        <v>2</v>
      </c>
      <c r="F72" s="24">
        <v>6</v>
      </c>
      <c r="G72" s="24">
        <v>118.49916579541393</v>
      </c>
      <c r="H72" s="24">
        <v>105.05191893246013</v>
      </c>
      <c r="I72" s="35">
        <v>127.46635228563602</v>
      </c>
      <c r="J72" s="35">
        <v>122.17187786509933</v>
      </c>
      <c r="K72" s="35">
        <v>6.444476254186154</v>
      </c>
      <c r="L72" s="35">
        <v>6.183477752835057</v>
      </c>
    </row>
    <row r="73" spans="1:12" ht="12.75">
      <c r="A73" s="41"/>
      <c r="B73" s="17"/>
      <c r="C73" s="17"/>
      <c r="D73" s="17"/>
      <c r="E73" s="17"/>
      <c r="F73" s="17"/>
      <c r="G73" s="17"/>
      <c r="H73" s="17"/>
      <c r="I73" s="27"/>
      <c r="J73" s="27"/>
      <c r="K73" s="27"/>
      <c r="L73" s="27"/>
    </row>
    <row r="74" spans="1:12" ht="12.75">
      <c r="A74" s="41" t="s">
        <v>275</v>
      </c>
      <c r="B74" s="24">
        <v>3.7099999999999995</v>
      </c>
      <c r="C74" s="24">
        <v>2.92</v>
      </c>
      <c r="D74" s="24">
        <v>2.88333295</v>
      </c>
      <c r="E74" s="24">
        <v>2</v>
      </c>
      <c r="F74" s="24">
        <v>6</v>
      </c>
      <c r="G74" s="24">
        <v>119.58428148284081</v>
      </c>
      <c r="H74" s="24">
        <v>106.01389604396752</v>
      </c>
      <c r="I74" s="35">
        <v>147.25310358085065</v>
      </c>
      <c r="J74" s="35">
        <v>114.81172470054827</v>
      </c>
      <c r="K74" s="35">
        <v>7.432941977152292</v>
      </c>
      <c r="L74" s="35">
        <v>5.771099159076391</v>
      </c>
    </row>
    <row r="75" spans="1:12" ht="12.75">
      <c r="A75" s="41"/>
      <c r="B75" s="17"/>
      <c r="C75" s="17"/>
      <c r="D75" s="17"/>
      <c r="E75" s="17"/>
      <c r="F75" s="17"/>
      <c r="G75" s="17"/>
      <c r="H75" s="17"/>
      <c r="I75" s="27"/>
      <c r="J75" s="27"/>
      <c r="K75" s="27"/>
      <c r="L75" s="27"/>
    </row>
    <row r="76" spans="1:12" ht="12.75">
      <c r="A76" s="41" t="s">
        <v>278</v>
      </c>
      <c r="B76" s="24">
        <v>4.12</v>
      </c>
      <c r="C76" s="24">
        <v>3.06</v>
      </c>
      <c r="D76" s="24">
        <v>3.0236500000000004</v>
      </c>
      <c r="E76" s="24">
        <v>2</v>
      </c>
      <c r="F76" s="24">
        <v>6</v>
      </c>
      <c r="G76" s="24">
        <v>139.6778293443346</v>
      </c>
      <c r="H76" s="24">
        <v>123.82723461763742</v>
      </c>
      <c r="I76" s="35">
        <v>162.6283367556468</v>
      </c>
      <c r="J76" s="35">
        <v>119.46512508281735</v>
      </c>
      <c r="K76" s="35">
        <v>6.947805940172445</v>
      </c>
      <c r="L76" s="35">
        <v>5.14784832460672</v>
      </c>
    </row>
    <row r="77" spans="1:12" ht="12.75">
      <c r="A77" s="41"/>
      <c r="B77" s="17"/>
      <c r="C77" s="17"/>
      <c r="D77" s="17"/>
      <c r="E77" s="17"/>
      <c r="F77" s="17"/>
      <c r="G77" s="17"/>
      <c r="H77" s="17"/>
      <c r="I77" s="27"/>
      <c r="J77" s="27"/>
      <c r="K77" s="27"/>
      <c r="L77" s="27"/>
    </row>
    <row r="78" spans="1:12" ht="12.75">
      <c r="A78" s="41" t="s">
        <v>279</v>
      </c>
      <c r="B78" s="24">
        <v>3.21333</v>
      </c>
      <c r="C78" s="24">
        <v>3.35</v>
      </c>
      <c r="D78" s="24">
        <v>3.9978000000000002</v>
      </c>
      <c r="E78" s="24">
        <v>1.9600000000000002</v>
      </c>
      <c r="F78" s="24">
        <v>6</v>
      </c>
      <c r="G78" s="24">
        <v>165.80425860653094</v>
      </c>
      <c r="H78" s="24">
        <v>146.98884516927157</v>
      </c>
      <c r="I78" s="35">
        <v>124.22437802040453</v>
      </c>
      <c r="J78" s="35">
        <v>157.2973683805863</v>
      </c>
      <c r="K78" s="35">
        <v>4.483265582486178</v>
      </c>
      <c r="L78" s="35">
        <v>5.670672799254368</v>
      </c>
    </row>
    <row r="79" spans="1:12" ht="12.75">
      <c r="A79" s="41"/>
      <c r="B79" s="17"/>
      <c r="C79" s="17"/>
      <c r="D79" s="17"/>
      <c r="E79" s="17"/>
      <c r="F79" s="17"/>
      <c r="G79" s="17"/>
      <c r="H79" s="17"/>
      <c r="I79" s="27"/>
      <c r="J79" s="27"/>
      <c r="K79" s="27"/>
      <c r="L79" s="27"/>
    </row>
    <row r="80" spans="1:12" ht="12.75">
      <c r="A80" s="41" t="s">
        <v>280</v>
      </c>
      <c r="B80" s="24">
        <v>4.4479999999999995</v>
      </c>
      <c r="C80" s="24">
        <v>4.119999999999999</v>
      </c>
      <c r="D80" s="24">
        <v>4.4611</v>
      </c>
      <c r="E80" s="24">
        <v>1.8542999999999998</v>
      </c>
      <c r="F80" s="24">
        <v>6</v>
      </c>
      <c r="G80" s="24">
        <v>180.33629284699495</v>
      </c>
      <c r="H80" s="24">
        <v>159.8717888820453</v>
      </c>
      <c r="I80" s="35">
        <v>174.7856311731372</v>
      </c>
      <c r="J80" s="35">
        <v>177.09530175702355</v>
      </c>
      <c r="K80" s="35">
        <v>5.831978528252354</v>
      </c>
      <c r="L80" s="35">
        <v>5.8971065850735656</v>
      </c>
    </row>
    <row r="81" spans="1:12" ht="12.75">
      <c r="A81" s="41"/>
      <c r="B81" s="17"/>
      <c r="C81" s="17"/>
      <c r="D81" s="17"/>
      <c r="E81" s="17"/>
      <c r="F81" s="17"/>
      <c r="G81" s="17"/>
      <c r="H81" s="17"/>
      <c r="I81" s="27"/>
      <c r="J81" s="27"/>
      <c r="K81" s="27"/>
      <c r="L81" s="27"/>
    </row>
    <row r="82" spans="1:12" ht="12.75">
      <c r="A82" s="41" t="s">
        <v>281</v>
      </c>
      <c r="B82" s="24">
        <v>3.24533</v>
      </c>
      <c r="C82" s="24">
        <v>2.58355</v>
      </c>
      <c r="D82" s="24">
        <v>5.1</v>
      </c>
      <c r="E82" s="24">
        <v>1.9925000000000002</v>
      </c>
      <c r="F82" s="24">
        <v>6</v>
      </c>
      <c r="G82" s="24">
        <v>183.70880465190876</v>
      </c>
      <c r="H82" s="24">
        <v>162.86158914224498</v>
      </c>
      <c r="I82" s="35">
        <v>120.99239158572253</v>
      </c>
      <c r="J82" s="35">
        <v>202.79418592943003</v>
      </c>
      <c r="K82" s="35">
        <v>3.912615608183884</v>
      </c>
      <c r="L82" s="35">
        <v>6.60889029494907</v>
      </c>
    </row>
    <row r="83" spans="1:12" ht="12.75">
      <c r="A83" s="41"/>
      <c r="B83" s="17"/>
      <c r="C83" s="17"/>
      <c r="D83" s="17"/>
      <c r="E83" s="17"/>
      <c r="F83" s="17"/>
      <c r="G83" s="17"/>
      <c r="H83" s="17"/>
      <c r="I83" s="27"/>
      <c r="J83" s="27"/>
      <c r="K83" s="27"/>
      <c r="L83" s="27"/>
    </row>
    <row r="84" spans="1:12" ht="12.75">
      <c r="A84" s="41" t="s">
        <v>282</v>
      </c>
      <c r="B84" s="24">
        <v>4.295999999999999</v>
      </c>
      <c r="C84" s="24">
        <v>3.1733274999999996</v>
      </c>
      <c r="D84" s="24">
        <v>5.68</v>
      </c>
      <c r="E84" s="24">
        <v>2</v>
      </c>
      <c r="F84" s="24">
        <v>6.5</v>
      </c>
      <c r="G84" s="24">
        <v>173.36790465263647</v>
      </c>
      <c r="H84" s="24">
        <v>153.69417111765097</v>
      </c>
      <c r="I84" s="35">
        <v>157.42594500418937</v>
      </c>
      <c r="J84" s="35">
        <v>209.56340956340952</v>
      </c>
      <c r="K84" s="35">
        <v>5.895952318398463</v>
      </c>
      <c r="L84" s="35">
        <v>7.861874652049478</v>
      </c>
    </row>
    <row r="85" spans="1:12" ht="12.75">
      <c r="A85" s="41"/>
      <c r="B85" s="17"/>
      <c r="C85" s="17"/>
      <c r="D85" s="17"/>
      <c r="E85" s="17"/>
      <c r="F85" s="17"/>
      <c r="G85" s="17"/>
      <c r="H85" s="17"/>
      <c r="I85" s="27"/>
      <c r="J85" s="27"/>
      <c r="K85" s="27"/>
      <c r="L85" s="27"/>
    </row>
    <row r="86" spans="1:12" ht="12.75">
      <c r="A86" s="41" t="s">
        <v>283</v>
      </c>
      <c r="B86" s="24">
        <v>5.79866</v>
      </c>
      <c r="C86" s="24">
        <v>3.249567499999999</v>
      </c>
      <c r="D86" s="24">
        <v>6.319885714285714</v>
      </c>
      <c r="E86" s="24">
        <v>2</v>
      </c>
      <c r="F86" s="24">
        <v>6.9</v>
      </c>
      <c r="G86" s="24">
        <v>202.60681302904635</v>
      </c>
      <c r="H86" s="24">
        <v>179.61505766410394</v>
      </c>
      <c r="I86" s="35">
        <v>200.50812295751126</v>
      </c>
      <c r="J86" s="35">
        <v>219.4084718764331</v>
      </c>
      <c r="K86" s="35">
        <v>6.853529073855931</v>
      </c>
      <c r="L86" s="35">
        <v>7.48965504907585</v>
      </c>
    </row>
    <row r="87" spans="1:12" ht="12.75">
      <c r="A87" s="41"/>
      <c r="B87" s="17"/>
      <c r="C87" s="17"/>
      <c r="D87" s="17"/>
      <c r="E87" s="17"/>
      <c r="F87" s="17"/>
      <c r="G87" s="17"/>
      <c r="H87" s="17"/>
      <c r="I87" s="27"/>
      <c r="J87" s="27"/>
      <c r="K87" s="27"/>
      <c r="L87" s="27"/>
    </row>
    <row r="88" spans="1:12" ht="12.75">
      <c r="A88" s="41" t="s">
        <v>284</v>
      </c>
      <c r="B88" s="24">
        <v>6.4</v>
      </c>
      <c r="C88" s="24">
        <v>3.3899999999999992</v>
      </c>
      <c r="D88" s="24">
        <v>7.7777142857142865</v>
      </c>
      <c r="E88" s="24">
        <v>2.425</v>
      </c>
      <c r="F88" s="24">
        <v>7.2</v>
      </c>
      <c r="G88" s="24">
        <v>259.5093037195814</v>
      </c>
      <c r="H88" s="24">
        <v>230.0602721848335</v>
      </c>
      <c r="I88" s="35">
        <v>209.89006078757595</v>
      </c>
      <c r="J88" s="35">
        <v>258.8518644887982</v>
      </c>
      <c r="K88" s="35">
        <v>5.8608543983718615</v>
      </c>
      <c r="L88" s="35">
        <v>7.1739424215813425</v>
      </c>
    </row>
    <row r="89" spans="1:12" ht="12.75">
      <c r="A89" s="41"/>
      <c r="B89" s="17"/>
      <c r="C89" s="17"/>
      <c r="D89" s="17"/>
      <c r="E89" s="17"/>
      <c r="F89" s="17"/>
      <c r="G89" s="17"/>
      <c r="H89" s="17"/>
      <c r="I89" s="27"/>
      <c r="J89" s="27"/>
      <c r="K89" s="27"/>
      <c r="L89" s="27"/>
    </row>
    <row r="90" spans="1:12" ht="12.75">
      <c r="A90" s="41" t="s">
        <v>285</v>
      </c>
      <c r="B90" s="24">
        <v>7.209995000000001</v>
      </c>
      <c r="C90" s="24">
        <v>3.2399899999999997</v>
      </c>
      <c r="D90" s="24">
        <v>8.21094380388405</v>
      </c>
      <c r="E90" s="24">
        <v>2.5417</v>
      </c>
      <c r="F90" s="24">
        <v>8.4</v>
      </c>
      <c r="G90" s="24">
        <v>306.955877230179</v>
      </c>
      <c r="H90" s="24">
        <v>272.122623937281</v>
      </c>
      <c r="I90" s="35">
        <v>204.68275084695344</v>
      </c>
      <c r="J90" s="35">
        <v>234.56548505615342</v>
      </c>
      <c r="K90" s="35">
        <v>5.609411020072784</v>
      </c>
      <c r="L90" s="35">
        <v>6.424623200359166</v>
      </c>
    </row>
    <row r="91" spans="1:12" ht="12.75">
      <c r="A91" s="41"/>
      <c r="B91" s="17"/>
      <c r="C91" s="17"/>
      <c r="D91" s="17"/>
      <c r="E91" s="17"/>
      <c r="F91" s="17"/>
      <c r="G91" s="17"/>
      <c r="H91" s="17"/>
      <c r="I91" s="27"/>
      <c r="J91" s="27"/>
      <c r="K91" s="27"/>
      <c r="L91" s="27"/>
    </row>
    <row r="92" spans="1:12" ht="12.75">
      <c r="A92" s="42" t="s">
        <v>286</v>
      </c>
      <c r="B92" s="24">
        <v>6.897499999999999</v>
      </c>
      <c r="C92" s="24">
        <v>3.64334</v>
      </c>
      <c r="D92" s="24">
        <v>8.271833253397322</v>
      </c>
      <c r="E92" s="24">
        <v>2.7317</v>
      </c>
      <c r="F92" s="24">
        <v>9.6</v>
      </c>
      <c r="G92" s="24">
        <v>361.2642347071152</v>
      </c>
      <c r="H92" s="24">
        <v>320.26808663928904</v>
      </c>
      <c r="I92" s="35">
        <v>172.4534440206417</v>
      </c>
      <c r="J92" s="35">
        <v>206.81495221643166</v>
      </c>
      <c r="K92" s="35">
        <v>4.579755220783749</v>
      </c>
      <c r="L92" s="35">
        <v>5.492275683609859</v>
      </c>
    </row>
    <row r="95" ht="12.75">
      <c r="B95" s="19" t="s">
        <v>508</v>
      </c>
    </row>
    <row r="97" ht="12.75">
      <c r="B97" t="s">
        <v>295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G98"/>
  <sheetViews>
    <sheetView defaultGridColor="0" zoomScale="90" zoomScaleNormal="90" colorId="0" workbookViewId="0" topLeftCell="A1">
      <pane xSplit="1" ySplit="13" topLeftCell="B14" activePane="bottomRight" state="frozen"/>
      <selection pane="bottomRight" activeCell="B14" sqref="B14"/>
    </sheetView>
  </sheetViews>
  <sheetFormatPr defaultColWidth="9.140625" defaultRowHeight="12.75"/>
  <cols>
    <col min="1" max="1" width="11.421875" style="40" customWidth="1"/>
    <col min="2" max="3" width="12.421875" style="0" customWidth="1"/>
    <col min="4" max="4" width="11.8515625" style="0" customWidth="1"/>
    <col min="5" max="5" width="12.421875" style="0" customWidth="1"/>
    <col min="6" max="7" width="11.8515625" style="0" customWidth="1"/>
  </cols>
  <sheetData>
    <row r="1" spans="1:3" ht="12.75">
      <c r="A1" s="40"/>
      <c r="C1" s="19" t="s">
        <v>442</v>
      </c>
    </row>
    <row r="2" ht="12.75">
      <c r="A2" s="40"/>
    </row>
    <row r="3" spans="1:7" ht="12.75">
      <c r="A3" s="26"/>
      <c r="B3" s="19" t="s">
        <v>501</v>
      </c>
      <c r="D3" s="27"/>
      <c r="F3" s="27"/>
      <c r="G3" s="27"/>
    </row>
    <row r="4" spans="1:7" ht="12.75">
      <c r="A4" s="40"/>
      <c r="B4" s="19" t="s">
        <v>464</v>
      </c>
      <c r="D4" s="27"/>
      <c r="F4" s="27"/>
      <c r="G4" s="27"/>
    </row>
    <row r="5" spans="1:7" ht="12.75">
      <c r="A5" s="40"/>
      <c r="B5" s="19" t="s">
        <v>376</v>
      </c>
      <c r="D5" s="27"/>
      <c r="F5" s="27"/>
      <c r="G5" s="27"/>
    </row>
    <row r="6" spans="1:7" ht="12.75">
      <c r="A6" s="40"/>
      <c r="B6" s="19" t="s">
        <v>466</v>
      </c>
      <c r="F6" s="27"/>
      <c r="G6" s="27"/>
    </row>
    <row r="7" spans="1:7" ht="12.75">
      <c r="A7" s="40"/>
      <c r="B7" s="37"/>
      <c r="F7" s="27"/>
      <c r="G7" s="27"/>
    </row>
    <row r="8" spans="1:7" ht="12.75">
      <c r="A8" s="40"/>
      <c r="D8" s="27"/>
      <c r="E8" s="27"/>
      <c r="F8" s="28" t="s">
        <v>525</v>
      </c>
      <c r="G8" s="28" t="s">
        <v>525</v>
      </c>
    </row>
    <row r="9" spans="1:7" ht="12.75">
      <c r="A9" s="41" t="s">
        <v>375</v>
      </c>
      <c r="B9" s="1" t="s">
        <v>302</v>
      </c>
      <c r="C9" s="15" t="s">
        <v>534</v>
      </c>
      <c r="D9" s="28" t="s">
        <v>302</v>
      </c>
      <c r="E9" s="28" t="s">
        <v>534</v>
      </c>
      <c r="F9" s="28" t="s">
        <v>302</v>
      </c>
      <c r="G9" s="28" t="s">
        <v>534</v>
      </c>
    </row>
    <row r="10" spans="1:7" ht="12.75">
      <c r="A10" s="41" t="s">
        <v>496</v>
      </c>
      <c r="B10" s="1" t="s">
        <v>287</v>
      </c>
      <c r="C10" s="1" t="s">
        <v>287</v>
      </c>
      <c r="D10" s="28" t="s">
        <v>288</v>
      </c>
      <c r="E10" s="28" t="s">
        <v>288</v>
      </c>
      <c r="F10" s="28" t="s">
        <v>288</v>
      </c>
      <c r="G10" s="28" t="s">
        <v>288</v>
      </c>
    </row>
    <row r="11" spans="1:7" ht="12.75">
      <c r="A11" s="41"/>
      <c r="B11" s="1" t="s">
        <v>7</v>
      </c>
      <c r="C11" s="1" t="s">
        <v>7</v>
      </c>
      <c r="D11" s="28" t="s">
        <v>489</v>
      </c>
      <c r="E11" s="28" t="s">
        <v>489</v>
      </c>
      <c r="F11" s="28" t="s">
        <v>462</v>
      </c>
      <c r="G11" s="28" t="s">
        <v>462</v>
      </c>
    </row>
    <row r="12" spans="1:7" ht="12.75">
      <c r="A12" s="41"/>
      <c r="B12" s="38"/>
      <c r="C12" s="38"/>
      <c r="D12" s="28" t="s">
        <v>533</v>
      </c>
      <c r="E12" s="28" t="s">
        <v>533</v>
      </c>
      <c r="F12" s="28" t="s">
        <v>379</v>
      </c>
      <c r="G12" s="28" t="s">
        <v>379</v>
      </c>
    </row>
    <row r="13" spans="1:7" ht="12.75">
      <c r="A13" s="41"/>
      <c r="C13" s="14"/>
      <c r="D13" s="27"/>
      <c r="E13" s="27"/>
      <c r="F13" s="27"/>
      <c r="G13" s="27"/>
    </row>
    <row r="14" spans="1:7" ht="12.75">
      <c r="A14" s="41" t="s">
        <v>17</v>
      </c>
      <c r="B14" s="24">
        <v>2.2324990000000002</v>
      </c>
      <c r="C14" s="24">
        <v>2.030245291286012</v>
      </c>
      <c r="D14" s="35">
        <v>101.6002193504598</v>
      </c>
      <c r="E14" s="35">
        <v>92.39572646164545</v>
      </c>
      <c r="F14" s="35">
        <v>3.3106491868416454</v>
      </c>
      <c r="G14" s="35">
        <v>3.0107202389273704</v>
      </c>
    </row>
    <row r="15" spans="1:7" ht="12.75">
      <c r="A15" s="41"/>
      <c r="B15" s="17"/>
      <c r="C15" s="17"/>
      <c r="D15" s="27"/>
      <c r="E15" s="27"/>
      <c r="F15" s="27"/>
      <c r="G15" s="27"/>
    </row>
    <row r="16" spans="1:7" ht="12.75">
      <c r="A16" s="41" t="s">
        <v>23</v>
      </c>
      <c r="B16" s="24">
        <v>2.43666</v>
      </c>
      <c r="C16" s="24">
        <v>2.2159102832587942</v>
      </c>
      <c r="D16" s="35">
        <v>113.5539045233495</v>
      </c>
      <c r="E16" s="35">
        <v>103.26646505358872</v>
      </c>
      <c r="F16" s="35">
        <v>3.6597193760846913</v>
      </c>
      <c r="G16" s="35">
        <v>3.3281663421681835</v>
      </c>
    </row>
    <row r="17" spans="1:7" ht="12.75">
      <c r="A17" s="41"/>
      <c r="B17" s="17"/>
      <c r="C17" s="17"/>
      <c r="D17" s="27"/>
      <c r="E17" s="27"/>
      <c r="F17" s="27"/>
      <c r="G17" s="27"/>
    </row>
    <row r="18" spans="1:7" ht="12.75">
      <c r="A18" s="41" t="s">
        <v>30</v>
      </c>
      <c r="B18" s="24">
        <v>2.2</v>
      </c>
      <c r="C18" s="24">
        <v>2.0006905449136716</v>
      </c>
      <c r="D18" s="35">
        <v>101.56562990389274</v>
      </c>
      <c r="E18" s="35">
        <v>92.36427065314521</v>
      </c>
      <c r="F18" s="35">
        <v>3.475490656801388</v>
      </c>
      <c r="G18" s="35">
        <v>3.160627861817429</v>
      </c>
    </row>
    <row r="19" spans="1:7" ht="12.75">
      <c r="A19" s="41"/>
      <c r="B19" s="17"/>
      <c r="C19" s="17"/>
      <c r="D19" s="27"/>
      <c r="E19" s="27"/>
      <c r="F19" s="27"/>
      <c r="G19" s="27"/>
    </row>
    <row r="20" spans="1:7" ht="12.75">
      <c r="A20" s="41" t="s">
        <v>32</v>
      </c>
      <c r="B20" s="24">
        <v>2.43</v>
      </c>
      <c r="C20" s="24">
        <v>2.2098536473364647</v>
      </c>
      <c r="D20" s="35">
        <v>115.76940904216616</v>
      </c>
      <c r="E20" s="35">
        <v>105.28125548222962</v>
      </c>
      <c r="F20" s="35">
        <v>4.701020945006118</v>
      </c>
      <c r="G20" s="35">
        <v>4.275130980052214</v>
      </c>
    </row>
    <row r="21" spans="1:7" ht="12.75">
      <c r="A21" s="41"/>
      <c r="B21" s="17"/>
      <c r="C21" s="17"/>
      <c r="D21" s="27"/>
      <c r="E21" s="27"/>
      <c r="F21" s="27"/>
      <c r="G21" s="27"/>
    </row>
    <row r="22" spans="1:7" ht="12.75">
      <c r="A22" s="41" t="s">
        <v>46</v>
      </c>
      <c r="B22" s="24">
        <v>2.8075</v>
      </c>
      <c r="C22" s="24">
        <v>2.5531539567477877</v>
      </c>
      <c r="D22" s="35">
        <v>133.49129784588135</v>
      </c>
      <c r="E22" s="35">
        <v>121.39762610386803</v>
      </c>
      <c r="F22" s="35">
        <v>5.2318923351901505</v>
      </c>
      <c r="G22" s="35">
        <v>4.757907966827838</v>
      </c>
    </row>
    <row r="23" spans="1:7" ht="12.75">
      <c r="A23" s="41"/>
      <c r="B23" s="17"/>
      <c r="C23" s="17"/>
      <c r="D23" s="27"/>
      <c r="E23" s="27"/>
      <c r="F23" s="27"/>
      <c r="G23" s="27"/>
    </row>
    <row r="24" spans="1:7" ht="12.75">
      <c r="A24" s="41" t="s">
        <v>53</v>
      </c>
      <c r="B24" s="24">
        <v>2.1399999999999997</v>
      </c>
      <c r="C24" s="24">
        <v>1.9461262573251168</v>
      </c>
      <c r="D24" s="35">
        <v>101.56485340228322</v>
      </c>
      <c r="E24" s="35">
        <v>92.36356449885965</v>
      </c>
      <c r="F24" s="35">
        <v>4.458280076169534</v>
      </c>
      <c r="G24" s="35">
        <v>4.054381270440631</v>
      </c>
    </row>
    <row r="25" spans="1:7" ht="12.75">
      <c r="A25" s="41"/>
      <c r="B25" s="17"/>
      <c r="C25" s="17"/>
      <c r="D25" s="27"/>
      <c r="E25" s="27"/>
      <c r="F25" s="27"/>
      <c r="G25" s="27"/>
    </row>
    <row r="26" spans="1:7" ht="12.75">
      <c r="A26" s="41" t="s">
        <v>67</v>
      </c>
      <c r="B26" s="24">
        <v>1.9516666666666669</v>
      </c>
      <c r="C26" s="24">
        <v>1.8666146940325326</v>
      </c>
      <c r="D26" s="35">
        <v>93.65811041526227</v>
      </c>
      <c r="E26" s="35">
        <v>89.16094823682103</v>
      </c>
      <c r="F26" s="35">
        <v>3.986324738499018</v>
      </c>
      <c r="G26" s="35">
        <v>3.7814663508097817</v>
      </c>
    </row>
    <row r="27" spans="1:7" ht="12.75">
      <c r="A27" s="41"/>
      <c r="B27" s="17"/>
      <c r="C27" s="17"/>
      <c r="D27" s="27"/>
      <c r="E27" s="27"/>
      <c r="F27" s="27"/>
      <c r="G27" s="27"/>
    </row>
    <row r="28" spans="1:7" ht="12.75">
      <c r="A28" s="41" t="s">
        <v>78</v>
      </c>
      <c r="B28" s="24">
        <v>2.0325</v>
      </c>
      <c r="C28" s="24">
        <v>2.05</v>
      </c>
      <c r="D28" s="35">
        <v>97.40301769221644</v>
      </c>
      <c r="E28" s="35">
        <v>98.35316515944788</v>
      </c>
      <c r="F28" s="35">
        <v>3.8992964562812404</v>
      </c>
      <c r="G28" s="35">
        <v>3.939817712633256</v>
      </c>
    </row>
    <row r="29" spans="1:7" ht="12.75">
      <c r="A29" s="41"/>
      <c r="B29" s="17"/>
      <c r="C29" s="17"/>
      <c r="D29" s="27"/>
      <c r="E29" s="27"/>
      <c r="F29" s="27"/>
      <c r="G29" s="27"/>
    </row>
    <row r="30" spans="1:7" ht="12.75">
      <c r="A30" s="41" t="s">
        <v>90</v>
      </c>
      <c r="B30" s="24">
        <v>2.128</v>
      </c>
      <c r="C30" s="24">
        <v>2.08</v>
      </c>
      <c r="D30" s="35">
        <v>100.14921921002441</v>
      </c>
      <c r="E30" s="35">
        <v>97.89222356293806</v>
      </c>
      <c r="F30" s="35">
        <v>4.0177585363052595</v>
      </c>
      <c r="G30" s="35">
        <v>3.9242403599784215</v>
      </c>
    </row>
    <row r="31" spans="1:7" ht="12.75">
      <c r="A31" s="41"/>
      <c r="B31" s="17"/>
      <c r="C31" s="17"/>
      <c r="D31" s="27"/>
      <c r="E31" s="27"/>
      <c r="F31" s="27"/>
      <c r="G31" s="27"/>
    </row>
    <row r="32" spans="1:7" ht="12.75">
      <c r="A32" s="41" t="s">
        <v>103</v>
      </c>
      <c r="B32" s="24">
        <v>2.1595</v>
      </c>
      <c r="C32" s="24">
        <v>2.4425000000000003</v>
      </c>
      <c r="D32" s="35">
        <v>89.04984341385169</v>
      </c>
      <c r="E32" s="35">
        <v>100.11443771961562</v>
      </c>
      <c r="F32" s="35">
        <v>4.17357581872469</v>
      </c>
      <c r="G32" s="35">
        <v>4.72139302722386</v>
      </c>
    </row>
    <row r="33" spans="1:7" ht="12.75">
      <c r="A33" s="41"/>
      <c r="B33" s="17"/>
      <c r="C33" s="17"/>
      <c r="D33" s="27"/>
      <c r="E33" s="27"/>
      <c r="F33" s="27"/>
      <c r="G33" s="27"/>
    </row>
    <row r="34" spans="1:7" ht="12.75">
      <c r="A34" s="41" t="s">
        <v>109</v>
      </c>
      <c r="B34" s="24">
        <v>2.135625</v>
      </c>
      <c r="C34" s="24">
        <v>2.4641</v>
      </c>
      <c r="D34" s="35">
        <v>85.3835118853753</v>
      </c>
      <c r="E34" s="35">
        <v>97.78344478155648</v>
      </c>
      <c r="F34" s="35">
        <v>4.193174930050427</v>
      </c>
      <c r="G34" s="35">
        <v>4.801854026094462</v>
      </c>
    </row>
    <row r="35" spans="1:7" ht="12.75">
      <c r="A35" s="41"/>
      <c r="B35" s="17"/>
      <c r="C35" s="17"/>
      <c r="D35" s="27"/>
      <c r="E35" s="27"/>
      <c r="F35" s="27"/>
      <c r="G35" s="27"/>
    </row>
    <row r="36" spans="1:7" ht="12.75">
      <c r="A36" s="41" t="s">
        <v>115</v>
      </c>
      <c r="B36" s="24">
        <v>2.1</v>
      </c>
      <c r="C36" s="24">
        <v>2.34924</v>
      </c>
      <c r="D36" s="35">
        <v>84</v>
      </c>
      <c r="E36" s="35">
        <v>93.94053610400427</v>
      </c>
      <c r="F36" s="35">
        <v>3.933237999389696</v>
      </c>
      <c r="G36" s="35">
        <v>4.404834458919358</v>
      </c>
    </row>
    <row r="37" spans="1:7" ht="12.75">
      <c r="A37" s="41"/>
      <c r="B37" s="17"/>
      <c r="C37" s="17"/>
      <c r="D37" s="27"/>
      <c r="E37" s="27"/>
      <c r="F37" s="27"/>
      <c r="G37" s="27"/>
    </row>
    <row r="38" spans="1:7" ht="12.75">
      <c r="A38" s="41" t="s">
        <v>118</v>
      </c>
      <c r="B38" s="24">
        <v>2.1125</v>
      </c>
      <c r="C38" s="24">
        <v>2.31396</v>
      </c>
      <c r="D38" s="35">
        <v>84.49852069193088</v>
      </c>
      <c r="E38" s="35">
        <v>92.5526611288319</v>
      </c>
      <c r="F38" s="35">
        <v>4.333220258087393</v>
      </c>
      <c r="G38" s="35">
        <v>4.746118397136876</v>
      </c>
    </row>
    <row r="39" spans="1:7" ht="12.75">
      <c r="A39" s="41"/>
      <c r="B39" s="17"/>
      <c r="C39" s="17"/>
      <c r="D39" s="27"/>
      <c r="E39" s="27"/>
      <c r="F39" s="27"/>
      <c r="G39" s="27"/>
    </row>
    <row r="40" spans="1:7" ht="12.75">
      <c r="A40" s="41" t="s">
        <v>122</v>
      </c>
      <c r="B40" s="24">
        <v>2.4225000000000003</v>
      </c>
      <c r="C40" s="24">
        <v>2.185</v>
      </c>
      <c r="D40" s="35">
        <v>92.70509447500598</v>
      </c>
      <c r="E40" s="35">
        <v>87.37309140134975</v>
      </c>
      <c r="F40" s="35">
        <v>4.329827699445612</v>
      </c>
      <c r="G40" s="35">
        <v>4.131711280963401</v>
      </c>
    </row>
    <row r="41" spans="1:7" ht="12.75">
      <c r="A41" s="41"/>
      <c r="B41" s="17"/>
      <c r="C41" s="17"/>
      <c r="D41" s="27"/>
      <c r="E41" s="27"/>
      <c r="F41" s="27"/>
      <c r="G41" s="27"/>
    </row>
    <row r="42" spans="1:7" ht="12.75">
      <c r="A42" s="41" t="s">
        <v>128</v>
      </c>
      <c r="B42" s="24">
        <v>2.4675000000000002</v>
      </c>
      <c r="C42" s="24">
        <v>2.24</v>
      </c>
      <c r="D42" s="35">
        <v>97.87777073897392</v>
      </c>
      <c r="E42" s="35">
        <v>89.57939743462265</v>
      </c>
      <c r="F42" s="35">
        <v>4.770138931826358</v>
      </c>
      <c r="G42" s="35">
        <v>4.364765617692228</v>
      </c>
    </row>
    <row r="43" spans="1:7" ht="12.75">
      <c r="A43" s="41"/>
      <c r="B43" s="17"/>
      <c r="C43" s="17"/>
      <c r="D43" s="27"/>
      <c r="E43" s="27"/>
      <c r="F43" s="27"/>
      <c r="G43" s="27"/>
    </row>
    <row r="44" spans="1:7" ht="12.75">
      <c r="A44" s="41" t="s">
        <v>133</v>
      </c>
      <c r="B44" s="24">
        <v>2.0799999999999996</v>
      </c>
      <c r="C44" s="24">
        <v>2.2175000000000002</v>
      </c>
      <c r="D44" s="35">
        <v>83.14963813074456</v>
      </c>
      <c r="E44" s="35">
        <v>88.69593825129698</v>
      </c>
      <c r="F44" s="35">
        <v>3.5662214922393765</v>
      </c>
      <c r="G44" s="35">
        <v>3.7988308040930834</v>
      </c>
    </row>
    <row r="45" spans="1:7" ht="12.75">
      <c r="A45" s="41"/>
      <c r="B45" s="17"/>
      <c r="C45" s="17"/>
      <c r="D45" s="27"/>
      <c r="E45" s="27"/>
      <c r="F45" s="27"/>
      <c r="G45" s="27"/>
    </row>
    <row r="46" spans="1:7" ht="12.75">
      <c r="A46" s="41" t="s">
        <v>137</v>
      </c>
      <c r="B46" s="24">
        <v>2.2725</v>
      </c>
      <c r="C46" s="24">
        <v>2.3600000000000003</v>
      </c>
      <c r="D46" s="35">
        <v>89.01199285044235</v>
      </c>
      <c r="E46" s="35">
        <v>94.38901414573647</v>
      </c>
      <c r="F46" s="35">
        <v>5.092008278559081</v>
      </c>
      <c r="G46" s="35">
        <v>5.424331954447656</v>
      </c>
    </row>
    <row r="47" spans="1:7" ht="12.75">
      <c r="A47" s="41"/>
      <c r="B47" s="17"/>
      <c r="C47" s="17"/>
      <c r="D47" s="27"/>
      <c r="E47" s="27"/>
      <c r="F47" s="27"/>
      <c r="G47" s="27"/>
    </row>
    <row r="48" spans="1:7" ht="12.75">
      <c r="A48" s="41" t="s">
        <v>143</v>
      </c>
      <c r="B48" s="24">
        <v>2.501605</v>
      </c>
      <c r="C48" s="24">
        <v>2.3975</v>
      </c>
      <c r="D48" s="35">
        <v>98.05860573044933</v>
      </c>
      <c r="E48" s="35">
        <v>95.89958158995816</v>
      </c>
      <c r="F48" s="35">
        <v>5.165526548905345</v>
      </c>
      <c r="G48" s="35">
        <v>5.038858832024202</v>
      </c>
    </row>
    <row r="49" spans="1:7" ht="12.75">
      <c r="A49" s="41"/>
      <c r="B49" s="17"/>
      <c r="C49" s="17"/>
      <c r="D49" s="27"/>
      <c r="E49" s="27"/>
      <c r="F49" s="27"/>
      <c r="G49" s="27"/>
    </row>
    <row r="50" spans="1:7" ht="12.75">
      <c r="A50" s="41" t="s">
        <v>154</v>
      </c>
      <c r="B50" s="24">
        <v>2.38</v>
      </c>
      <c r="C50" s="24">
        <v>2.4</v>
      </c>
      <c r="D50" s="35">
        <v>93.87283236994222</v>
      </c>
      <c r="E50" s="35">
        <v>96</v>
      </c>
      <c r="F50" s="35">
        <v>4.905184848694775</v>
      </c>
      <c r="G50" s="35">
        <v>5.018549791781697</v>
      </c>
    </row>
    <row r="51" spans="1:7" ht="12.75">
      <c r="A51" s="41"/>
      <c r="B51" s="17"/>
      <c r="C51" s="17"/>
      <c r="D51" s="27"/>
      <c r="E51" s="27"/>
      <c r="F51" s="27"/>
      <c r="G51" s="27"/>
    </row>
    <row r="52" spans="1:7" ht="12.75">
      <c r="A52" s="41" t="s">
        <v>164</v>
      </c>
      <c r="B52" s="24">
        <v>2.7575</v>
      </c>
      <c r="C52" s="24">
        <v>2.4</v>
      </c>
      <c r="D52" s="35">
        <v>109.25361539380903</v>
      </c>
      <c r="E52" s="35">
        <v>96</v>
      </c>
      <c r="F52" s="35">
        <v>5.921397629417464</v>
      </c>
      <c r="G52" s="35">
        <v>5.2126692893041255</v>
      </c>
    </row>
    <row r="53" spans="1:7" ht="12.75">
      <c r="A53" s="41"/>
      <c r="B53" s="17"/>
      <c r="C53" s="17"/>
      <c r="D53" s="27"/>
      <c r="E53" s="27"/>
      <c r="F53" s="27"/>
      <c r="G53" s="27"/>
    </row>
    <row r="54" spans="1:7" ht="12.75">
      <c r="A54" s="41" t="s">
        <v>178</v>
      </c>
      <c r="B54" s="24">
        <v>2.9324999999999997</v>
      </c>
      <c r="C54" s="24">
        <v>2.4</v>
      </c>
      <c r="D54" s="35">
        <v>112.16644591834485</v>
      </c>
      <c r="E54" s="35">
        <v>96</v>
      </c>
      <c r="F54" s="35">
        <v>5.871628936799746</v>
      </c>
      <c r="G54" s="35">
        <v>5.031040187086409</v>
      </c>
    </row>
    <row r="55" spans="1:7" ht="12.75">
      <c r="A55" s="41"/>
      <c r="B55" s="17"/>
      <c r="C55" s="17"/>
      <c r="D55" s="27"/>
      <c r="E55" s="27"/>
      <c r="F55" s="27"/>
      <c r="G55" s="27"/>
    </row>
    <row r="56" spans="1:7" ht="12.75">
      <c r="A56" s="41" t="s">
        <v>200</v>
      </c>
      <c r="B56" s="24">
        <v>3.3750500000000003</v>
      </c>
      <c r="C56" s="24">
        <v>2.52</v>
      </c>
      <c r="D56" s="35">
        <v>129.44406778374014</v>
      </c>
      <c r="E56" s="35">
        <v>100.47846889952153</v>
      </c>
      <c r="F56" s="35">
        <v>6.68533798580297</v>
      </c>
      <c r="G56" s="35">
        <v>5.202142273336729</v>
      </c>
    </row>
    <row r="57" spans="1:7" ht="12.75">
      <c r="A57" s="41"/>
      <c r="B57" s="17"/>
      <c r="C57" s="17"/>
      <c r="D57" s="27"/>
      <c r="E57" s="27"/>
      <c r="F57" s="27"/>
      <c r="G57" s="27"/>
    </row>
    <row r="58" spans="1:7" ht="12.75">
      <c r="A58" s="41" t="s">
        <v>219</v>
      </c>
      <c r="B58" s="24">
        <v>2.5199999999999996</v>
      </c>
      <c r="C58" s="24">
        <v>2.52</v>
      </c>
      <c r="D58" s="35">
        <v>100.41379310344827</v>
      </c>
      <c r="E58" s="35">
        <v>100.64516129032259</v>
      </c>
      <c r="F58" s="35">
        <v>5.5359561516937035</v>
      </c>
      <c r="G58" s="35">
        <v>5.555737098820749</v>
      </c>
    </row>
    <row r="59" spans="1:7" ht="12.75">
      <c r="A59" s="41"/>
      <c r="B59" s="17"/>
      <c r="C59" s="17"/>
      <c r="D59" s="27"/>
      <c r="E59" s="27"/>
      <c r="F59" s="27"/>
      <c r="G59" s="27"/>
    </row>
    <row r="60" spans="1:7" ht="12.75">
      <c r="A60" s="41" t="s">
        <v>233</v>
      </c>
      <c r="B60" s="24">
        <v>3.4</v>
      </c>
      <c r="C60" s="24">
        <v>2.642283</v>
      </c>
      <c r="D60" s="35">
        <v>135.05422552592228</v>
      </c>
      <c r="E60" s="35">
        <v>105.68171035973515</v>
      </c>
      <c r="F60" s="35">
        <v>7.7949145796944705</v>
      </c>
      <c r="G60" s="35">
        <v>6.066564093917083</v>
      </c>
    </row>
    <row r="61" spans="1:7" ht="12.75">
      <c r="A61" s="41"/>
      <c r="B61" s="17"/>
      <c r="C61" s="17"/>
      <c r="D61" s="27"/>
      <c r="E61" s="27"/>
      <c r="F61" s="27"/>
      <c r="G61" s="27"/>
    </row>
    <row r="62" spans="1:7" ht="12.75">
      <c r="A62" s="41" t="s">
        <v>242</v>
      </c>
      <c r="B62" s="24">
        <v>3.4</v>
      </c>
      <c r="C62" s="24">
        <v>2.662985</v>
      </c>
      <c r="D62" s="35">
        <v>127.27272727272727</v>
      </c>
      <c r="E62" s="35">
        <v>106.51858960629565</v>
      </c>
      <c r="F62" s="35">
        <v>5.688243516282557</v>
      </c>
      <c r="G62" s="35">
        <v>4.668456996900491</v>
      </c>
    </row>
    <row r="63" spans="1:7" ht="12.75">
      <c r="A63" s="41"/>
      <c r="B63" s="17"/>
      <c r="C63" s="17"/>
      <c r="D63" s="27"/>
      <c r="E63" s="27"/>
      <c r="F63" s="27"/>
      <c r="G63" s="27"/>
    </row>
    <row r="64" spans="1:7" ht="12.75">
      <c r="A64" s="41" t="s">
        <v>252</v>
      </c>
      <c r="B64" s="24">
        <v>3.38</v>
      </c>
      <c r="C64" s="24">
        <v>2.6666599</v>
      </c>
      <c r="D64" s="35">
        <v>126.50228849844974</v>
      </c>
      <c r="E64" s="35">
        <v>106.6663959990199</v>
      </c>
      <c r="F64" s="35">
        <v>6.604662834473062</v>
      </c>
      <c r="G64" s="35">
        <v>5.60261785955732</v>
      </c>
    </row>
    <row r="65" spans="1:7" ht="12.75">
      <c r="A65" s="41"/>
      <c r="B65" s="17"/>
      <c r="C65" s="17"/>
      <c r="D65" s="27"/>
      <c r="E65" s="27"/>
      <c r="F65" s="27"/>
      <c r="G65" s="27"/>
    </row>
    <row r="66" spans="1:7" ht="12.75">
      <c r="A66" s="41" t="s">
        <v>258</v>
      </c>
      <c r="B66" s="24">
        <v>3.63</v>
      </c>
      <c r="C66" s="24">
        <v>2.6666664999999994</v>
      </c>
      <c r="D66" s="35">
        <v>136.5368716097679</v>
      </c>
      <c r="E66" s="35">
        <v>106.66666</v>
      </c>
      <c r="F66" s="35">
        <v>7.101590715673783</v>
      </c>
      <c r="G66" s="35">
        <v>5.532928782530909</v>
      </c>
    </row>
    <row r="67" spans="1:7" ht="12.75">
      <c r="A67" s="41"/>
      <c r="B67" s="17"/>
      <c r="C67" s="17"/>
      <c r="D67" s="27"/>
      <c r="E67" s="27"/>
      <c r="F67" s="27"/>
      <c r="G67" s="27"/>
    </row>
    <row r="68" spans="1:7" ht="12.75">
      <c r="A68" s="41" t="s">
        <v>265</v>
      </c>
      <c r="B68" s="24">
        <v>3.4933300000000003</v>
      </c>
      <c r="C68" s="24">
        <v>2.7650331999999995</v>
      </c>
      <c r="D68" s="35">
        <v>132.03281800220168</v>
      </c>
      <c r="E68" s="35">
        <v>110.09541499711793</v>
      </c>
      <c r="F68" s="35">
        <v>7.134505488255244</v>
      </c>
      <c r="G68" s="35">
        <v>5.943811887923538</v>
      </c>
    </row>
    <row r="69" spans="1:7" ht="12.75">
      <c r="A69" s="41"/>
      <c r="B69" s="17"/>
      <c r="C69" s="17"/>
      <c r="D69" s="27"/>
      <c r="E69" s="27"/>
      <c r="F69" s="27"/>
      <c r="G69" s="27"/>
    </row>
    <row r="70" spans="1:7" ht="12.75">
      <c r="A70" s="41" t="s">
        <v>270</v>
      </c>
      <c r="B70" s="24">
        <v>3.4475</v>
      </c>
      <c r="C70" s="24">
        <v>2.8834665999999998</v>
      </c>
      <c r="D70" s="35">
        <v>132.72994384946364</v>
      </c>
      <c r="E70" s="35">
        <v>114.75593834535407</v>
      </c>
      <c r="F70" s="35">
        <v>6.626222243676122</v>
      </c>
      <c r="G70" s="35">
        <v>5.752699664238722</v>
      </c>
    </row>
    <row r="71" spans="1:7" ht="12.75">
      <c r="A71" s="41"/>
      <c r="B71" s="17"/>
      <c r="C71" s="17"/>
      <c r="D71" s="27"/>
      <c r="E71" s="27"/>
      <c r="F71" s="27"/>
      <c r="G71" s="27"/>
    </row>
    <row r="72" spans="1:7" ht="12.75">
      <c r="A72" s="41" t="s">
        <v>272</v>
      </c>
      <c r="B72" s="24">
        <v>3.4082999999999997</v>
      </c>
      <c r="C72" s="24">
        <v>3.0601333</v>
      </c>
      <c r="D72" s="35">
        <v>127.46635228563602</v>
      </c>
      <c r="E72" s="35">
        <v>122.17187786509933</v>
      </c>
      <c r="F72" s="35">
        <v>6.444476254186154</v>
      </c>
      <c r="G72" s="35">
        <v>6.183477752835057</v>
      </c>
    </row>
    <row r="73" spans="1:7" ht="12.75">
      <c r="A73" s="41"/>
      <c r="B73" s="17"/>
      <c r="C73" s="17"/>
      <c r="D73" s="27"/>
      <c r="E73" s="27"/>
      <c r="F73" s="27"/>
      <c r="G73" s="27"/>
    </row>
    <row r="74" spans="1:7" ht="12.75">
      <c r="A74" s="41" t="s">
        <v>275</v>
      </c>
      <c r="B74" s="24">
        <v>3.7099999999999995</v>
      </c>
      <c r="C74" s="24">
        <v>2.88333295</v>
      </c>
      <c r="D74" s="35">
        <v>147.25310358085065</v>
      </c>
      <c r="E74" s="35">
        <v>114.81172470054827</v>
      </c>
      <c r="F74" s="35">
        <v>7.432941977152292</v>
      </c>
      <c r="G74" s="35">
        <v>5.771099159076391</v>
      </c>
    </row>
    <row r="75" spans="1:7" ht="12.75">
      <c r="A75" s="41"/>
      <c r="B75" s="17"/>
      <c r="C75" s="17"/>
      <c r="D75" s="27"/>
      <c r="E75" s="27"/>
      <c r="F75" s="27"/>
      <c r="G75" s="27"/>
    </row>
    <row r="76" spans="1:7" ht="12.75">
      <c r="A76" s="41" t="s">
        <v>278</v>
      </c>
      <c r="B76" s="24">
        <v>4.12</v>
      </c>
      <c r="C76" s="24">
        <v>3.0236500000000004</v>
      </c>
      <c r="D76" s="35">
        <v>162.6283367556468</v>
      </c>
      <c r="E76" s="35">
        <v>119.46512508281735</v>
      </c>
      <c r="F76" s="35">
        <v>6.947805940172445</v>
      </c>
      <c r="G76" s="35">
        <v>5.14784832460672</v>
      </c>
    </row>
    <row r="77" spans="1:7" ht="12.75">
      <c r="A77" s="41"/>
      <c r="B77" s="17"/>
      <c r="C77" s="17"/>
      <c r="D77" s="27"/>
      <c r="E77" s="27"/>
      <c r="F77" s="27"/>
      <c r="G77" s="27"/>
    </row>
    <row r="78" spans="1:7" ht="12.75">
      <c r="A78" s="41" t="s">
        <v>279</v>
      </c>
      <c r="B78" s="24">
        <v>3.21333</v>
      </c>
      <c r="C78" s="24">
        <v>3.9978000000000002</v>
      </c>
      <c r="D78" s="35">
        <v>124.22437802040453</v>
      </c>
      <c r="E78" s="35">
        <v>157.2973683805863</v>
      </c>
      <c r="F78" s="35">
        <v>4.483265582486178</v>
      </c>
      <c r="G78" s="35">
        <v>5.670672799254368</v>
      </c>
    </row>
    <row r="79" spans="1:7" ht="12.75">
      <c r="A79" s="41"/>
      <c r="B79" s="17"/>
      <c r="C79" s="17"/>
      <c r="D79" s="27"/>
      <c r="E79" s="27"/>
      <c r="F79" s="27"/>
      <c r="G79" s="27"/>
    </row>
    <row r="80" spans="1:7" ht="12.75">
      <c r="A80" s="41" t="s">
        <v>280</v>
      </c>
      <c r="B80" s="24">
        <v>4.4479999999999995</v>
      </c>
      <c r="C80" s="24">
        <v>4.4611</v>
      </c>
      <c r="D80" s="35">
        <v>174.7856311731372</v>
      </c>
      <c r="E80" s="35">
        <v>177.09530175702355</v>
      </c>
      <c r="F80" s="35">
        <v>5.831978528252354</v>
      </c>
      <c r="G80" s="35">
        <v>5.8971065850735656</v>
      </c>
    </row>
    <row r="81" spans="1:7" ht="12.75">
      <c r="A81" s="41"/>
      <c r="B81" s="17"/>
      <c r="C81" s="17"/>
      <c r="D81" s="27"/>
      <c r="E81" s="27"/>
      <c r="F81" s="27"/>
      <c r="G81" s="27"/>
    </row>
    <row r="82" spans="1:7" ht="12.75">
      <c r="A82" s="41" t="s">
        <v>281</v>
      </c>
      <c r="B82" s="24">
        <v>3.24533</v>
      </c>
      <c r="C82" s="24">
        <v>5.1</v>
      </c>
      <c r="D82" s="35">
        <v>120.99239158572253</v>
      </c>
      <c r="E82" s="35">
        <v>202.79418592943003</v>
      </c>
      <c r="F82" s="35">
        <v>3.912615608183884</v>
      </c>
      <c r="G82" s="35">
        <v>6.60889029494907</v>
      </c>
    </row>
    <row r="83" spans="1:7" ht="12.75">
      <c r="A83" s="41"/>
      <c r="B83" s="17"/>
      <c r="C83" s="17"/>
      <c r="D83" s="27"/>
      <c r="E83" s="27"/>
      <c r="F83" s="27"/>
      <c r="G83" s="27"/>
    </row>
    <row r="84" spans="1:7" ht="12.75">
      <c r="A84" s="41" t="s">
        <v>282</v>
      </c>
      <c r="B84" s="24">
        <v>4.295999999999999</v>
      </c>
      <c r="C84" s="24">
        <v>5.68</v>
      </c>
      <c r="D84" s="35">
        <v>157.42594500418937</v>
      </c>
      <c r="E84" s="35">
        <v>209.56340956340952</v>
      </c>
      <c r="F84" s="35">
        <v>5.895952318398463</v>
      </c>
      <c r="G84" s="35">
        <v>7.861874652049478</v>
      </c>
    </row>
    <row r="85" spans="1:7" ht="12.75">
      <c r="A85" s="41"/>
      <c r="B85" s="17"/>
      <c r="C85" s="17"/>
      <c r="D85" s="27"/>
      <c r="E85" s="27"/>
      <c r="F85" s="27"/>
      <c r="G85" s="27"/>
    </row>
    <row r="86" spans="1:7" ht="12.75">
      <c r="A86" s="41" t="s">
        <v>283</v>
      </c>
      <c r="B86" s="24">
        <v>5.79866</v>
      </c>
      <c r="C86" s="24">
        <v>6.319885714285714</v>
      </c>
      <c r="D86" s="35">
        <v>200.50812295751126</v>
      </c>
      <c r="E86" s="35">
        <v>219.4084718764331</v>
      </c>
      <c r="F86" s="35">
        <v>6.853529073855931</v>
      </c>
      <c r="G86" s="35">
        <v>7.48965504907585</v>
      </c>
    </row>
    <row r="87" spans="1:7" ht="12.75">
      <c r="A87" s="41"/>
      <c r="B87" s="17"/>
      <c r="C87" s="17"/>
      <c r="D87" s="27"/>
      <c r="E87" s="27"/>
      <c r="F87" s="27"/>
      <c r="G87" s="27"/>
    </row>
    <row r="88" spans="1:7" ht="12.75">
      <c r="A88" s="41" t="s">
        <v>284</v>
      </c>
      <c r="B88" s="24">
        <v>6.4</v>
      </c>
      <c r="C88" s="24">
        <v>7.7777142857142865</v>
      </c>
      <c r="D88" s="35">
        <v>209.89006078757595</v>
      </c>
      <c r="E88" s="35">
        <v>258.8518644887982</v>
      </c>
      <c r="F88" s="35">
        <v>5.8608543983718615</v>
      </c>
      <c r="G88" s="35">
        <v>7.1739424215813425</v>
      </c>
    </row>
    <row r="89" spans="1:7" ht="12.75">
      <c r="A89" s="41"/>
      <c r="B89" s="17"/>
      <c r="C89" s="17"/>
      <c r="D89" s="27"/>
      <c r="E89" s="27"/>
      <c r="F89" s="27"/>
      <c r="G89" s="27"/>
    </row>
    <row r="90" spans="1:7" ht="12.75">
      <c r="A90" s="41" t="s">
        <v>285</v>
      </c>
      <c r="B90" s="24">
        <v>7.209995000000001</v>
      </c>
      <c r="C90" s="24">
        <v>8.21094380388405</v>
      </c>
      <c r="D90" s="35">
        <v>204.68275084695344</v>
      </c>
      <c r="E90" s="35">
        <v>234.56548505615342</v>
      </c>
      <c r="F90" s="35">
        <v>5.609411020072784</v>
      </c>
      <c r="G90" s="35">
        <v>6.424623200359166</v>
      </c>
    </row>
    <row r="91" spans="1:7" ht="12.75">
      <c r="A91" s="41"/>
      <c r="B91" s="17"/>
      <c r="C91" s="17"/>
      <c r="D91" s="27"/>
      <c r="E91" s="27"/>
      <c r="F91" s="27"/>
      <c r="G91" s="27"/>
    </row>
    <row r="92" spans="1:7" ht="12.75">
      <c r="A92" s="42" t="s">
        <v>286</v>
      </c>
      <c r="B92" s="24">
        <v>6.897499999999999</v>
      </c>
      <c r="C92" s="24">
        <v>8.271833253397322</v>
      </c>
      <c r="D92" s="35">
        <v>172.4534440206417</v>
      </c>
      <c r="E92" s="35">
        <v>206.81495221643166</v>
      </c>
      <c r="F92" s="35">
        <v>4.579755220783749</v>
      </c>
      <c r="G92" s="35">
        <v>5.492275683609859</v>
      </c>
    </row>
    <row r="96" ht="12.75">
      <c r="B96" s="19" t="s">
        <v>508</v>
      </c>
    </row>
    <row r="98" ht="12.75">
      <c r="B98" t="s">
        <v>295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97"/>
  <sheetViews>
    <sheetView defaultGridColor="0" colorId="0" workbookViewId="0" topLeftCell="A1">
      <pane xSplit="1" ySplit="13" topLeftCell="B14" activePane="bottomRight" state="frozen"/>
      <selection pane="bottomRight" activeCell="B14" sqref="B14"/>
    </sheetView>
  </sheetViews>
  <sheetFormatPr defaultColWidth="9.140625" defaultRowHeight="12.75"/>
  <cols>
    <col min="1" max="1" width="10.140625" style="0" customWidth="1"/>
    <col min="2" max="4" width="12.140625" style="0" customWidth="1"/>
    <col min="5" max="5" width="12.00390625" style="0" customWidth="1"/>
    <col min="6" max="6" width="9.140625" style="0" customWidth="1"/>
    <col min="7" max="7" width="8.140625" style="0" customWidth="1"/>
    <col min="8" max="8" width="11.57421875" style="0" customWidth="1"/>
    <col min="9" max="9" width="11.7109375" style="0" customWidth="1"/>
    <col min="10" max="11" width="11.57421875" style="0" customWidth="1"/>
  </cols>
  <sheetData>
    <row r="1" ht="12.75">
      <c r="C1" s="19" t="s">
        <v>442</v>
      </c>
    </row>
    <row r="3" spans="1:11" ht="12.75">
      <c r="A3" s="26"/>
      <c r="B3" s="19" t="s">
        <v>501</v>
      </c>
      <c r="H3" s="27"/>
      <c r="J3" s="27"/>
      <c r="K3" s="27"/>
    </row>
    <row r="4" spans="1:11" ht="12.75">
      <c r="A4" s="40"/>
      <c r="B4" s="19" t="s">
        <v>464</v>
      </c>
      <c r="H4" s="27"/>
      <c r="J4" s="27"/>
      <c r="K4" s="27"/>
    </row>
    <row r="5" spans="1:11" ht="12.75">
      <c r="A5" s="40"/>
      <c r="B5" s="19" t="s">
        <v>376</v>
      </c>
      <c r="H5" s="27"/>
      <c r="J5" s="27"/>
      <c r="K5" s="27"/>
    </row>
    <row r="6" spans="1:11" ht="12.75">
      <c r="A6" s="40"/>
      <c r="B6" s="19" t="s">
        <v>466</v>
      </c>
      <c r="J6" s="27"/>
      <c r="K6" s="27"/>
    </row>
    <row r="7" spans="1:11" ht="12.75">
      <c r="A7" s="40"/>
      <c r="B7" s="37"/>
      <c r="J7" s="27"/>
      <c r="K7" s="27"/>
    </row>
    <row r="8" spans="1:11" ht="12.75">
      <c r="A8" s="40"/>
      <c r="H8" s="27"/>
      <c r="I8" s="27"/>
      <c r="J8" s="28" t="s">
        <v>525</v>
      </c>
      <c r="K8" s="28" t="s">
        <v>525</v>
      </c>
    </row>
    <row r="9" spans="1:11" ht="12.75">
      <c r="A9" s="41" t="s">
        <v>375</v>
      </c>
      <c r="B9" s="1" t="s">
        <v>302</v>
      </c>
      <c r="C9" s="15" t="s">
        <v>302</v>
      </c>
      <c r="D9" s="15" t="s">
        <v>534</v>
      </c>
      <c r="E9" s="19" t="s">
        <v>507</v>
      </c>
      <c r="F9" s="19" t="s">
        <v>525</v>
      </c>
      <c r="G9" s="19" t="s">
        <v>500</v>
      </c>
      <c r="H9" s="28" t="s">
        <v>302</v>
      </c>
      <c r="I9" s="28" t="s">
        <v>534</v>
      </c>
      <c r="J9" s="28" t="s">
        <v>302</v>
      </c>
      <c r="K9" s="28" t="s">
        <v>534</v>
      </c>
    </row>
    <row r="10" spans="1:11" ht="12.75">
      <c r="A10" s="41" t="s">
        <v>496</v>
      </c>
      <c r="B10" s="1" t="s">
        <v>287</v>
      </c>
      <c r="C10" s="1" t="s">
        <v>289</v>
      </c>
      <c r="D10" s="1" t="s">
        <v>287</v>
      </c>
      <c r="E10" s="19" t="s">
        <v>481</v>
      </c>
      <c r="F10" s="19" t="s">
        <v>495</v>
      </c>
      <c r="G10" s="19" t="s">
        <v>468</v>
      </c>
      <c r="H10" s="28" t="s">
        <v>288</v>
      </c>
      <c r="I10" s="28" t="s">
        <v>288</v>
      </c>
      <c r="J10" s="28" t="s">
        <v>288</v>
      </c>
      <c r="K10" s="28" t="s">
        <v>288</v>
      </c>
    </row>
    <row r="11" spans="1:11" ht="12.75">
      <c r="A11" s="41"/>
      <c r="B11" s="1" t="s">
        <v>7</v>
      </c>
      <c r="C11" s="1" t="s">
        <v>7</v>
      </c>
      <c r="D11" s="1" t="s">
        <v>7</v>
      </c>
      <c r="E11" s="19" t="s">
        <v>480</v>
      </c>
      <c r="F11" s="19" t="s">
        <v>297</v>
      </c>
      <c r="G11" s="26" t="s">
        <v>155</v>
      </c>
      <c r="H11" s="28" t="s">
        <v>489</v>
      </c>
      <c r="I11" s="28" t="s">
        <v>489</v>
      </c>
      <c r="J11" s="28" t="s">
        <v>462</v>
      </c>
      <c r="K11" s="28" t="s">
        <v>462</v>
      </c>
    </row>
    <row r="12" spans="1:11" ht="12.75">
      <c r="A12" s="41"/>
      <c r="B12" s="38"/>
      <c r="C12" s="38"/>
      <c r="D12" s="38"/>
      <c r="E12" s="19" t="s">
        <v>531</v>
      </c>
      <c r="F12" s="19" t="s">
        <v>460</v>
      </c>
      <c r="G12" s="26" t="s">
        <v>11</v>
      </c>
      <c r="H12" s="28" t="s">
        <v>533</v>
      </c>
      <c r="I12" s="28" t="s">
        <v>533</v>
      </c>
      <c r="J12" s="28" t="s">
        <v>379</v>
      </c>
      <c r="K12" s="28" t="s">
        <v>379</v>
      </c>
    </row>
    <row r="13" spans="1:11" ht="12.75">
      <c r="A13" s="41"/>
      <c r="C13" s="14"/>
      <c r="D13" s="14"/>
      <c r="H13" s="27"/>
      <c r="I13" s="27"/>
      <c r="J13" s="27"/>
      <c r="K13" s="27"/>
    </row>
    <row r="14" spans="1:11" ht="12.75">
      <c r="A14" s="41" t="s">
        <v>17</v>
      </c>
      <c r="B14" s="24">
        <v>2.2324990000000002</v>
      </c>
      <c r="C14" s="24">
        <v>1.7711718848897324</v>
      </c>
      <c r="D14" s="24">
        <v>2.030245291286012</v>
      </c>
      <c r="E14" s="24">
        <v>5</v>
      </c>
      <c r="F14" s="24">
        <v>155.63737134330376</v>
      </c>
      <c r="G14" s="24">
        <v>137.97569297193064</v>
      </c>
      <c r="H14" s="35">
        <v>101.6002193504598</v>
      </c>
      <c r="I14" s="35">
        <v>92.39572646164545</v>
      </c>
      <c r="J14" s="35">
        <v>3.3106491868416454</v>
      </c>
      <c r="K14" s="35">
        <v>3.0107202389273704</v>
      </c>
    </row>
    <row r="15" spans="1:11" ht="12.75">
      <c r="A15" s="41"/>
      <c r="B15" s="17"/>
      <c r="C15" s="17"/>
      <c r="D15" s="17"/>
      <c r="E15" s="17"/>
      <c r="F15" s="17"/>
      <c r="G15" s="17"/>
      <c r="H15" s="27"/>
      <c r="I15" s="27"/>
      <c r="J15" s="27"/>
      <c r="K15" s="27"/>
    </row>
    <row r="16" spans="1:11" ht="12.75">
      <c r="A16" s="41" t="s">
        <v>23</v>
      </c>
      <c r="B16" s="24">
        <v>2.43666</v>
      </c>
      <c r="C16" s="24">
        <v>1.9331447337873005</v>
      </c>
      <c r="D16" s="24">
        <v>2.2159102832587942</v>
      </c>
      <c r="E16" s="24">
        <v>5</v>
      </c>
      <c r="F16" s="24">
        <v>153.92750439060052</v>
      </c>
      <c r="G16" s="24">
        <v>136.45986116590092</v>
      </c>
      <c r="H16" s="35">
        <v>113.5539045233495</v>
      </c>
      <c r="I16" s="35">
        <v>103.26646505358872</v>
      </c>
      <c r="J16" s="35">
        <v>3.6597193760846913</v>
      </c>
      <c r="K16" s="35">
        <v>3.3281663421681835</v>
      </c>
    </row>
    <row r="17" spans="1:11" ht="12.75">
      <c r="A17" s="41"/>
      <c r="B17" s="17"/>
      <c r="C17" s="17"/>
      <c r="D17" s="17"/>
      <c r="E17" s="17"/>
      <c r="F17" s="17"/>
      <c r="G17" s="17"/>
      <c r="H17" s="27"/>
      <c r="I17" s="27"/>
      <c r="J17" s="27"/>
      <c r="K17" s="27"/>
    </row>
    <row r="18" spans="1:11" ht="12.75">
      <c r="A18" s="41" t="s">
        <v>30</v>
      </c>
      <c r="B18" s="24">
        <v>2.2</v>
      </c>
      <c r="C18" s="24">
        <v>1.7453885295166587</v>
      </c>
      <c r="D18" s="24">
        <v>2.0006905449136716</v>
      </c>
      <c r="E18" s="24">
        <v>5</v>
      </c>
      <c r="F18" s="24">
        <v>143.64617590869324</v>
      </c>
      <c r="G18" s="24">
        <v>127.34525450222165</v>
      </c>
      <c r="H18" s="35">
        <v>101.56562990389274</v>
      </c>
      <c r="I18" s="35">
        <v>92.36427065314521</v>
      </c>
      <c r="J18" s="35">
        <v>3.475490656801388</v>
      </c>
      <c r="K18" s="35">
        <v>3.160627861817429</v>
      </c>
    </row>
    <row r="19" spans="1:11" ht="12.75">
      <c r="A19" s="41"/>
      <c r="B19" s="17"/>
      <c r="C19" s="17"/>
      <c r="D19" s="17"/>
      <c r="E19" s="17"/>
      <c r="F19" s="17"/>
      <c r="G19" s="17"/>
      <c r="H19" s="27"/>
      <c r="I19" s="27"/>
      <c r="J19" s="27"/>
      <c r="K19" s="27"/>
    </row>
    <row r="20" spans="1:11" ht="12.75">
      <c r="A20" s="41" t="s">
        <v>32</v>
      </c>
      <c r="B20" s="24">
        <v>2.43</v>
      </c>
      <c r="C20" s="24">
        <v>1.9278609666934003</v>
      </c>
      <c r="D20" s="24">
        <v>2.2098536473364647</v>
      </c>
      <c r="E20" s="24">
        <v>5</v>
      </c>
      <c r="F20" s="24">
        <v>123.95805512871809</v>
      </c>
      <c r="G20" s="24">
        <v>109.89133527648414</v>
      </c>
      <c r="H20" s="35">
        <v>115.76940904216616</v>
      </c>
      <c r="I20" s="35">
        <v>105.28125548222962</v>
      </c>
      <c r="J20" s="35">
        <v>4.701020945006118</v>
      </c>
      <c r="K20" s="35">
        <v>4.275130980052214</v>
      </c>
    </row>
    <row r="21" spans="1:11" ht="12.75">
      <c r="A21" s="41"/>
      <c r="B21" s="17"/>
      <c r="C21" s="17"/>
      <c r="D21" s="17"/>
      <c r="E21" s="17"/>
      <c r="F21" s="17"/>
      <c r="G21" s="17"/>
      <c r="H21" s="27"/>
      <c r="I21" s="27"/>
      <c r="J21" s="27"/>
      <c r="K21" s="27"/>
    </row>
    <row r="22" spans="1:11" ht="12.75">
      <c r="A22" s="41" t="s">
        <v>46</v>
      </c>
      <c r="B22" s="24">
        <v>2.8075</v>
      </c>
      <c r="C22" s="24">
        <v>2.2273537711900087</v>
      </c>
      <c r="D22" s="24">
        <v>2.5531539567477877</v>
      </c>
      <c r="E22" s="24">
        <v>5</v>
      </c>
      <c r="F22" s="24">
        <v>127.6790583638126</v>
      </c>
      <c r="G22" s="24">
        <v>113.19008027250754</v>
      </c>
      <c r="H22" s="35">
        <v>133.49129784588135</v>
      </c>
      <c r="I22" s="35">
        <v>121.39762610386803</v>
      </c>
      <c r="J22" s="35">
        <v>5.2318923351901505</v>
      </c>
      <c r="K22" s="35">
        <v>4.757907966827838</v>
      </c>
    </row>
    <row r="23" spans="1:11" ht="12.75">
      <c r="A23" s="41"/>
      <c r="B23" s="17"/>
      <c r="C23" s="17"/>
      <c r="D23" s="17"/>
      <c r="E23" s="17"/>
      <c r="F23" s="17"/>
      <c r="G23" s="17"/>
      <c r="H23" s="27"/>
      <c r="I23" s="27"/>
      <c r="J23" s="27"/>
      <c r="K23" s="27"/>
    </row>
    <row r="24" spans="1:11" ht="12.75">
      <c r="A24" s="41" t="s">
        <v>53</v>
      </c>
      <c r="B24" s="24">
        <v>2.1399999999999997</v>
      </c>
      <c r="C24" s="24">
        <v>1.6977870241662043</v>
      </c>
      <c r="D24" s="24">
        <v>1.9461262573251168</v>
      </c>
      <c r="E24" s="24">
        <v>5</v>
      </c>
      <c r="F24" s="24">
        <v>114.1908909996067</v>
      </c>
      <c r="G24" s="24">
        <v>101.23254576177222</v>
      </c>
      <c r="H24" s="35">
        <v>101.56485340228322</v>
      </c>
      <c r="I24" s="35">
        <v>92.36356449885965</v>
      </c>
      <c r="J24" s="35">
        <v>4.458280076169534</v>
      </c>
      <c r="K24" s="35">
        <v>4.054381270440631</v>
      </c>
    </row>
    <row r="25" spans="1:11" ht="12.75">
      <c r="A25" s="41"/>
      <c r="B25" s="17"/>
      <c r="C25" s="17"/>
      <c r="D25" s="17"/>
      <c r="E25" s="17"/>
      <c r="F25" s="17"/>
      <c r="G25" s="17"/>
      <c r="H25" s="27"/>
      <c r="I25" s="27"/>
      <c r="J25" s="27"/>
      <c r="K25" s="27"/>
    </row>
    <row r="26" spans="1:11" ht="12.75">
      <c r="A26" s="41" t="s">
        <v>67</v>
      </c>
      <c r="B26" s="24">
        <v>1.9516666666666669</v>
      </c>
      <c r="C26" s="24">
        <v>1.5483711879272781</v>
      </c>
      <c r="D26" s="24">
        <v>1.8666146940325326</v>
      </c>
      <c r="E26" s="24">
        <v>5</v>
      </c>
      <c r="F26" s="24">
        <v>117.25920875336342</v>
      </c>
      <c r="G26" s="24">
        <v>103.95267181298155</v>
      </c>
      <c r="H26" s="35">
        <v>93.65811041526227</v>
      </c>
      <c r="I26" s="35">
        <v>89.16094823682103</v>
      </c>
      <c r="J26" s="35">
        <v>3.986324738499018</v>
      </c>
      <c r="K26" s="35">
        <v>3.7814663508097817</v>
      </c>
    </row>
    <row r="27" spans="1:11" ht="12.75">
      <c r="A27" s="41"/>
      <c r="B27" s="17"/>
      <c r="C27" s="17"/>
      <c r="D27" s="17"/>
      <c r="E27" s="17"/>
      <c r="F27" s="17"/>
      <c r="G27" s="17"/>
      <c r="H27" s="27"/>
      <c r="I27" s="27"/>
      <c r="J27" s="27"/>
      <c r="K27" s="27"/>
    </row>
    <row r="28" spans="1:11" ht="12.75">
      <c r="A28" s="41" t="s">
        <v>78</v>
      </c>
      <c r="B28" s="24">
        <v>2.0325</v>
      </c>
      <c r="C28" s="24">
        <v>1.6125009937466401</v>
      </c>
      <c r="D28" s="24">
        <v>2.05</v>
      </c>
      <c r="E28" s="24">
        <v>5</v>
      </c>
      <c r="F28" s="24">
        <v>124.81182422436818</v>
      </c>
      <c r="G28" s="24">
        <v>110.64821893234145</v>
      </c>
      <c r="H28" s="35">
        <v>97.40301769221644</v>
      </c>
      <c r="I28" s="35">
        <v>98.35316515944788</v>
      </c>
      <c r="J28" s="35">
        <v>3.8992964562812404</v>
      </c>
      <c r="K28" s="35">
        <v>3.939817712633256</v>
      </c>
    </row>
    <row r="29" spans="1:11" ht="12.75">
      <c r="A29" s="41"/>
      <c r="B29" s="17"/>
      <c r="C29" s="17"/>
      <c r="D29" s="17"/>
      <c r="E29" s="17"/>
      <c r="F29" s="17"/>
      <c r="G29" s="17"/>
      <c r="H29" s="27"/>
      <c r="I29" s="27"/>
      <c r="J29" s="27"/>
      <c r="K29" s="27"/>
    </row>
    <row r="30" spans="1:11" ht="12.75">
      <c r="A30" s="41" t="s">
        <v>90</v>
      </c>
      <c r="B30" s="24">
        <v>2.128</v>
      </c>
      <c r="C30" s="24">
        <v>1.8116359249569445</v>
      </c>
      <c r="D30" s="24">
        <v>2.08</v>
      </c>
      <c r="E30" s="24">
        <v>5.1</v>
      </c>
      <c r="F30" s="24">
        <v>127.07306978349729</v>
      </c>
      <c r="G30" s="24">
        <v>112.65285907954838</v>
      </c>
      <c r="H30" s="35">
        <v>100.14921921002441</v>
      </c>
      <c r="I30" s="35">
        <v>97.89222356293806</v>
      </c>
      <c r="J30" s="35">
        <v>4.0177585363052595</v>
      </c>
      <c r="K30" s="35">
        <v>3.9242403599784215</v>
      </c>
    </row>
    <row r="31" spans="1:11" ht="12.75">
      <c r="A31" s="41"/>
      <c r="B31" s="17"/>
      <c r="C31" s="17"/>
      <c r="D31" s="17"/>
      <c r="E31" s="17"/>
      <c r="F31" s="17"/>
      <c r="G31" s="17"/>
      <c r="H31" s="27"/>
      <c r="I31" s="27"/>
      <c r="J31" s="27"/>
      <c r="K31" s="27"/>
    </row>
    <row r="32" spans="1:11" ht="12.75">
      <c r="A32" s="41" t="s">
        <v>103</v>
      </c>
      <c r="B32" s="24">
        <v>2.1595</v>
      </c>
      <c r="C32" s="24">
        <v>1.988606557377049</v>
      </c>
      <c r="D32" s="24">
        <v>2.4425000000000003</v>
      </c>
      <c r="E32" s="24">
        <v>5.8</v>
      </c>
      <c r="F32" s="24">
        <v>123.99786820729419</v>
      </c>
      <c r="G32" s="24">
        <v>109.92663037982898</v>
      </c>
      <c r="H32" s="35">
        <v>89.04984341385169</v>
      </c>
      <c r="I32" s="35">
        <v>100.11443771961562</v>
      </c>
      <c r="J32" s="35">
        <v>4.17357581872469</v>
      </c>
      <c r="K32" s="35">
        <v>4.72139302722386</v>
      </c>
    </row>
    <row r="33" spans="1:11" ht="12.75">
      <c r="A33" s="41"/>
      <c r="B33" s="17"/>
      <c r="C33" s="17"/>
      <c r="D33" s="17"/>
      <c r="E33" s="17"/>
      <c r="F33" s="17"/>
      <c r="G33" s="17"/>
      <c r="H33" s="27"/>
      <c r="I33" s="27"/>
      <c r="J33" s="27"/>
      <c r="K33" s="27"/>
    </row>
    <row r="34" spans="1:11" ht="12.75">
      <c r="A34" s="41" t="s">
        <v>109</v>
      </c>
      <c r="B34" s="24">
        <v>2.135625</v>
      </c>
      <c r="C34" s="24">
        <v>2.1774999999999998</v>
      </c>
      <c r="D34" s="24">
        <v>2.4641</v>
      </c>
      <c r="E34" s="24">
        <v>6</v>
      </c>
      <c r="F34" s="24">
        <v>122.1189896106453</v>
      </c>
      <c r="G34" s="24">
        <v>108.26096631633793</v>
      </c>
      <c r="H34" s="35">
        <v>85.3835118853753</v>
      </c>
      <c r="I34" s="35">
        <v>97.78344478155648</v>
      </c>
      <c r="J34" s="35">
        <v>4.193174930050427</v>
      </c>
      <c r="K34" s="35">
        <v>4.801854026094462</v>
      </c>
    </row>
    <row r="35" spans="1:11" ht="12.75">
      <c r="A35" s="41"/>
      <c r="B35" s="17"/>
      <c r="C35" s="17"/>
      <c r="D35" s="17"/>
      <c r="E35" s="17"/>
      <c r="F35" s="17"/>
      <c r="G35" s="17"/>
      <c r="H35" s="27"/>
      <c r="I35" s="27"/>
      <c r="J35" s="27"/>
      <c r="K35" s="27"/>
    </row>
    <row r="36" spans="1:11" ht="12.75">
      <c r="A36" s="41" t="s">
        <v>115</v>
      </c>
      <c r="B36" s="24">
        <v>2.1</v>
      </c>
      <c r="C36" s="24">
        <v>1.855</v>
      </c>
      <c r="D36" s="24">
        <v>2.34924</v>
      </c>
      <c r="E36" s="24">
        <v>6</v>
      </c>
      <c r="F36" s="24">
        <v>128.13869897478963</v>
      </c>
      <c r="G36" s="24">
        <v>113.59756101617616</v>
      </c>
      <c r="H36" s="35">
        <v>84</v>
      </c>
      <c r="I36" s="35">
        <v>93.94053610400427</v>
      </c>
      <c r="J36" s="35">
        <v>3.933237999389696</v>
      </c>
      <c r="K36" s="35">
        <v>4.404834458919358</v>
      </c>
    </row>
    <row r="37" spans="1:11" ht="12.75">
      <c r="A37" s="41"/>
      <c r="B37" s="17"/>
      <c r="C37" s="17"/>
      <c r="D37" s="17"/>
      <c r="E37" s="17"/>
      <c r="F37" s="17"/>
      <c r="G37" s="17"/>
      <c r="H37" s="27"/>
      <c r="I37" s="27"/>
      <c r="J37" s="27"/>
      <c r="K37" s="27"/>
    </row>
    <row r="38" spans="1:11" ht="12.75">
      <c r="A38" s="41" t="s">
        <v>118</v>
      </c>
      <c r="B38" s="24">
        <v>2.1125</v>
      </c>
      <c r="C38" s="24">
        <v>1.875</v>
      </c>
      <c r="D38" s="24">
        <v>2.31396</v>
      </c>
      <c r="E38" s="24">
        <v>6</v>
      </c>
      <c r="F38" s="24">
        <v>117.01952944728194</v>
      </c>
      <c r="G38" s="24">
        <v>103.74019123674077</v>
      </c>
      <c r="H38" s="35">
        <v>84.49852069193088</v>
      </c>
      <c r="I38" s="35">
        <v>92.5526611288319</v>
      </c>
      <c r="J38" s="35">
        <v>4.333220258087393</v>
      </c>
      <c r="K38" s="35">
        <v>4.746118397136876</v>
      </c>
    </row>
    <row r="39" spans="1:11" ht="12.75">
      <c r="A39" s="41"/>
      <c r="B39" s="17"/>
      <c r="C39" s="17"/>
      <c r="D39" s="17"/>
      <c r="E39" s="17"/>
      <c r="F39" s="17"/>
      <c r="G39" s="17"/>
      <c r="H39" s="27"/>
      <c r="I39" s="27"/>
      <c r="J39" s="27"/>
      <c r="K39" s="27"/>
    </row>
    <row r="40" spans="1:11" ht="12.75">
      <c r="A40" s="41" t="s">
        <v>122</v>
      </c>
      <c r="B40" s="24">
        <v>2.4225000000000003</v>
      </c>
      <c r="C40" s="24">
        <v>1.97</v>
      </c>
      <c r="D40" s="24">
        <v>2.185</v>
      </c>
      <c r="E40" s="24">
        <v>6</v>
      </c>
      <c r="F40" s="24">
        <v>127.02474460608111</v>
      </c>
      <c r="G40" s="24">
        <v>112.6100178275763</v>
      </c>
      <c r="H40" s="35">
        <v>92.70509447500598</v>
      </c>
      <c r="I40" s="35">
        <v>87.37309140134975</v>
      </c>
      <c r="J40" s="35">
        <v>4.329827699445612</v>
      </c>
      <c r="K40" s="35">
        <v>4.131711280963401</v>
      </c>
    </row>
    <row r="41" spans="1:11" ht="12.75">
      <c r="A41" s="41"/>
      <c r="B41" s="17"/>
      <c r="C41" s="17"/>
      <c r="D41" s="17"/>
      <c r="E41" s="17"/>
      <c r="F41" s="17"/>
      <c r="G41" s="17"/>
      <c r="H41" s="27"/>
      <c r="I41" s="27"/>
      <c r="J41" s="27"/>
      <c r="K41" s="27"/>
    </row>
    <row r="42" spans="1:11" ht="12.75">
      <c r="A42" s="41" t="s">
        <v>128</v>
      </c>
      <c r="B42" s="24">
        <v>2.4675000000000002</v>
      </c>
      <c r="C42" s="24">
        <v>1.985</v>
      </c>
      <c r="D42" s="24">
        <v>2.24</v>
      </c>
      <c r="E42" s="24">
        <v>6</v>
      </c>
      <c r="F42" s="24">
        <v>123.08991549365525</v>
      </c>
      <c r="G42" s="24">
        <v>109.12171184536119</v>
      </c>
      <c r="H42" s="35">
        <v>97.87777073897392</v>
      </c>
      <c r="I42" s="35">
        <v>89.57939743462265</v>
      </c>
      <c r="J42" s="35">
        <v>4.770138931826358</v>
      </c>
      <c r="K42" s="35">
        <v>4.364765617692228</v>
      </c>
    </row>
    <row r="43" spans="1:11" ht="12.75">
      <c r="A43" s="41"/>
      <c r="B43" s="17"/>
      <c r="C43" s="17"/>
      <c r="D43" s="17"/>
      <c r="E43" s="17"/>
      <c r="F43" s="17"/>
      <c r="G43" s="17"/>
      <c r="H43" s="27"/>
      <c r="I43" s="27"/>
      <c r="J43" s="27"/>
      <c r="K43" s="27"/>
    </row>
    <row r="44" spans="1:11" ht="12.75">
      <c r="A44" s="41" t="s">
        <v>133</v>
      </c>
      <c r="B44" s="24">
        <v>2.0799999999999996</v>
      </c>
      <c r="C44" s="24">
        <v>1.8849999999999998</v>
      </c>
      <c r="D44" s="24">
        <v>2.2175000000000002</v>
      </c>
      <c r="E44" s="24">
        <v>6</v>
      </c>
      <c r="F44" s="24">
        <v>140.11849570338347</v>
      </c>
      <c r="G44" s="24">
        <v>124.21789430132655</v>
      </c>
      <c r="H44" s="35">
        <v>83.14963813074456</v>
      </c>
      <c r="I44" s="35">
        <v>88.69593825129698</v>
      </c>
      <c r="J44" s="35">
        <v>3.5662214922393765</v>
      </c>
      <c r="K44" s="35">
        <v>3.7988308040930834</v>
      </c>
    </row>
    <row r="45" spans="1:11" ht="12.75">
      <c r="A45" s="41"/>
      <c r="B45" s="17"/>
      <c r="C45" s="17"/>
      <c r="D45" s="17"/>
      <c r="E45" s="17"/>
      <c r="F45" s="17"/>
      <c r="G45" s="17"/>
      <c r="H45" s="27"/>
      <c r="I45" s="27"/>
      <c r="J45" s="27"/>
      <c r="K45" s="27"/>
    </row>
    <row r="46" spans="1:11" ht="12.75">
      <c r="A46" s="41" t="s">
        <v>137</v>
      </c>
      <c r="B46" s="24">
        <v>2.2725</v>
      </c>
      <c r="C46" s="24">
        <v>1.9049999999999998</v>
      </c>
      <c r="D46" s="24">
        <v>2.3600000000000003</v>
      </c>
      <c r="E46" s="24">
        <v>6</v>
      </c>
      <c r="F46" s="24">
        <v>104.42395423271287</v>
      </c>
      <c r="G46" s="24">
        <v>92.57395780828719</v>
      </c>
      <c r="H46" s="35">
        <v>89.01199285044235</v>
      </c>
      <c r="I46" s="35">
        <v>94.38901414573647</v>
      </c>
      <c r="J46" s="35">
        <v>5.092008278559081</v>
      </c>
      <c r="K46" s="35">
        <v>5.424331954447656</v>
      </c>
    </row>
    <row r="47" spans="1:11" ht="12.75">
      <c r="A47" s="41"/>
      <c r="B47" s="17"/>
      <c r="C47" s="17"/>
      <c r="D47" s="17"/>
      <c r="E47" s="17"/>
      <c r="F47" s="17"/>
      <c r="G47" s="17"/>
      <c r="H47" s="27"/>
      <c r="I47" s="27"/>
      <c r="J47" s="27"/>
      <c r="K47" s="27"/>
    </row>
    <row r="48" spans="1:11" ht="12.75">
      <c r="A48" s="41" t="s">
        <v>143</v>
      </c>
      <c r="B48" s="24">
        <v>2.501605</v>
      </c>
      <c r="C48" s="24">
        <v>1.8150000000000002</v>
      </c>
      <c r="D48" s="24">
        <v>2.3975</v>
      </c>
      <c r="E48" s="24">
        <v>6</v>
      </c>
      <c r="F48" s="24">
        <v>114.20018466369338</v>
      </c>
      <c r="G48" s="24">
        <v>101.24078478387555</v>
      </c>
      <c r="H48" s="35">
        <v>98.05860573044933</v>
      </c>
      <c r="I48" s="35">
        <v>95.89958158995816</v>
      </c>
      <c r="J48" s="35">
        <v>5.165526548905345</v>
      </c>
      <c r="K48" s="35">
        <v>5.038858832024202</v>
      </c>
    </row>
    <row r="49" spans="1:11" ht="12.75">
      <c r="A49" s="41"/>
      <c r="B49" s="17"/>
      <c r="C49" s="17"/>
      <c r="D49" s="17"/>
      <c r="E49" s="17"/>
      <c r="F49" s="17"/>
      <c r="G49" s="17"/>
      <c r="H49" s="27"/>
      <c r="I49" s="27"/>
      <c r="J49" s="27"/>
      <c r="K49" s="27"/>
    </row>
    <row r="50" spans="1:11" ht="12.75">
      <c r="A50" s="41" t="s">
        <v>154</v>
      </c>
      <c r="B50" s="24">
        <v>2.38</v>
      </c>
      <c r="C50" s="24">
        <v>1.8925</v>
      </c>
      <c r="D50" s="24">
        <v>2.4</v>
      </c>
      <c r="E50" s="24">
        <v>6</v>
      </c>
      <c r="F50" s="24">
        <v>114.77419252534847</v>
      </c>
      <c r="G50" s="24">
        <v>101.74965441974534</v>
      </c>
      <c r="H50" s="35">
        <v>93.87283236994222</v>
      </c>
      <c r="I50" s="35">
        <v>96</v>
      </c>
      <c r="J50" s="35">
        <v>4.905184848694775</v>
      </c>
      <c r="K50" s="35">
        <v>5.018549791781697</v>
      </c>
    </row>
    <row r="51" spans="1:11" ht="12.75">
      <c r="A51" s="41"/>
      <c r="B51" s="17"/>
      <c r="C51" s="17"/>
      <c r="D51" s="17"/>
      <c r="E51" s="17"/>
      <c r="F51" s="17"/>
      <c r="G51" s="17"/>
      <c r="H51" s="27"/>
      <c r="I51" s="27"/>
      <c r="J51" s="27"/>
      <c r="K51" s="27"/>
    </row>
    <row r="52" spans="1:11" ht="12.75">
      <c r="A52" s="41" t="s">
        <v>164</v>
      </c>
      <c r="B52" s="24">
        <v>2.7575</v>
      </c>
      <c r="C52" s="24">
        <v>1.985</v>
      </c>
      <c r="D52" s="24">
        <v>2.4</v>
      </c>
      <c r="E52" s="24">
        <v>6</v>
      </c>
      <c r="F52" s="24">
        <v>110.5000083511713</v>
      </c>
      <c r="G52" s="24">
        <v>97.96050327801268</v>
      </c>
      <c r="H52" s="35">
        <v>109.25361539380903</v>
      </c>
      <c r="I52" s="35">
        <v>96</v>
      </c>
      <c r="J52" s="35">
        <v>5.921397629417464</v>
      </c>
      <c r="K52" s="35">
        <v>5.2126692893041255</v>
      </c>
    </row>
    <row r="53" spans="1:11" ht="12.75">
      <c r="A53" s="41"/>
      <c r="B53" s="17"/>
      <c r="C53" s="17"/>
      <c r="D53" s="17"/>
      <c r="E53" s="17"/>
      <c r="F53" s="17"/>
      <c r="G53" s="17"/>
      <c r="H53" s="27"/>
      <c r="I53" s="27"/>
      <c r="J53" s="27"/>
      <c r="K53" s="27"/>
    </row>
    <row r="54" spans="1:11" ht="12.75">
      <c r="A54" s="41" t="s">
        <v>178</v>
      </c>
      <c r="B54" s="24">
        <v>2.9324999999999997</v>
      </c>
      <c r="C54" s="24">
        <v>1.875</v>
      </c>
      <c r="D54" s="24">
        <v>2.4</v>
      </c>
      <c r="E54" s="24">
        <v>6</v>
      </c>
      <c r="F54" s="24">
        <v>114.48924647401293</v>
      </c>
      <c r="G54" s="24">
        <v>101.49704395380581</v>
      </c>
      <c r="H54" s="35">
        <v>112.16644591834485</v>
      </c>
      <c r="I54" s="35">
        <v>96</v>
      </c>
      <c r="J54" s="35">
        <v>5.871628936799746</v>
      </c>
      <c r="K54" s="35">
        <v>5.031040187086409</v>
      </c>
    </row>
    <row r="55" spans="1:11" ht="12.75">
      <c r="A55" s="41"/>
      <c r="B55" s="17"/>
      <c r="C55" s="17"/>
      <c r="D55" s="17"/>
      <c r="E55" s="17"/>
      <c r="F55" s="17"/>
      <c r="G55" s="17"/>
      <c r="H55" s="27"/>
      <c r="I55" s="27"/>
      <c r="J55" s="27"/>
      <c r="K55" s="27"/>
    </row>
    <row r="56" spans="1:11" ht="12.75">
      <c r="A56" s="41" t="s">
        <v>200</v>
      </c>
      <c r="B56" s="24">
        <v>3.3750500000000003</v>
      </c>
      <c r="C56" s="24">
        <v>1.83</v>
      </c>
      <c r="D56" s="24">
        <v>2.52</v>
      </c>
      <c r="E56" s="24">
        <v>6</v>
      </c>
      <c r="F56" s="24">
        <v>115.86930652465978</v>
      </c>
      <c r="G56" s="24">
        <v>102.72049523795059</v>
      </c>
      <c r="H56" s="35">
        <v>129.44406778374014</v>
      </c>
      <c r="I56" s="35">
        <v>100.47846889952153</v>
      </c>
      <c r="J56" s="35">
        <v>6.68533798580297</v>
      </c>
      <c r="K56" s="35">
        <v>5.202142273336729</v>
      </c>
    </row>
    <row r="57" spans="1:11" ht="12.75">
      <c r="A57" s="41"/>
      <c r="B57" s="17"/>
      <c r="C57" s="17"/>
      <c r="D57" s="17"/>
      <c r="E57" s="17"/>
      <c r="F57" s="17"/>
      <c r="G57" s="17"/>
      <c r="H57" s="27"/>
      <c r="I57" s="27"/>
      <c r="J57" s="27"/>
      <c r="K57" s="27"/>
    </row>
    <row r="58" spans="1:11" ht="12.75">
      <c r="A58" s="41" t="s">
        <v>219</v>
      </c>
      <c r="B58" s="24">
        <v>2.5199999999999996</v>
      </c>
      <c r="C58" s="24">
        <v>2.2299999999999995</v>
      </c>
      <c r="D58" s="24">
        <v>2.52</v>
      </c>
      <c r="E58" s="24">
        <v>6</v>
      </c>
      <c r="F58" s="24">
        <v>108.37010775553829</v>
      </c>
      <c r="G58" s="24">
        <v>96.07230311048627</v>
      </c>
      <c r="H58" s="35">
        <v>100.41379310344827</v>
      </c>
      <c r="I58" s="35">
        <v>100.64516129032259</v>
      </c>
      <c r="J58" s="35">
        <v>5.5359561516937035</v>
      </c>
      <c r="K58" s="35">
        <v>5.555737098820749</v>
      </c>
    </row>
    <row r="59" spans="1:11" ht="12.75">
      <c r="A59" s="41"/>
      <c r="B59" s="17"/>
      <c r="C59" s="17"/>
      <c r="D59" s="17"/>
      <c r="E59" s="17"/>
      <c r="F59" s="17"/>
      <c r="G59" s="17"/>
      <c r="H59" s="27"/>
      <c r="I59" s="27"/>
      <c r="J59" s="27"/>
      <c r="K59" s="27"/>
    </row>
    <row r="60" spans="1:11" ht="12.75">
      <c r="A60" s="41" t="s">
        <v>233</v>
      </c>
      <c r="B60" s="24">
        <v>3.4</v>
      </c>
      <c r="C60" s="24">
        <v>3</v>
      </c>
      <c r="D60" s="24">
        <v>2.642283</v>
      </c>
      <c r="E60" s="24">
        <v>6</v>
      </c>
      <c r="F60" s="24">
        <v>104.52926652724427</v>
      </c>
      <c r="G60" s="24">
        <v>92.66731929782547</v>
      </c>
      <c r="H60" s="35">
        <v>135.05422552592228</v>
      </c>
      <c r="I60" s="35">
        <v>105.68171035973515</v>
      </c>
      <c r="J60" s="35">
        <v>7.7949145796944705</v>
      </c>
      <c r="K60" s="35">
        <v>6.066564093917083</v>
      </c>
    </row>
    <row r="61" spans="1:11" ht="12.75">
      <c r="A61" s="41"/>
      <c r="B61" s="17"/>
      <c r="C61" s="17"/>
      <c r="D61" s="17"/>
      <c r="E61" s="17"/>
      <c r="F61" s="17"/>
      <c r="G61" s="17"/>
      <c r="H61" s="27"/>
      <c r="I61" s="27"/>
      <c r="J61" s="27"/>
      <c r="K61" s="27"/>
    </row>
    <row r="62" spans="1:11" ht="12.75">
      <c r="A62" s="41" t="s">
        <v>242</v>
      </c>
      <c r="B62" s="24">
        <v>3.4</v>
      </c>
      <c r="C62" s="24">
        <v>2.56</v>
      </c>
      <c r="D62" s="24">
        <v>2.662985</v>
      </c>
      <c r="E62" s="24">
        <v>6</v>
      </c>
      <c r="F62" s="24">
        <v>136.920666553775</v>
      </c>
      <c r="G62" s="24">
        <v>121.38295376542005</v>
      </c>
      <c r="H62" s="35">
        <v>127.27272727272727</v>
      </c>
      <c r="I62" s="35">
        <v>106.51858960629565</v>
      </c>
      <c r="J62" s="35">
        <v>5.688243516282557</v>
      </c>
      <c r="K62" s="35">
        <v>4.668456996900491</v>
      </c>
    </row>
    <row r="63" spans="1:11" ht="12.75">
      <c r="A63" s="41"/>
      <c r="B63" s="17"/>
      <c r="C63" s="17"/>
      <c r="D63" s="17"/>
      <c r="E63" s="17"/>
      <c r="F63" s="17"/>
      <c r="G63" s="17"/>
      <c r="H63" s="27"/>
      <c r="I63" s="27"/>
      <c r="J63" s="27"/>
      <c r="K63" s="27"/>
    </row>
    <row r="64" spans="1:11" ht="12.75">
      <c r="A64" s="41" t="s">
        <v>252</v>
      </c>
      <c r="B64" s="24">
        <v>3.38</v>
      </c>
      <c r="C64" s="24">
        <v>2.65995</v>
      </c>
      <c r="D64" s="24">
        <v>2.6666599</v>
      </c>
      <c r="E64" s="24">
        <v>6</v>
      </c>
      <c r="F64" s="24">
        <v>114.23203505561582</v>
      </c>
      <c r="G64" s="24">
        <v>101.26902080366311</v>
      </c>
      <c r="H64" s="35">
        <v>126.50228849844974</v>
      </c>
      <c r="I64" s="35">
        <v>106.6663959990199</v>
      </c>
      <c r="J64" s="35">
        <v>6.604662834473062</v>
      </c>
      <c r="K64" s="35">
        <v>5.60261785955732</v>
      </c>
    </row>
    <row r="65" spans="1:11" ht="12.75">
      <c r="A65" s="41"/>
      <c r="B65" s="17"/>
      <c r="C65" s="17"/>
      <c r="D65" s="17"/>
      <c r="E65" s="17"/>
      <c r="F65" s="17"/>
      <c r="G65" s="17"/>
      <c r="H65" s="27"/>
      <c r="I65" s="27"/>
      <c r="J65" s="27"/>
      <c r="K65" s="27"/>
    </row>
    <row r="66" spans="1:11" ht="12.75">
      <c r="A66" s="41" t="s">
        <v>258</v>
      </c>
      <c r="B66" s="24">
        <v>3.63</v>
      </c>
      <c r="C66" s="24">
        <v>2.58625</v>
      </c>
      <c r="D66" s="24">
        <v>2.6666664999999994</v>
      </c>
      <c r="E66" s="24">
        <v>6</v>
      </c>
      <c r="F66" s="24">
        <v>115.67110027164435</v>
      </c>
      <c r="G66" s="24">
        <v>102.5447813661784</v>
      </c>
      <c r="H66" s="35">
        <v>136.5368716097679</v>
      </c>
      <c r="I66" s="35">
        <v>106.66666</v>
      </c>
      <c r="J66" s="35">
        <v>7.101590715673783</v>
      </c>
      <c r="K66" s="35">
        <v>5.532928782530909</v>
      </c>
    </row>
    <row r="67" spans="1:11" ht="12.75">
      <c r="A67" s="41"/>
      <c r="B67" s="17"/>
      <c r="C67" s="17"/>
      <c r="D67" s="17"/>
      <c r="E67" s="17"/>
      <c r="F67" s="17"/>
      <c r="G67" s="17"/>
      <c r="H67" s="27"/>
      <c r="I67" s="27"/>
      <c r="J67" s="27"/>
      <c r="K67" s="27"/>
    </row>
    <row r="68" spans="1:11" ht="12.75">
      <c r="A68" s="41" t="s">
        <v>265</v>
      </c>
      <c r="B68" s="24">
        <v>3.4933300000000003</v>
      </c>
      <c r="C68" s="24">
        <v>2.5142857142857147</v>
      </c>
      <c r="D68" s="24">
        <v>2.7650331999999995</v>
      </c>
      <c r="E68" s="24">
        <v>6</v>
      </c>
      <c r="F68" s="24">
        <v>111.1517705395084</v>
      </c>
      <c r="G68" s="24">
        <v>98.53830370481603</v>
      </c>
      <c r="H68" s="35">
        <v>132.03281800220168</v>
      </c>
      <c r="I68" s="35">
        <v>110.09541499711793</v>
      </c>
      <c r="J68" s="35">
        <v>7.134505488255244</v>
      </c>
      <c r="K68" s="35">
        <v>5.943811887923538</v>
      </c>
    </row>
    <row r="69" spans="1:11" ht="12.75">
      <c r="A69" s="41"/>
      <c r="B69" s="17"/>
      <c r="C69" s="17"/>
      <c r="D69" s="17"/>
      <c r="E69" s="17"/>
      <c r="F69" s="17"/>
      <c r="G69" s="17"/>
      <c r="H69" s="27"/>
      <c r="I69" s="27"/>
      <c r="J69" s="27"/>
      <c r="K69" s="27"/>
    </row>
    <row r="70" spans="1:11" ht="12.75">
      <c r="A70" s="41" t="s">
        <v>270</v>
      </c>
      <c r="B70" s="24">
        <v>3.4475</v>
      </c>
      <c r="C70" s="24">
        <v>2.560714285714286</v>
      </c>
      <c r="D70" s="24">
        <v>2.8834665999999998</v>
      </c>
      <c r="E70" s="24">
        <v>6</v>
      </c>
      <c r="F70" s="24">
        <v>120.0045109830138</v>
      </c>
      <c r="G70" s="24">
        <v>106.38643803689108</v>
      </c>
      <c r="H70" s="35">
        <v>132.72994384946364</v>
      </c>
      <c r="I70" s="35">
        <v>114.75593834535407</v>
      </c>
      <c r="J70" s="35">
        <v>6.626222243676122</v>
      </c>
      <c r="K70" s="35">
        <v>5.752699664238722</v>
      </c>
    </row>
    <row r="71" spans="1:11" ht="12.75">
      <c r="A71" s="41"/>
      <c r="B71" s="17"/>
      <c r="C71" s="17"/>
      <c r="D71" s="17"/>
      <c r="E71" s="17"/>
      <c r="F71" s="17"/>
      <c r="G71" s="17"/>
      <c r="H71" s="27"/>
      <c r="I71" s="27"/>
      <c r="J71" s="27"/>
      <c r="K71" s="27"/>
    </row>
    <row r="72" spans="1:11" ht="12.75">
      <c r="A72" s="41" t="s">
        <v>272</v>
      </c>
      <c r="B72" s="24">
        <v>3.4082999999999997</v>
      </c>
      <c r="C72" s="24">
        <v>2.57</v>
      </c>
      <c r="D72" s="24">
        <v>3.0601333</v>
      </c>
      <c r="E72" s="24">
        <v>6</v>
      </c>
      <c r="F72" s="24">
        <v>118.49916579541393</v>
      </c>
      <c r="G72" s="24">
        <v>105.05191893246013</v>
      </c>
      <c r="H72" s="35">
        <v>127.46635228563602</v>
      </c>
      <c r="I72" s="35">
        <v>122.17187786509933</v>
      </c>
      <c r="J72" s="35">
        <v>6.444476254186154</v>
      </c>
      <c r="K72" s="35">
        <v>6.183477752835057</v>
      </c>
    </row>
    <row r="73" spans="1:11" ht="12.75">
      <c r="A73" s="41"/>
      <c r="B73" s="17"/>
      <c r="C73" s="17"/>
      <c r="D73" s="17"/>
      <c r="E73" s="17"/>
      <c r="F73" s="17"/>
      <c r="G73" s="17"/>
      <c r="H73" s="27"/>
      <c r="I73" s="27"/>
      <c r="J73" s="27"/>
      <c r="K73" s="27"/>
    </row>
    <row r="74" spans="1:11" ht="12.75">
      <c r="A74" s="41" t="s">
        <v>275</v>
      </c>
      <c r="B74" s="24">
        <v>3.7099999999999995</v>
      </c>
      <c r="C74" s="24">
        <v>2.92</v>
      </c>
      <c r="D74" s="24">
        <v>2.88333295</v>
      </c>
      <c r="E74" s="24">
        <v>6</v>
      </c>
      <c r="F74" s="24">
        <v>119.58428148284081</v>
      </c>
      <c r="G74" s="24">
        <v>106.01389604396752</v>
      </c>
      <c r="H74" s="35">
        <v>147.25310358085065</v>
      </c>
      <c r="I74" s="35">
        <v>114.81172470054827</v>
      </c>
      <c r="J74" s="35">
        <v>7.432941977152292</v>
      </c>
      <c r="K74" s="35">
        <v>5.771099159076391</v>
      </c>
    </row>
    <row r="75" spans="1:11" ht="12.75">
      <c r="A75" s="41"/>
      <c r="B75" s="17"/>
      <c r="C75" s="17"/>
      <c r="D75" s="17"/>
      <c r="E75" s="17"/>
      <c r="F75" s="17"/>
      <c r="G75" s="17"/>
      <c r="H75" s="27"/>
      <c r="I75" s="27"/>
      <c r="J75" s="27"/>
      <c r="K75" s="27"/>
    </row>
    <row r="76" spans="1:11" ht="12.75">
      <c r="A76" s="41" t="s">
        <v>278</v>
      </c>
      <c r="B76" s="24">
        <v>4.12</v>
      </c>
      <c r="C76" s="24">
        <v>3.06</v>
      </c>
      <c r="D76" s="24">
        <v>3.0236500000000004</v>
      </c>
      <c r="E76" s="24">
        <v>6</v>
      </c>
      <c r="F76" s="24">
        <v>139.6778293443346</v>
      </c>
      <c r="G76" s="24">
        <v>123.82723461763742</v>
      </c>
      <c r="H76" s="35">
        <v>162.6283367556468</v>
      </c>
      <c r="I76" s="35">
        <v>119.46512508281735</v>
      </c>
      <c r="J76" s="35">
        <v>6.947805940172445</v>
      </c>
      <c r="K76" s="35">
        <v>5.14784832460672</v>
      </c>
    </row>
    <row r="77" spans="1:11" ht="12.75">
      <c r="A77" s="41"/>
      <c r="B77" s="17"/>
      <c r="C77" s="17"/>
      <c r="D77" s="17"/>
      <c r="E77" s="17"/>
      <c r="F77" s="17"/>
      <c r="G77" s="17"/>
      <c r="H77" s="27"/>
      <c r="I77" s="27"/>
      <c r="J77" s="27"/>
      <c r="K77" s="27"/>
    </row>
    <row r="78" spans="1:11" ht="12.75">
      <c r="A78" s="41" t="s">
        <v>279</v>
      </c>
      <c r="B78" s="24">
        <v>3.21333</v>
      </c>
      <c r="C78" s="24">
        <v>3.35</v>
      </c>
      <c r="D78" s="24">
        <v>3.9978000000000002</v>
      </c>
      <c r="E78" s="24">
        <v>6</v>
      </c>
      <c r="F78" s="24">
        <v>165.80425860653094</v>
      </c>
      <c r="G78" s="24">
        <v>146.98884516927157</v>
      </c>
      <c r="H78" s="35">
        <v>124.22437802040453</v>
      </c>
      <c r="I78" s="35">
        <v>157.2973683805863</v>
      </c>
      <c r="J78" s="35">
        <v>4.483265582486178</v>
      </c>
      <c r="K78" s="35">
        <v>5.670672799254368</v>
      </c>
    </row>
    <row r="79" spans="1:11" ht="12.75">
      <c r="A79" s="41"/>
      <c r="B79" s="17"/>
      <c r="C79" s="17"/>
      <c r="D79" s="17"/>
      <c r="E79" s="17"/>
      <c r="F79" s="17"/>
      <c r="G79" s="17"/>
      <c r="H79" s="27"/>
      <c r="I79" s="27"/>
      <c r="J79" s="27"/>
      <c r="K79" s="27"/>
    </row>
    <row r="80" spans="1:11" ht="12.75">
      <c r="A80" s="41" t="s">
        <v>280</v>
      </c>
      <c r="B80" s="24">
        <v>4.4479999999999995</v>
      </c>
      <c r="C80" s="24">
        <v>4.119999999999999</v>
      </c>
      <c r="D80" s="24">
        <v>4.4611</v>
      </c>
      <c r="E80" s="24">
        <v>6</v>
      </c>
      <c r="F80" s="24">
        <v>180.33629284699495</v>
      </c>
      <c r="G80" s="24">
        <v>159.8717888820453</v>
      </c>
      <c r="H80" s="35">
        <v>174.7856311731372</v>
      </c>
      <c r="I80" s="35">
        <v>177.09530175702355</v>
      </c>
      <c r="J80" s="35">
        <v>5.831978528252354</v>
      </c>
      <c r="K80" s="35">
        <v>5.8971065850735656</v>
      </c>
    </row>
    <row r="81" spans="1:11" ht="12.75">
      <c r="A81" s="41"/>
      <c r="B81" s="17"/>
      <c r="C81" s="17"/>
      <c r="D81" s="17"/>
      <c r="E81" s="17"/>
      <c r="F81" s="17"/>
      <c r="G81" s="17"/>
      <c r="H81" s="27"/>
      <c r="I81" s="27"/>
      <c r="J81" s="27"/>
      <c r="K81" s="27"/>
    </row>
    <row r="82" spans="1:11" ht="12.75">
      <c r="A82" s="41" t="s">
        <v>281</v>
      </c>
      <c r="B82" s="24">
        <v>3.24533</v>
      </c>
      <c r="C82" s="24">
        <v>2.58355</v>
      </c>
      <c r="D82" s="24">
        <v>5.1</v>
      </c>
      <c r="E82" s="24">
        <v>6</v>
      </c>
      <c r="F82" s="24">
        <v>183.70880465190876</v>
      </c>
      <c r="G82" s="24">
        <v>162.86158914224498</v>
      </c>
      <c r="H82" s="35">
        <v>120.99239158572253</v>
      </c>
      <c r="I82" s="35">
        <v>202.79418592943003</v>
      </c>
      <c r="J82" s="35">
        <v>3.912615608183884</v>
      </c>
      <c r="K82" s="35">
        <v>6.60889029494907</v>
      </c>
    </row>
    <row r="83" spans="1:11" ht="12.75">
      <c r="A83" s="41"/>
      <c r="B83" s="17"/>
      <c r="C83" s="17"/>
      <c r="D83" s="17"/>
      <c r="E83" s="17"/>
      <c r="F83" s="17"/>
      <c r="G83" s="17"/>
      <c r="H83" s="27"/>
      <c r="I83" s="27"/>
      <c r="J83" s="27"/>
      <c r="K83" s="27"/>
    </row>
    <row r="84" spans="1:11" ht="12.75">
      <c r="A84" s="41" t="s">
        <v>282</v>
      </c>
      <c r="B84" s="24">
        <v>4.295999999999999</v>
      </c>
      <c r="C84" s="24">
        <v>3.1733274999999996</v>
      </c>
      <c r="D84" s="24">
        <v>5.68</v>
      </c>
      <c r="E84" s="24">
        <v>6.5</v>
      </c>
      <c r="F84" s="24">
        <v>173.36790465263647</v>
      </c>
      <c r="G84" s="24">
        <v>153.69417111765097</v>
      </c>
      <c r="H84" s="35">
        <v>157.42594500418937</v>
      </c>
      <c r="I84" s="35">
        <v>209.56340956340952</v>
      </c>
      <c r="J84" s="35">
        <v>5.895952318398463</v>
      </c>
      <c r="K84" s="35">
        <v>7.861874652049478</v>
      </c>
    </row>
    <row r="85" spans="1:11" ht="12.75">
      <c r="A85" s="41"/>
      <c r="B85" s="17"/>
      <c r="C85" s="17"/>
      <c r="D85" s="17"/>
      <c r="E85" s="17"/>
      <c r="F85" s="17"/>
      <c r="G85" s="17"/>
      <c r="H85" s="27"/>
      <c r="I85" s="27"/>
      <c r="J85" s="27"/>
      <c r="K85" s="27"/>
    </row>
    <row r="86" spans="1:11" ht="12.75">
      <c r="A86" s="41" t="s">
        <v>283</v>
      </c>
      <c r="B86" s="24">
        <v>5.79866</v>
      </c>
      <c r="C86" s="24">
        <v>3.249567499999999</v>
      </c>
      <c r="D86" s="24">
        <v>6.319885714285714</v>
      </c>
      <c r="E86" s="24">
        <v>6.9</v>
      </c>
      <c r="F86" s="24">
        <v>202.60681302904635</v>
      </c>
      <c r="G86" s="24">
        <v>179.61505766410394</v>
      </c>
      <c r="H86" s="35">
        <v>200.50812295751126</v>
      </c>
      <c r="I86" s="35">
        <v>219.4084718764331</v>
      </c>
      <c r="J86" s="35">
        <v>6.853529073855931</v>
      </c>
      <c r="K86" s="35">
        <v>7.48965504907585</v>
      </c>
    </row>
    <row r="87" spans="1:11" ht="12.75">
      <c r="A87" s="41"/>
      <c r="B87" s="17"/>
      <c r="C87" s="17"/>
      <c r="D87" s="17"/>
      <c r="E87" s="17"/>
      <c r="F87" s="17"/>
      <c r="G87" s="17"/>
      <c r="H87" s="27"/>
      <c r="I87" s="27"/>
      <c r="J87" s="27"/>
      <c r="K87" s="27"/>
    </row>
    <row r="88" spans="1:11" ht="12.75">
      <c r="A88" s="41" t="s">
        <v>284</v>
      </c>
      <c r="B88" s="24">
        <v>6.4</v>
      </c>
      <c r="C88" s="24">
        <v>3.3899999999999992</v>
      </c>
      <c r="D88" s="24">
        <v>7.7777142857142865</v>
      </c>
      <c r="E88" s="24">
        <v>7.2</v>
      </c>
      <c r="F88" s="24">
        <v>259.5093037195814</v>
      </c>
      <c r="G88" s="24">
        <v>230.0602721848335</v>
      </c>
      <c r="H88" s="35">
        <v>209.89006078757595</v>
      </c>
      <c r="I88" s="35">
        <v>258.8518644887982</v>
      </c>
      <c r="J88" s="35">
        <v>5.8608543983718615</v>
      </c>
      <c r="K88" s="35">
        <v>7.1739424215813425</v>
      </c>
    </row>
    <row r="89" spans="1:11" ht="12.75">
      <c r="A89" s="41"/>
      <c r="B89" s="17"/>
      <c r="C89" s="17"/>
      <c r="D89" s="17"/>
      <c r="E89" s="17"/>
      <c r="F89" s="17"/>
      <c r="G89" s="17"/>
      <c r="H89" s="27"/>
      <c r="I89" s="27"/>
      <c r="J89" s="27"/>
      <c r="K89" s="27"/>
    </row>
    <row r="90" spans="1:11" ht="12.75">
      <c r="A90" s="41" t="s">
        <v>285</v>
      </c>
      <c r="B90" s="24">
        <v>7.209995000000001</v>
      </c>
      <c r="C90" s="24">
        <v>3.2399899999999997</v>
      </c>
      <c r="D90" s="24">
        <v>8.21094380388405</v>
      </c>
      <c r="E90" s="24">
        <v>8.4</v>
      </c>
      <c r="F90" s="24">
        <v>306.955877230179</v>
      </c>
      <c r="G90" s="24">
        <v>272.122623937281</v>
      </c>
      <c r="H90" s="35">
        <v>204.68275084695344</v>
      </c>
      <c r="I90" s="35">
        <v>234.56548505615342</v>
      </c>
      <c r="J90" s="35">
        <v>5.609411020072784</v>
      </c>
      <c r="K90" s="35">
        <v>6.424623200359166</v>
      </c>
    </row>
    <row r="91" spans="1:11" ht="12.75">
      <c r="A91" s="41"/>
      <c r="B91" s="17"/>
      <c r="C91" s="17"/>
      <c r="D91" s="17"/>
      <c r="E91" s="17"/>
      <c r="F91" s="17"/>
      <c r="G91" s="17"/>
      <c r="H91" s="27"/>
      <c r="I91" s="27"/>
      <c r="J91" s="27"/>
      <c r="K91" s="27"/>
    </row>
    <row r="92" spans="1:11" ht="12.75">
      <c r="A92" s="42" t="s">
        <v>286</v>
      </c>
      <c r="B92" s="24">
        <v>6.897499999999999</v>
      </c>
      <c r="C92" s="24">
        <v>3.64334</v>
      </c>
      <c r="D92" s="24">
        <v>8.271833253397322</v>
      </c>
      <c r="E92" s="24">
        <v>9.6</v>
      </c>
      <c r="F92" s="24">
        <v>361.2642347071152</v>
      </c>
      <c r="G92" s="24">
        <v>320.26808663928904</v>
      </c>
      <c r="H92" s="35">
        <v>172.4534440206417</v>
      </c>
      <c r="I92" s="35">
        <v>206.81495221643166</v>
      </c>
      <c r="J92" s="35">
        <v>4.579755220783749</v>
      </c>
      <c r="K92" s="35">
        <v>5.492275683609859</v>
      </c>
    </row>
    <row r="93" ht="12.75">
      <c r="A93" s="40"/>
    </row>
    <row r="95" ht="12.75">
      <c r="B95" s="19" t="s">
        <v>508</v>
      </c>
    </row>
    <row r="97" ht="12.75">
      <c r="B97" t="s">
        <v>295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6"/>
  </sheetPr>
  <dimension ref="A1:BB329"/>
  <sheetViews>
    <sheetView defaultGridColor="0" zoomScale="90" zoomScaleNormal="90" colorId="0" workbookViewId="0" topLeftCell="A1">
      <pane xSplit="1" ySplit="6" topLeftCell="B7" activePane="bottomRight" state="frozen"/>
      <selection pane="bottomRight" activeCell="B7" sqref="B7"/>
    </sheetView>
  </sheetViews>
  <sheetFormatPr defaultColWidth="9.140625" defaultRowHeight="12.75"/>
  <cols>
    <col min="1" max="1" width="8.421875" style="3" customWidth="1"/>
    <col min="2" max="2" width="10.00390625" style="0" customWidth="1"/>
    <col min="3" max="3" width="17.00390625" style="0" customWidth="1"/>
    <col min="10" max="10" width="12.57421875" style="0" customWidth="1"/>
    <col min="11" max="11" width="11.8515625" style="0" customWidth="1"/>
    <col min="12" max="12" width="12.7109375" style="0" customWidth="1"/>
    <col min="13" max="13" width="23.8515625" style="0" customWidth="1"/>
    <col min="16" max="16" width="10.57421875" style="0" customWidth="1"/>
    <col min="17" max="17" width="17.00390625" style="0" customWidth="1"/>
    <col min="24" max="24" width="12.57421875" style="0" customWidth="1"/>
    <col min="25" max="25" width="11.8515625" style="0" customWidth="1"/>
    <col min="27" max="27" width="23.8515625" style="0" customWidth="1"/>
    <col min="28" max="28" width="21.00390625" style="0" customWidth="1"/>
    <col min="30" max="30" width="10.00390625" style="0" customWidth="1"/>
    <col min="31" max="31" width="17.00390625" style="0" customWidth="1"/>
    <col min="32" max="32" width="10.140625" style="0" customWidth="1"/>
    <col min="33" max="33" width="10.00390625" style="0" customWidth="1"/>
    <col min="34" max="34" width="9.28125" style="0" customWidth="1"/>
    <col min="35" max="35" width="7.140625" style="0" customWidth="1"/>
    <col min="36" max="36" width="9.57421875" style="0" customWidth="1"/>
    <col min="37" max="37" width="7.140625" style="0" customWidth="1"/>
    <col min="38" max="38" width="12.57421875" style="0" customWidth="1"/>
    <col min="39" max="39" width="11.8515625" style="0" customWidth="1"/>
    <col min="40" max="40" width="12.7109375" style="0" customWidth="1"/>
    <col min="41" max="41" width="23.8515625" style="0" customWidth="1"/>
    <col min="42" max="42" width="21.00390625" style="0" customWidth="1"/>
    <col min="44" max="44" width="10.00390625" style="0" customWidth="1"/>
    <col min="45" max="45" width="17.00390625" style="0" customWidth="1"/>
    <col min="46" max="46" width="8.421875" style="14" customWidth="1"/>
    <col min="48" max="48" width="10.57421875" style="0" customWidth="1"/>
    <col min="49" max="49" width="17.00390625" style="0" customWidth="1"/>
    <col min="50" max="50" width="10.140625" style="14" customWidth="1"/>
    <col min="52" max="52" width="10.00390625" style="0" customWidth="1"/>
    <col min="53" max="53" width="17.00390625" style="0" customWidth="1"/>
  </cols>
  <sheetData>
    <row r="1" ht="12.75">
      <c r="D1" s="1" t="s">
        <v>503</v>
      </c>
    </row>
    <row r="3" spans="2:53" ht="12.75"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/>
      <c r="P3" s="3">
        <v>1</v>
      </c>
      <c r="Q3" s="3">
        <v>2</v>
      </c>
      <c r="R3" s="3">
        <v>3</v>
      </c>
      <c r="S3" s="3">
        <v>4</v>
      </c>
      <c r="T3" s="3">
        <v>5</v>
      </c>
      <c r="U3" s="3">
        <v>6</v>
      </c>
      <c r="V3" s="3">
        <v>7</v>
      </c>
      <c r="W3" s="3">
        <v>8</v>
      </c>
      <c r="X3" s="3">
        <v>9</v>
      </c>
      <c r="Y3" s="3">
        <v>10</v>
      </c>
      <c r="Z3" s="3">
        <v>11</v>
      </c>
      <c r="AA3" s="3">
        <v>12</v>
      </c>
      <c r="AB3" s="3"/>
      <c r="AD3" s="3">
        <v>1</v>
      </c>
      <c r="AE3" s="3">
        <v>2</v>
      </c>
      <c r="AF3" s="3">
        <v>3</v>
      </c>
      <c r="AG3" s="3">
        <v>4</v>
      </c>
      <c r="AH3" s="3">
        <v>5</v>
      </c>
      <c r="AI3" s="3">
        <v>6</v>
      </c>
      <c r="AJ3" s="3">
        <v>7</v>
      </c>
      <c r="AK3" s="3">
        <v>8</v>
      </c>
      <c r="AL3" s="3">
        <v>9</v>
      </c>
      <c r="AM3" s="3">
        <v>10</v>
      </c>
      <c r="AN3" s="3">
        <v>11</v>
      </c>
      <c r="AO3" s="3">
        <v>12</v>
      </c>
      <c r="AR3" s="3">
        <v>1</v>
      </c>
      <c r="AS3" s="3">
        <v>2</v>
      </c>
      <c r="AV3" s="3">
        <v>1</v>
      </c>
      <c r="AW3" s="3">
        <v>2</v>
      </c>
      <c r="AZ3" s="3">
        <v>1</v>
      </c>
      <c r="BA3" s="3">
        <v>2</v>
      </c>
    </row>
    <row r="4" spans="1:54" ht="12.75">
      <c r="A4" s="3" t="s">
        <v>537</v>
      </c>
      <c r="B4" s="1" t="s">
        <v>368</v>
      </c>
      <c r="C4" s="1" t="s">
        <v>510</v>
      </c>
      <c r="D4" s="1" t="s">
        <v>300</v>
      </c>
      <c r="E4" s="1" t="s">
        <v>298</v>
      </c>
      <c r="F4" s="1" t="s">
        <v>360</v>
      </c>
      <c r="G4" s="1" t="s">
        <v>366</v>
      </c>
      <c r="H4" s="1" t="s">
        <v>469</v>
      </c>
      <c r="I4" s="1" t="s">
        <v>479</v>
      </c>
      <c r="J4" s="1" t="s">
        <v>497</v>
      </c>
      <c r="K4" s="1" t="s">
        <v>505</v>
      </c>
      <c r="L4" s="1" t="s">
        <v>536</v>
      </c>
      <c r="M4" s="1" t="s">
        <v>363</v>
      </c>
      <c r="N4" s="1" t="s">
        <v>522</v>
      </c>
      <c r="O4" s="1"/>
      <c r="P4" s="1" t="s">
        <v>368</v>
      </c>
      <c r="Q4" s="1" t="s">
        <v>510</v>
      </c>
      <c r="R4" s="1" t="s">
        <v>300</v>
      </c>
      <c r="S4" s="1" t="s">
        <v>298</v>
      </c>
      <c r="T4" s="1" t="s">
        <v>360</v>
      </c>
      <c r="U4" s="1" t="s">
        <v>366</v>
      </c>
      <c r="V4" s="1" t="s">
        <v>469</v>
      </c>
      <c r="W4" s="1" t="s">
        <v>479</v>
      </c>
      <c r="X4" s="1" t="s">
        <v>497</v>
      </c>
      <c r="Y4" s="1" t="s">
        <v>505</v>
      </c>
      <c r="Z4" s="1" t="s">
        <v>536</v>
      </c>
      <c r="AA4" s="1" t="s">
        <v>363</v>
      </c>
      <c r="AB4" s="1" t="s">
        <v>522</v>
      </c>
      <c r="AC4" s="1"/>
      <c r="AD4" s="1" t="s">
        <v>368</v>
      </c>
      <c r="AE4" s="1" t="s">
        <v>510</v>
      </c>
      <c r="AF4" s="1" t="s">
        <v>300</v>
      </c>
      <c r="AG4" s="1" t="s">
        <v>298</v>
      </c>
      <c r="AH4" s="1" t="s">
        <v>360</v>
      </c>
      <c r="AI4" s="1" t="s">
        <v>366</v>
      </c>
      <c r="AJ4" s="1" t="s">
        <v>469</v>
      </c>
      <c r="AK4" s="1" t="s">
        <v>479</v>
      </c>
      <c r="AL4" s="1" t="s">
        <v>497</v>
      </c>
      <c r="AM4" s="1" t="s">
        <v>505</v>
      </c>
      <c r="AN4" s="1" t="s">
        <v>536</v>
      </c>
      <c r="AO4" s="1" t="s">
        <v>363</v>
      </c>
      <c r="AP4" s="1" t="s">
        <v>522</v>
      </c>
      <c r="AR4" s="1" t="s">
        <v>368</v>
      </c>
      <c r="AS4" s="1" t="s">
        <v>510</v>
      </c>
      <c r="AT4" s="15" t="s">
        <v>484</v>
      </c>
      <c r="AV4" s="1" t="s">
        <v>368</v>
      </c>
      <c r="AW4" s="1" t="s">
        <v>510</v>
      </c>
      <c r="AX4" s="15" t="s">
        <v>484</v>
      </c>
      <c r="AZ4" s="1" t="s">
        <v>368</v>
      </c>
      <c r="BA4" s="1" t="s">
        <v>510</v>
      </c>
      <c r="BB4" s="1" t="s">
        <v>485</v>
      </c>
    </row>
    <row r="5" spans="1:54" ht="12.75">
      <c r="A5" s="3" t="s">
        <v>358</v>
      </c>
      <c r="B5" s="1" t="s">
        <v>10</v>
      </c>
      <c r="C5" s="1" t="s">
        <v>10</v>
      </c>
      <c r="D5" s="1" t="s">
        <v>10</v>
      </c>
      <c r="E5" s="1" t="s">
        <v>10</v>
      </c>
      <c r="F5" s="1" t="s">
        <v>10</v>
      </c>
      <c r="G5" s="1" t="s">
        <v>10</v>
      </c>
      <c r="H5" s="1" t="s">
        <v>10</v>
      </c>
      <c r="I5" s="1" t="s">
        <v>10</v>
      </c>
      <c r="J5" s="1" t="s">
        <v>10</v>
      </c>
      <c r="K5" s="1" t="s">
        <v>10</v>
      </c>
      <c r="L5" s="1" t="s">
        <v>10</v>
      </c>
      <c r="M5" s="1" t="s">
        <v>10</v>
      </c>
      <c r="N5" s="1" t="s">
        <v>369</v>
      </c>
      <c r="O5" s="1"/>
      <c r="P5" s="1" t="s">
        <v>14</v>
      </c>
      <c r="Q5" s="1" t="s">
        <v>14</v>
      </c>
      <c r="R5" s="1" t="s">
        <v>14</v>
      </c>
      <c r="S5" s="1" t="s">
        <v>14</v>
      </c>
      <c r="T5" s="1" t="s">
        <v>14</v>
      </c>
      <c r="U5" s="1" t="s">
        <v>14</v>
      </c>
      <c r="V5" s="1" t="s">
        <v>14</v>
      </c>
      <c r="W5" s="1" t="s">
        <v>14</v>
      </c>
      <c r="X5" s="1" t="s">
        <v>14</v>
      </c>
      <c r="Y5" s="1" t="s">
        <v>14</v>
      </c>
      <c r="Z5" s="1" t="s">
        <v>14</v>
      </c>
      <c r="AA5" s="1" t="s">
        <v>14</v>
      </c>
      <c r="AB5" s="1" t="s">
        <v>8</v>
      </c>
      <c r="AC5" s="1"/>
      <c r="AD5" s="1" t="s">
        <v>365</v>
      </c>
      <c r="AE5" s="1" t="s">
        <v>365</v>
      </c>
      <c r="AF5" s="1" t="s">
        <v>365</v>
      </c>
      <c r="AG5" s="1" t="s">
        <v>365</v>
      </c>
      <c r="AH5" s="1" t="s">
        <v>365</v>
      </c>
      <c r="AI5" s="1" t="s">
        <v>365</v>
      </c>
      <c r="AJ5" s="1" t="s">
        <v>365</v>
      </c>
      <c r="AK5" s="1" t="s">
        <v>365</v>
      </c>
      <c r="AL5" s="1" t="s">
        <v>365</v>
      </c>
      <c r="AM5" s="1" t="s">
        <v>365</v>
      </c>
      <c r="AN5" s="1" t="s">
        <v>365</v>
      </c>
      <c r="AO5" s="1" t="s">
        <v>365</v>
      </c>
      <c r="AP5" s="1" t="s">
        <v>528</v>
      </c>
      <c r="AR5" s="1" t="s">
        <v>10</v>
      </c>
      <c r="AS5" s="1" t="s">
        <v>10</v>
      </c>
      <c r="AT5" s="15" t="s">
        <v>6</v>
      </c>
      <c r="AV5" s="1" t="s">
        <v>14</v>
      </c>
      <c r="AW5" s="1" t="s">
        <v>14</v>
      </c>
      <c r="AX5" s="15" t="s">
        <v>4</v>
      </c>
      <c r="AZ5" s="1" t="s">
        <v>365</v>
      </c>
      <c r="BA5" s="1" t="s">
        <v>365</v>
      </c>
      <c r="BB5" s="1" t="s">
        <v>365</v>
      </c>
    </row>
    <row r="6" spans="1:50" ht="12.75">
      <c r="A6" s="3"/>
      <c r="AT6" s="14"/>
      <c r="AX6" s="14"/>
    </row>
    <row r="7" spans="1:53" ht="12.75">
      <c r="A7" s="3">
        <v>1360</v>
      </c>
      <c r="B7" s="14"/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4"/>
      <c r="Q7" s="14"/>
      <c r="R7" s="14"/>
      <c r="S7" s="14"/>
      <c r="T7" s="14"/>
      <c r="U7" s="14"/>
      <c r="W7" s="9"/>
      <c r="X7" s="9"/>
      <c r="Y7" s="9"/>
      <c r="Z7" s="14"/>
      <c r="AA7" s="14"/>
      <c r="AB7" s="9"/>
      <c r="AC7" s="14"/>
      <c r="AD7" s="14"/>
      <c r="AE7" s="14"/>
      <c r="AF7" s="14"/>
      <c r="AG7" s="14"/>
      <c r="AH7" s="14"/>
      <c r="AI7" s="14"/>
      <c r="AJ7" s="14"/>
      <c r="AN7" s="9"/>
      <c r="AO7" s="9"/>
      <c r="AP7" s="9"/>
      <c r="AR7" s="14"/>
      <c r="AS7" s="14"/>
      <c r="AT7" s="14"/>
      <c r="AV7" s="14"/>
      <c r="AW7" s="14"/>
      <c r="AX7" s="14"/>
      <c r="AZ7" s="14"/>
      <c r="BA7" s="14"/>
    </row>
    <row r="8" spans="1:53" ht="12.75">
      <c r="A8" s="3">
        <v>1361</v>
      </c>
      <c r="B8" s="14"/>
      <c r="C8" s="14"/>
      <c r="D8" s="9"/>
      <c r="E8" s="9"/>
      <c r="F8" s="9"/>
      <c r="G8" s="9"/>
      <c r="H8" s="9"/>
      <c r="I8" s="9"/>
      <c r="J8" s="9"/>
      <c r="L8" s="9"/>
      <c r="M8" s="9"/>
      <c r="N8" s="9"/>
      <c r="O8" s="9"/>
      <c r="P8" s="14"/>
      <c r="Q8" s="14"/>
      <c r="R8" s="14"/>
      <c r="S8" s="14"/>
      <c r="T8" s="14"/>
      <c r="U8" s="14"/>
      <c r="W8" s="9"/>
      <c r="X8" s="9"/>
      <c r="Z8" s="14"/>
      <c r="AA8" s="14"/>
      <c r="AB8" s="9"/>
      <c r="AC8" s="14"/>
      <c r="AD8" s="14"/>
      <c r="AE8" s="14"/>
      <c r="AF8" s="14"/>
      <c r="AG8" s="14"/>
      <c r="AH8" s="14"/>
      <c r="AI8" s="14"/>
      <c r="AJ8" s="14"/>
      <c r="AN8" s="9"/>
      <c r="AO8" s="9"/>
      <c r="AP8" s="9"/>
      <c r="AR8" s="14"/>
      <c r="AS8" s="14"/>
      <c r="AT8" s="14"/>
      <c r="AV8" s="14"/>
      <c r="AW8" s="14"/>
      <c r="AX8" s="14"/>
      <c r="AZ8" s="14"/>
      <c r="BA8" s="14"/>
    </row>
    <row r="9" spans="1:53" ht="12.75">
      <c r="A9" s="3">
        <v>1362</v>
      </c>
      <c r="B9" s="14"/>
      <c r="C9" s="14"/>
      <c r="D9" s="9"/>
      <c r="E9" s="9"/>
      <c r="F9" s="9"/>
      <c r="G9" s="9"/>
      <c r="H9" s="9"/>
      <c r="I9" s="9"/>
      <c r="J9" s="9"/>
      <c r="L9" s="9"/>
      <c r="M9" s="9"/>
      <c r="N9" s="9"/>
      <c r="O9" s="9"/>
      <c r="P9" s="14"/>
      <c r="Q9" s="14"/>
      <c r="R9" s="14"/>
      <c r="S9" s="14"/>
      <c r="T9" s="14"/>
      <c r="U9" s="14"/>
      <c r="W9" s="9"/>
      <c r="X9" s="9"/>
      <c r="Z9" s="14"/>
      <c r="AA9" s="14"/>
      <c r="AB9" s="9"/>
      <c r="AC9" s="14"/>
      <c r="AD9" s="14"/>
      <c r="AE9" s="14"/>
      <c r="AF9" s="14"/>
      <c r="AG9" s="14"/>
      <c r="AH9" s="14"/>
      <c r="AI9" s="14"/>
      <c r="AJ9" s="14"/>
      <c r="AN9" s="9"/>
      <c r="AO9" s="9"/>
      <c r="AP9" s="9"/>
      <c r="AR9" s="14"/>
      <c r="AS9" s="14"/>
      <c r="AT9" s="14"/>
      <c r="AV9" s="14"/>
      <c r="AW9" s="14"/>
      <c r="AX9" s="14"/>
      <c r="AZ9" s="14"/>
      <c r="BA9" s="14"/>
    </row>
    <row r="10" spans="1:53" ht="12.75">
      <c r="A10" s="3">
        <v>1363</v>
      </c>
      <c r="B10" s="14"/>
      <c r="C10" s="14"/>
      <c r="D10" s="9"/>
      <c r="E10" s="9"/>
      <c r="F10" s="9"/>
      <c r="G10" s="9"/>
      <c r="H10" s="9"/>
      <c r="I10" s="9"/>
      <c r="J10" s="9"/>
      <c r="L10" s="9"/>
      <c r="M10" s="9"/>
      <c r="N10" s="9"/>
      <c r="O10" s="9"/>
      <c r="P10" s="14"/>
      <c r="Q10" s="14"/>
      <c r="R10" s="14"/>
      <c r="S10" s="14"/>
      <c r="T10" s="14"/>
      <c r="U10" s="14"/>
      <c r="W10" s="9"/>
      <c r="X10" s="9"/>
      <c r="Z10" s="14"/>
      <c r="AA10" s="14"/>
      <c r="AB10" s="9"/>
      <c r="AC10" s="14"/>
      <c r="AD10" s="14"/>
      <c r="AE10" s="14"/>
      <c r="AF10" s="14"/>
      <c r="AG10" s="14"/>
      <c r="AH10" s="14"/>
      <c r="AI10" s="14"/>
      <c r="AJ10" s="14"/>
      <c r="AN10" s="9"/>
      <c r="AO10" s="9"/>
      <c r="AP10" s="9"/>
      <c r="AR10" s="14"/>
      <c r="AS10" s="14"/>
      <c r="AT10" s="14"/>
      <c r="AV10" s="14"/>
      <c r="AW10" s="14"/>
      <c r="AX10" s="14"/>
      <c r="AZ10" s="14"/>
      <c r="BA10" s="14"/>
    </row>
    <row r="11" spans="1:53" ht="12.75">
      <c r="A11" s="3">
        <v>1364</v>
      </c>
      <c r="B11" s="14"/>
      <c r="C11" s="14"/>
      <c r="D11" s="9"/>
      <c r="E11" s="9"/>
      <c r="F11" s="9"/>
      <c r="G11" s="9"/>
      <c r="H11" s="9"/>
      <c r="I11" s="9"/>
      <c r="J11" s="9"/>
      <c r="L11" s="9"/>
      <c r="M11" s="9"/>
      <c r="N11" s="9"/>
      <c r="O11" s="9"/>
      <c r="P11" s="14"/>
      <c r="Q11" s="14"/>
      <c r="R11" s="14"/>
      <c r="S11" s="14"/>
      <c r="T11" s="14"/>
      <c r="U11" s="14"/>
      <c r="W11" s="9"/>
      <c r="X11" s="9"/>
      <c r="Z11" s="14"/>
      <c r="AA11" s="14"/>
      <c r="AB11" s="9"/>
      <c r="AC11" s="14"/>
      <c r="AD11" s="14"/>
      <c r="AE11" s="14"/>
      <c r="AF11" s="14"/>
      <c r="AG11" s="14"/>
      <c r="AH11" s="14"/>
      <c r="AI11" s="14"/>
      <c r="AJ11" s="14"/>
      <c r="AN11" s="9"/>
      <c r="AO11" s="9"/>
      <c r="AP11" s="9"/>
      <c r="AR11" s="14"/>
      <c r="AS11" s="14"/>
      <c r="AT11" s="14"/>
      <c r="AV11" s="14"/>
      <c r="AW11" s="14"/>
      <c r="AX11" s="14"/>
      <c r="AZ11" s="14"/>
      <c r="BA11" s="14"/>
    </row>
    <row r="12" spans="1:53" ht="12.75">
      <c r="A12" s="3">
        <v>1365</v>
      </c>
      <c r="B12" s="14"/>
      <c r="C12" s="14"/>
      <c r="D12" s="9"/>
      <c r="E12" s="9"/>
      <c r="F12" s="9"/>
      <c r="G12" s="9"/>
      <c r="H12" s="9"/>
      <c r="I12" s="9"/>
      <c r="J12" s="9"/>
      <c r="L12" s="9"/>
      <c r="M12" s="9"/>
      <c r="N12" s="9"/>
      <c r="O12" s="9"/>
      <c r="P12" s="14"/>
      <c r="Q12" s="14"/>
      <c r="R12" s="14"/>
      <c r="S12" s="14"/>
      <c r="T12" s="14"/>
      <c r="U12" s="14"/>
      <c r="W12" s="9"/>
      <c r="X12" s="9"/>
      <c r="Z12" s="14"/>
      <c r="AA12" s="14"/>
      <c r="AB12" s="9"/>
      <c r="AC12" s="14"/>
      <c r="AD12" s="14"/>
      <c r="AE12" s="14"/>
      <c r="AF12" s="14"/>
      <c r="AG12" s="14"/>
      <c r="AH12" s="14"/>
      <c r="AI12" s="14"/>
      <c r="AJ12" s="14"/>
      <c r="AN12" s="9"/>
      <c r="AO12" s="9"/>
      <c r="AP12" s="9"/>
      <c r="AR12" s="14"/>
      <c r="AS12" s="14"/>
      <c r="AT12" s="14"/>
      <c r="AV12" s="14"/>
      <c r="AW12" s="14"/>
      <c r="AX12" s="14"/>
      <c r="AZ12" s="14"/>
      <c r="BA12" s="14"/>
    </row>
    <row r="13" spans="1:53" ht="12.75">
      <c r="A13" s="3">
        <v>1366</v>
      </c>
      <c r="B13" s="14"/>
      <c r="C13" s="14"/>
      <c r="D13" s="9"/>
      <c r="E13" s="9"/>
      <c r="F13" s="9"/>
      <c r="G13" s="9"/>
      <c r="H13" s="9"/>
      <c r="I13" s="9"/>
      <c r="J13" s="9"/>
      <c r="L13" s="9"/>
      <c r="M13" s="9"/>
      <c r="N13" s="9"/>
      <c r="O13" s="9"/>
      <c r="P13" s="14"/>
      <c r="Q13" s="14"/>
      <c r="R13" s="14"/>
      <c r="S13" s="14"/>
      <c r="T13" s="14"/>
      <c r="U13" s="14"/>
      <c r="W13" s="9"/>
      <c r="X13" s="9"/>
      <c r="Z13" s="14"/>
      <c r="AA13" s="14"/>
      <c r="AB13" s="9"/>
      <c r="AC13" s="14"/>
      <c r="AD13" s="14"/>
      <c r="AE13" s="14"/>
      <c r="AF13" s="14"/>
      <c r="AG13" s="14"/>
      <c r="AH13" s="14"/>
      <c r="AI13" s="14"/>
      <c r="AJ13" s="14"/>
      <c r="AN13" s="9"/>
      <c r="AO13" s="9"/>
      <c r="AP13" s="9"/>
      <c r="AR13" s="14"/>
      <c r="AS13" s="14"/>
      <c r="AT13" s="14"/>
      <c r="AV13" s="14"/>
      <c r="AW13" s="14"/>
      <c r="AX13" s="14"/>
      <c r="AZ13" s="14"/>
      <c r="BA13" s="14"/>
    </row>
    <row r="14" spans="1:53" ht="12.75">
      <c r="A14" s="3">
        <v>1367</v>
      </c>
      <c r="B14" s="14"/>
      <c r="C14" s="14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14"/>
      <c r="Q14" s="14"/>
      <c r="R14" s="14"/>
      <c r="S14" s="14"/>
      <c r="T14" s="14"/>
      <c r="U14" s="14"/>
      <c r="W14" s="9"/>
      <c r="X14" s="9"/>
      <c r="Z14" s="14"/>
      <c r="AA14" s="14"/>
      <c r="AB14" s="9"/>
      <c r="AC14" s="14"/>
      <c r="AD14" s="14"/>
      <c r="AE14" s="14"/>
      <c r="AF14" s="14"/>
      <c r="AG14" s="14"/>
      <c r="AH14" s="14"/>
      <c r="AI14" s="14"/>
      <c r="AJ14" s="14"/>
      <c r="AN14" s="9"/>
      <c r="AO14" s="9"/>
      <c r="AP14" s="9"/>
      <c r="AR14" s="14"/>
      <c r="AS14" s="14"/>
      <c r="AT14" s="14"/>
      <c r="AV14" s="14"/>
      <c r="AW14" s="14"/>
      <c r="AX14" s="14"/>
      <c r="AZ14" s="14"/>
      <c r="BA14" s="14"/>
    </row>
    <row r="15" spans="1:53" ht="12.75">
      <c r="A15" s="3">
        <v>1368</v>
      </c>
      <c r="B15" s="14"/>
      <c r="C15" s="14"/>
      <c r="D15" s="9"/>
      <c r="E15" s="9"/>
      <c r="F15" s="9"/>
      <c r="G15" s="9"/>
      <c r="H15" s="9"/>
      <c r="I15" s="9"/>
      <c r="J15" s="9"/>
      <c r="L15" s="9"/>
      <c r="M15" s="9"/>
      <c r="N15" s="9"/>
      <c r="O15" s="9"/>
      <c r="P15" s="14"/>
      <c r="Q15" s="14"/>
      <c r="R15" s="14"/>
      <c r="S15" s="14"/>
      <c r="T15" s="14"/>
      <c r="U15" s="14"/>
      <c r="W15" s="9"/>
      <c r="X15" s="9"/>
      <c r="Z15" s="14"/>
      <c r="AA15" s="14"/>
      <c r="AB15" s="9"/>
      <c r="AC15" s="14"/>
      <c r="AD15" s="14"/>
      <c r="AE15" s="14"/>
      <c r="AF15" s="14"/>
      <c r="AG15" s="14"/>
      <c r="AH15" s="14"/>
      <c r="AI15" s="14"/>
      <c r="AJ15" s="14"/>
      <c r="AN15" s="9"/>
      <c r="AO15" s="9"/>
      <c r="AP15" s="9"/>
      <c r="AR15" s="14"/>
      <c r="AS15" s="14"/>
      <c r="AT15" s="14"/>
      <c r="AV15" s="14"/>
      <c r="AW15" s="14"/>
      <c r="AX15" s="14"/>
      <c r="AZ15" s="14"/>
      <c r="BA15" s="14"/>
    </row>
    <row r="16" spans="1:53" ht="12.75">
      <c r="A16" s="3">
        <v>1369</v>
      </c>
      <c r="B16" s="14"/>
      <c r="C16" s="14"/>
      <c r="D16" s="9"/>
      <c r="E16" s="9"/>
      <c r="F16" s="9"/>
      <c r="G16" s="9"/>
      <c r="H16" s="9"/>
      <c r="I16" s="9"/>
      <c r="J16" s="9"/>
      <c r="L16" s="9"/>
      <c r="M16" s="9"/>
      <c r="N16" s="9"/>
      <c r="O16" s="9"/>
      <c r="P16" s="14"/>
      <c r="Q16" s="14"/>
      <c r="R16" s="14"/>
      <c r="S16" s="14"/>
      <c r="T16" s="14"/>
      <c r="U16" s="14"/>
      <c r="W16" s="9"/>
      <c r="X16" s="9"/>
      <c r="Z16" s="14"/>
      <c r="AA16" s="14"/>
      <c r="AB16" s="9"/>
      <c r="AC16" s="14"/>
      <c r="AD16" s="14"/>
      <c r="AE16" s="14"/>
      <c r="AF16" s="14"/>
      <c r="AG16" s="14"/>
      <c r="AH16" s="14"/>
      <c r="AI16" s="14"/>
      <c r="AJ16" s="14"/>
      <c r="AN16" s="9"/>
      <c r="AO16" s="9"/>
      <c r="AP16" s="9"/>
      <c r="AR16" s="14"/>
      <c r="AS16" s="14"/>
      <c r="AT16" s="14"/>
      <c r="AV16" s="14"/>
      <c r="AW16" s="14"/>
      <c r="AX16" s="14"/>
      <c r="AZ16" s="14"/>
      <c r="BA16" s="14"/>
    </row>
    <row r="17" spans="1:53" ht="12.75">
      <c r="A17" s="3">
        <v>1370</v>
      </c>
      <c r="B17" s="14"/>
      <c r="C17" s="14"/>
      <c r="D17" s="9"/>
      <c r="E17" s="9"/>
      <c r="F17" s="9"/>
      <c r="G17" s="9"/>
      <c r="H17" s="9"/>
      <c r="I17" s="9"/>
      <c r="J17" s="9"/>
      <c r="L17" s="9"/>
      <c r="M17" s="9"/>
      <c r="N17" s="9"/>
      <c r="O17" s="9"/>
      <c r="P17" s="14"/>
      <c r="Q17" s="14"/>
      <c r="R17" s="14"/>
      <c r="S17" s="14"/>
      <c r="T17" s="14"/>
      <c r="U17" s="14"/>
      <c r="W17" s="9"/>
      <c r="X17" s="9"/>
      <c r="Z17" s="14"/>
      <c r="AA17" s="14"/>
      <c r="AB17" s="9"/>
      <c r="AC17" s="14"/>
      <c r="AD17" s="14"/>
      <c r="AE17" s="14"/>
      <c r="AF17" s="14"/>
      <c r="AG17" s="14"/>
      <c r="AH17" s="14"/>
      <c r="AI17" s="14"/>
      <c r="AJ17" s="14"/>
      <c r="AN17" s="9"/>
      <c r="AO17" s="9"/>
      <c r="AP17" s="9"/>
      <c r="AR17" s="14"/>
      <c r="AS17" s="14"/>
      <c r="AT17" s="14"/>
      <c r="AV17" s="14"/>
      <c r="AW17" s="14"/>
      <c r="AX17" s="14"/>
      <c r="AZ17" s="14"/>
      <c r="BA17" s="14"/>
    </row>
    <row r="18" spans="1:53" ht="12.75">
      <c r="A18" s="3">
        <v>1371</v>
      </c>
      <c r="B18" s="14"/>
      <c r="C18" s="14"/>
      <c r="D18" s="9"/>
      <c r="E18" s="9"/>
      <c r="F18" s="9"/>
      <c r="G18" s="9"/>
      <c r="H18" s="9"/>
      <c r="I18" s="9"/>
      <c r="J18" s="9"/>
      <c r="L18" s="9"/>
      <c r="M18" s="9"/>
      <c r="N18" s="9"/>
      <c r="O18" s="9"/>
      <c r="P18" s="14"/>
      <c r="Q18" s="14"/>
      <c r="R18" s="14"/>
      <c r="S18" s="14"/>
      <c r="T18" s="14"/>
      <c r="U18" s="14"/>
      <c r="W18" s="9"/>
      <c r="X18" s="9"/>
      <c r="Z18" s="14"/>
      <c r="AA18" s="14"/>
      <c r="AB18" s="9"/>
      <c r="AC18" s="14"/>
      <c r="AD18" s="14"/>
      <c r="AE18" s="14"/>
      <c r="AF18" s="14"/>
      <c r="AG18" s="14"/>
      <c r="AH18" s="14"/>
      <c r="AI18" s="14"/>
      <c r="AJ18" s="14"/>
      <c r="AN18" s="9"/>
      <c r="AO18" s="9"/>
      <c r="AP18" s="9"/>
      <c r="AR18" s="14"/>
      <c r="AS18" s="14"/>
      <c r="AT18" s="14"/>
      <c r="AV18" s="14"/>
      <c r="AW18" s="14"/>
      <c r="AX18" s="14"/>
      <c r="AZ18" s="14"/>
      <c r="BA18" s="14"/>
    </row>
    <row r="19" spans="1:54" ht="12.75">
      <c r="A19" s="3">
        <v>1372</v>
      </c>
      <c r="B19" s="14"/>
      <c r="C19" s="14">
        <v>1.751</v>
      </c>
      <c r="D19" s="9"/>
      <c r="E19" s="9"/>
      <c r="F19" s="9"/>
      <c r="G19" s="9"/>
      <c r="H19" s="9"/>
      <c r="I19" s="9"/>
      <c r="J19" s="9"/>
      <c r="L19" s="9"/>
      <c r="M19" s="9"/>
      <c r="N19" s="9">
        <f>AVERAGE(B19:M19)</f>
        <v>1.751</v>
      </c>
      <c r="O19" s="9"/>
      <c r="P19" s="14"/>
      <c r="Q19" s="14">
        <v>1.6107449</v>
      </c>
      <c r="R19" s="14"/>
      <c r="S19" s="14"/>
      <c r="T19" s="14"/>
      <c r="U19" s="14"/>
      <c r="W19" s="9"/>
      <c r="X19" s="9"/>
      <c r="Z19" s="14"/>
      <c r="AA19" s="14"/>
      <c r="AB19" s="9">
        <f>AVERAGE(P19:AA19)</f>
        <v>1.6107449</v>
      </c>
      <c r="AC19" s="14"/>
      <c r="AD19" s="14"/>
      <c r="AE19" s="14">
        <v>11.673333333333332</v>
      </c>
      <c r="AF19" s="14"/>
      <c r="AG19" s="14"/>
      <c r="AH19" s="14"/>
      <c r="AI19" s="14"/>
      <c r="AJ19" s="14"/>
      <c r="AN19" s="9"/>
      <c r="AO19" s="9"/>
      <c r="AP19" s="9">
        <f>AVERAGE(AD19:AO19)</f>
        <v>11.673333333333332</v>
      </c>
      <c r="AR19" s="14"/>
      <c r="AS19" s="14">
        <v>1.751</v>
      </c>
      <c r="AT19" s="14">
        <f>AVERAGE(AR19:AS19)</f>
        <v>1.751</v>
      </c>
      <c r="AV19" s="14"/>
      <c r="AW19" s="14">
        <v>1.6107449</v>
      </c>
      <c r="AX19" s="14">
        <f>AVERAGE(AV19:AW19)</f>
        <v>1.6107449</v>
      </c>
      <c r="AZ19" s="14"/>
      <c r="BA19" s="14">
        <v>11.673333333333332</v>
      </c>
      <c r="BB19" s="14">
        <f>AVERAGE(AZ19:BA19)</f>
        <v>11.673333333333332</v>
      </c>
    </row>
    <row r="20" spans="1:54" ht="12.75">
      <c r="A20" s="3">
        <v>1373</v>
      </c>
      <c r="B20" s="14"/>
      <c r="C20" s="14"/>
      <c r="D20" s="9"/>
      <c r="E20" s="9"/>
      <c r="F20" s="9"/>
      <c r="G20" s="9"/>
      <c r="H20" s="9"/>
      <c r="I20" s="9"/>
      <c r="J20" s="9"/>
      <c r="L20" s="9"/>
      <c r="M20" s="9"/>
      <c r="N20" s="9"/>
      <c r="O20" s="9"/>
      <c r="P20" s="14"/>
      <c r="Q20" s="14"/>
      <c r="R20" s="14"/>
      <c r="S20" s="14"/>
      <c r="T20" s="14"/>
      <c r="U20" s="14"/>
      <c r="W20" s="9"/>
      <c r="X20" s="9"/>
      <c r="Z20" s="14"/>
      <c r="AA20" s="14"/>
      <c r="AB20" s="9"/>
      <c r="AC20" s="14"/>
      <c r="AD20" s="14"/>
      <c r="AE20" s="14"/>
      <c r="AF20" s="14"/>
      <c r="AG20" s="14"/>
      <c r="AH20" s="14"/>
      <c r="AI20" s="14"/>
      <c r="AJ20" s="14"/>
      <c r="AN20" s="9"/>
      <c r="AO20" s="9"/>
      <c r="AP20" s="9"/>
      <c r="AR20" s="14"/>
      <c r="AS20" s="14"/>
      <c r="AT20" s="14"/>
      <c r="AV20" s="14"/>
      <c r="AW20" s="14"/>
      <c r="AX20" s="14"/>
      <c r="AZ20" s="14"/>
      <c r="BA20" s="14"/>
      <c r="BB20" s="14"/>
    </row>
    <row r="21" spans="1:54" ht="12.75">
      <c r="A21" s="3">
        <v>1374</v>
      </c>
      <c r="B21" s="14"/>
      <c r="C21" s="14"/>
      <c r="D21" s="9"/>
      <c r="E21" s="9"/>
      <c r="F21" s="9"/>
      <c r="G21" s="9"/>
      <c r="H21" s="9"/>
      <c r="I21" s="9"/>
      <c r="J21" s="9"/>
      <c r="L21" s="9"/>
      <c r="M21" s="9"/>
      <c r="N21" s="9"/>
      <c r="O21" s="9"/>
      <c r="P21" s="14"/>
      <c r="Q21" s="14"/>
      <c r="R21" s="14"/>
      <c r="S21" s="14"/>
      <c r="T21" s="14"/>
      <c r="U21" s="14"/>
      <c r="W21" s="9"/>
      <c r="X21" s="9"/>
      <c r="Z21" s="14"/>
      <c r="AA21" s="14"/>
      <c r="AB21" s="9"/>
      <c r="AC21" s="14"/>
      <c r="AD21" s="14"/>
      <c r="AE21" s="14"/>
      <c r="AF21" s="14"/>
      <c r="AG21" s="14"/>
      <c r="AH21" s="14"/>
      <c r="AI21" s="14"/>
      <c r="AJ21" s="14"/>
      <c r="AN21" s="9"/>
      <c r="AO21" s="9"/>
      <c r="AP21" s="9"/>
      <c r="AR21" s="14"/>
      <c r="AS21" s="14"/>
      <c r="AT21" s="14"/>
      <c r="AV21" s="14"/>
      <c r="AW21" s="14"/>
      <c r="AX21" s="14"/>
      <c r="AZ21" s="14"/>
      <c r="BA21" s="14"/>
      <c r="BB21" s="14"/>
    </row>
    <row r="22" spans="1:54" ht="12.75">
      <c r="A22" s="3">
        <v>1375</v>
      </c>
      <c r="B22" s="14"/>
      <c r="C22" s="14"/>
      <c r="D22" s="9"/>
      <c r="E22" s="9"/>
      <c r="F22" s="9"/>
      <c r="G22" s="9"/>
      <c r="H22" s="9"/>
      <c r="I22" s="9"/>
      <c r="J22" s="9"/>
      <c r="L22" s="9"/>
      <c r="M22" s="9"/>
      <c r="N22" s="9"/>
      <c r="O22" s="9"/>
      <c r="P22" s="14"/>
      <c r="Q22" s="14"/>
      <c r="R22" s="14"/>
      <c r="S22" s="14"/>
      <c r="T22" s="14"/>
      <c r="U22" s="14"/>
      <c r="W22" s="9"/>
      <c r="X22" s="9"/>
      <c r="Z22" s="14"/>
      <c r="AA22" s="14"/>
      <c r="AB22" s="9"/>
      <c r="AC22" s="14"/>
      <c r="AD22" s="14"/>
      <c r="AE22" s="14"/>
      <c r="AF22" s="14"/>
      <c r="AG22" s="14"/>
      <c r="AH22" s="14"/>
      <c r="AI22" s="14"/>
      <c r="AJ22" s="14"/>
      <c r="AN22" s="9"/>
      <c r="AO22" s="9"/>
      <c r="AP22" s="9"/>
      <c r="AR22" s="14"/>
      <c r="AS22" s="14"/>
      <c r="AT22" s="14"/>
      <c r="AV22" s="14"/>
      <c r="AW22" s="14"/>
      <c r="AX22" s="14"/>
      <c r="AZ22" s="14"/>
      <c r="BA22" s="14"/>
      <c r="BB22" s="14"/>
    </row>
    <row r="23" spans="1:54" ht="12.75">
      <c r="A23" s="3">
        <v>1376</v>
      </c>
      <c r="B23" s="14"/>
      <c r="C23" s="14"/>
      <c r="D23" s="9"/>
      <c r="E23" s="9"/>
      <c r="F23" s="9"/>
      <c r="G23" s="9"/>
      <c r="H23" s="9"/>
      <c r="I23" s="9"/>
      <c r="J23" s="9"/>
      <c r="L23" s="9"/>
      <c r="M23" s="9"/>
      <c r="N23" s="9"/>
      <c r="O23" s="9"/>
      <c r="P23" s="14"/>
      <c r="Q23" s="14"/>
      <c r="R23" s="14"/>
      <c r="S23" s="14"/>
      <c r="T23" s="14"/>
      <c r="U23" s="14"/>
      <c r="W23" s="9"/>
      <c r="X23" s="9"/>
      <c r="Z23" s="14"/>
      <c r="AA23" s="14"/>
      <c r="AB23" s="9"/>
      <c r="AC23" s="14"/>
      <c r="AD23" s="14"/>
      <c r="AE23" s="14"/>
      <c r="AF23" s="14"/>
      <c r="AG23" s="14"/>
      <c r="AH23" s="14"/>
      <c r="AI23" s="14"/>
      <c r="AJ23" s="14"/>
      <c r="AN23" s="9"/>
      <c r="AO23" s="9"/>
      <c r="AP23" s="9"/>
      <c r="AR23" s="14"/>
      <c r="AS23" s="14"/>
      <c r="AT23" s="14"/>
      <c r="AV23" s="14"/>
      <c r="AW23" s="14"/>
      <c r="AX23" s="14"/>
      <c r="AZ23" s="14"/>
      <c r="BA23" s="14"/>
      <c r="BB23" s="14"/>
    </row>
    <row r="24" spans="1:54" ht="12.75">
      <c r="A24" s="3">
        <v>1377</v>
      </c>
      <c r="B24" s="14"/>
      <c r="C24" s="14"/>
      <c r="D24" s="9"/>
      <c r="E24" s="9"/>
      <c r="F24" s="9"/>
      <c r="G24" s="9"/>
      <c r="H24" s="9"/>
      <c r="I24" s="9"/>
      <c r="J24" s="9"/>
      <c r="L24" s="9"/>
      <c r="M24" s="9"/>
      <c r="N24" s="9"/>
      <c r="O24" s="9"/>
      <c r="P24" s="14"/>
      <c r="Q24" s="14"/>
      <c r="R24" s="14"/>
      <c r="S24" s="14"/>
      <c r="T24" s="14"/>
      <c r="U24" s="14"/>
      <c r="W24" s="9"/>
      <c r="X24" s="9"/>
      <c r="Z24" s="14"/>
      <c r="AA24" s="14"/>
      <c r="AB24" s="9"/>
      <c r="AC24" s="14"/>
      <c r="AD24" s="14"/>
      <c r="AE24" s="14"/>
      <c r="AF24" s="14"/>
      <c r="AG24" s="14"/>
      <c r="AH24" s="14"/>
      <c r="AI24" s="14"/>
      <c r="AJ24" s="14"/>
      <c r="AN24" s="9"/>
      <c r="AO24" s="9"/>
      <c r="AP24" s="9"/>
      <c r="AR24" s="14"/>
      <c r="AS24" s="14"/>
      <c r="AT24" s="14"/>
      <c r="AV24" s="14"/>
      <c r="AW24" s="14"/>
      <c r="AX24" s="14"/>
      <c r="AZ24" s="14"/>
      <c r="BA24" s="14"/>
      <c r="BB24" s="14"/>
    </row>
    <row r="25" spans="1:54" ht="12.75">
      <c r="A25" s="3">
        <v>1378</v>
      </c>
      <c r="B25" s="14"/>
      <c r="C25" s="14"/>
      <c r="D25" s="9"/>
      <c r="E25" s="9"/>
      <c r="F25" s="9"/>
      <c r="G25" s="9"/>
      <c r="H25" s="9"/>
      <c r="I25" s="9"/>
      <c r="J25" s="9"/>
      <c r="L25" s="9"/>
      <c r="M25" s="9"/>
      <c r="N25" s="9"/>
      <c r="O25" s="9"/>
      <c r="P25" s="14"/>
      <c r="Q25" s="14"/>
      <c r="R25" s="14"/>
      <c r="S25" s="14"/>
      <c r="T25" s="14"/>
      <c r="U25" s="14"/>
      <c r="W25" s="9"/>
      <c r="X25" s="9"/>
      <c r="Z25" s="14"/>
      <c r="AA25" s="14"/>
      <c r="AB25" s="9"/>
      <c r="AC25" s="14"/>
      <c r="AD25" s="14"/>
      <c r="AE25" s="14"/>
      <c r="AF25" s="14"/>
      <c r="AG25" s="14"/>
      <c r="AH25" s="14"/>
      <c r="AI25" s="14"/>
      <c r="AJ25" s="14"/>
      <c r="AN25" s="9"/>
      <c r="AO25" s="9"/>
      <c r="AP25" s="9"/>
      <c r="AR25" s="14"/>
      <c r="AS25" s="14"/>
      <c r="AT25" s="14"/>
      <c r="AV25" s="14"/>
      <c r="AW25" s="14"/>
      <c r="AX25" s="14"/>
      <c r="AZ25" s="14"/>
      <c r="BA25" s="14"/>
      <c r="BB25" s="14"/>
    </row>
    <row r="26" spans="1:54" ht="12.75">
      <c r="A26" s="3">
        <v>1379</v>
      </c>
      <c r="B26" s="14"/>
      <c r="C26" s="14"/>
      <c r="D26" s="9">
        <v>2.314</v>
      </c>
      <c r="E26" s="9"/>
      <c r="F26" s="9"/>
      <c r="G26" s="9"/>
      <c r="H26" s="9"/>
      <c r="I26" s="9"/>
      <c r="J26" s="9"/>
      <c r="L26" s="9"/>
      <c r="M26" s="9"/>
      <c r="N26" s="9">
        <f>AVERAGE(B26:M26)</f>
        <v>2.314</v>
      </c>
      <c r="O26" s="9"/>
      <c r="P26" s="14"/>
      <c r="Q26" s="14"/>
      <c r="R26" s="14">
        <v>2.2401834</v>
      </c>
      <c r="S26" s="14"/>
      <c r="T26" s="14"/>
      <c r="U26" s="14"/>
      <c r="W26" s="9"/>
      <c r="X26" s="9"/>
      <c r="Z26" s="14"/>
      <c r="AA26" s="14"/>
      <c r="AB26" s="9">
        <f>AVERAGE(P26:AA26)</f>
        <v>2.2401834</v>
      </c>
      <c r="AC26" s="14"/>
      <c r="AD26" s="14"/>
      <c r="AE26" s="14"/>
      <c r="AF26" s="14">
        <v>15.426666666666668</v>
      </c>
      <c r="AG26" s="14"/>
      <c r="AH26" s="14"/>
      <c r="AI26" s="14"/>
      <c r="AJ26" s="14"/>
      <c r="AN26" s="9"/>
      <c r="AO26" s="9"/>
      <c r="AP26" s="9">
        <f>AVERAGE(AD26:AO26)</f>
        <v>15.426666666666668</v>
      </c>
      <c r="AR26" s="14"/>
      <c r="AS26" s="14"/>
      <c r="AT26" s="14"/>
      <c r="AV26" s="14"/>
      <c r="AW26" s="14"/>
      <c r="AX26" s="14"/>
      <c r="AZ26" s="14"/>
      <c r="BA26" s="14"/>
      <c r="BB26" s="14"/>
    </row>
    <row r="27" spans="1:54" ht="12.75">
      <c r="A27" s="3">
        <v>1380</v>
      </c>
      <c r="B27" s="14"/>
      <c r="C27" s="14"/>
      <c r="D27" s="9"/>
      <c r="E27" s="9"/>
      <c r="F27" s="9"/>
      <c r="G27" s="9"/>
      <c r="H27" s="9"/>
      <c r="I27" s="9"/>
      <c r="J27" s="9"/>
      <c r="L27" s="9"/>
      <c r="M27" s="9"/>
      <c r="N27" s="9"/>
      <c r="O27" s="9"/>
      <c r="P27" s="14"/>
      <c r="Q27" s="14"/>
      <c r="R27" s="14"/>
      <c r="S27" s="14"/>
      <c r="T27" s="14"/>
      <c r="U27" s="14"/>
      <c r="W27" s="9"/>
      <c r="X27" s="9"/>
      <c r="Z27" s="14"/>
      <c r="AA27" s="14"/>
      <c r="AB27" s="9"/>
      <c r="AC27" s="14"/>
      <c r="AD27" s="14"/>
      <c r="AE27" s="14"/>
      <c r="AF27" s="14"/>
      <c r="AG27" s="14"/>
      <c r="AH27" s="14"/>
      <c r="AI27" s="14"/>
      <c r="AJ27" s="14"/>
      <c r="AN27" s="9"/>
      <c r="AO27" s="9"/>
      <c r="AP27" s="9"/>
      <c r="AR27" s="14"/>
      <c r="AS27" s="14"/>
      <c r="AT27" s="14"/>
      <c r="AV27" s="14"/>
      <c r="AW27" s="14"/>
      <c r="AX27" s="14"/>
      <c r="AZ27" s="14"/>
      <c r="BA27" s="14"/>
      <c r="BB27" s="14"/>
    </row>
    <row r="28" spans="1:54" ht="12.75">
      <c r="A28" s="3">
        <v>1381</v>
      </c>
      <c r="B28" s="14"/>
      <c r="C28" s="14"/>
      <c r="D28" s="9"/>
      <c r="E28" s="9"/>
      <c r="F28" s="9"/>
      <c r="G28" s="9"/>
      <c r="H28" s="9"/>
      <c r="I28" s="9"/>
      <c r="J28" s="9"/>
      <c r="L28" s="9"/>
      <c r="M28" s="9"/>
      <c r="N28" s="9"/>
      <c r="O28" s="9"/>
      <c r="P28" s="14"/>
      <c r="Q28" s="14"/>
      <c r="R28" s="14"/>
      <c r="S28" s="14"/>
      <c r="T28" s="14"/>
      <c r="U28" s="14"/>
      <c r="W28" s="9"/>
      <c r="X28" s="9"/>
      <c r="Z28" s="14"/>
      <c r="AA28" s="14"/>
      <c r="AB28" s="9"/>
      <c r="AC28" s="14"/>
      <c r="AD28" s="14"/>
      <c r="AE28" s="14"/>
      <c r="AF28" s="14"/>
      <c r="AG28" s="14"/>
      <c r="AH28" s="14"/>
      <c r="AI28" s="14"/>
      <c r="AJ28" s="14"/>
      <c r="AN28" s="9"/>
      <c r="AO28" s="9"/>
      <c r="AP28" s="9"/>
      <c r="AR28" s="14"/>
      <c r="AS28" s="14"/>
      <c r="AT28" s="14"/>
      <c r="AV28" s="14"/>
      <c r="AW28" s="14"/>
      <c r="AX28" s="14"/>
      <c r="AZ28" s="14"/>
      <c r="BA28" s="14"/>
      <c r="BB28" s="14"/>
    </row>
    <row r="29" spans="1:54" ht="12.75">
      <c r="A29" s="3">
        <v>1382</v>
      </c>
      <c r="B29" s="14"/>
      <c r="C29" s="14"/>
      <c r="D29" s="9"/>
      <c r="E29" s="9"/>
      <c r="F29" s="9"/>
      <c r="G29" s="9"/>
      <c r="H29" s="9"/>
      <c r="I29" s="9"/>
      <c r="J29" s="9"/>
      <c r="L29" s="9"/>
      <c r="M29" s="9"/>
      <c r="N29" s="9"/>
      <c r="O29" s="9"/>
      <c r="P29" s="14"/>
      <c r="Q29" s="14"/>
      <c r="R29" s="14"/>
      <c r="S29" s="14"/>
      <c r="T29" s="14"/>
      <c r="U29" s="14"/>
      <c r="W29" s="9"/>
      <c r="X29" s="9"/>
      <c r="Z29" s="14"/>
      <c r="AA29" s="14"/>
      <c r="AB29" s="9"/>
      <c r="AC29" s="14"/>
      <c r="AD29" s="14"/>
      <c r="AE29" s="14"/>
      <c r="AF29" s="14"/>
      <c r="AG29" s="14"/>
      <c r="AH29" s="14"/>
      <c r="AI29" s="14"/>
      <c r="AJ29" s="14"/>
      <c r="AN29" s="9"/>
      <c r="AO29" s="9"/>
      <c r="AP29" s="9"/>
      <c r="AR29" s="14"/>
      <c r="AS29" s="14"/>
      <c r="AT29" s="14"/>
      <c r="AV29" s="14"/>
      <c r="AW29" s="14"/>
      <c r="AX29" s="14"/>
      <c r="AZ29" s="14"/>
      <c r="BA29" s="14"/>
      <c r="BB29" s="14"/>
    </row>
    <row r="30" spans="1:54" ht="12.75">
      <c r="A30" s="3">
        <v>1383</v>
      </c>
      <c r="B30" s="14">
        <v>2.334</v>
      </c>
      <c r="C30" s="14"/>
      <c r="D30" s="9"/>
      <c r="E30" s="9"/>
      <c r="F30" s="9"/>
      <c r="G30" s="9"/>
      <c r="H30" s="9"/>
      <c r="I30" s="9"/>
      <c r="J30" s="9"/>
      <c r="L30" s="9"/>
      <c r="M30" s="9"/>
      <c r="N30" s="9">
        <f>AVERAGE(B30:M30)</f>
        <v>2.334</v>
      </c>
      <c r="O30" s="9"/>
      <c r="P30" s="14">
        <v>2.598909</v>
      </c>
      <c r="Q30" s="14"/>
      <c r="R30" s="14"/>
      <c r="S30" s="14"/>
      <c r="T30" s="14"/>
      <c r="U30" s="14"/>
      <c r="W30" s="9"/>
      <c r="X30" s="9"/>
      <c r="Z30" s="14"/>
      <c r="AA30" s="14"/>
      <c r="AB30" s="9">
        <f>AVERAGE(P30:AA30)</f>
        <v>2.598909</v>
      </c>
      <c r="AC30" s="14"/>
      <c r="AD30" s="14">
        <v>15.559999999999999</v>
      </c>
      <c r="AE30" s="14"/>
      <c r="AF30" s="14"/>
      <c r="AG30" s="14"/>
      <c r="AH30" s="14"/>
      <c r="AI30" s="14"/>
      <c r="AJ30" s="14"/>
      <c r="AN30" s="9"/>
      <c r="AO30" s="9"/>
      <c r="AP30" s="9">
        <f>AVERAGE(AD30:AO30)</f>
        <v>15.559999999999999</v>
      </c>
      <c r="AR30" s="14">
        <v>2.334</v>
      </c>
      <c r="AS30" s="14"/>
      <c r="AT30" s="14">
        <f>AVERAGE(AR30:AS30)</f>
        <v>2.334</v>
      </c>
      <c r="AV30" s="14">
        <v>2.598909</v>
      </c>
      <c r="AW30" s="14"/>
      <c r="AX30" s="14">
        <f>AVERAGE(AV30:AW30)</f>
        <v>2.598909</v>
      </c>
      <c r="AZ30" s="14">
        <v>15.559999999999999</v>
      </c>
      <c r="BA30" s="14"/>
      <c r="BB30" s="14">
        <f>AVERAGE(AZ30:BA30)</f>
        <v>15.559999999999999</v>
      </c>
    </row>
    <row r="31" spans="1:54" ht="12.75">
      <c r="A31" s="3">
        <v>1384</v>
      </c>
      <c r="B31" s="14"/>
      <c r="C31" s="14">
        <v>2.196</v>
      </c>
      <c r="D31" s="9"/>
      <c r="E31" s="9"/>
      <c r="F31" s="9"/>
      <c r="G31" s="9">
        <v>1.779</v>
      </c>
      <c r="H31" s="9"/>
      <c r="I31" s="9"/>
      <c r="J31" s="9"/>
      <c r="L31" s="9"/>
      <c r="M31" s="9"/>
      <c r="N31" s="9">
        <f>AVERAGE(B31:M31)</f>
        <v>1.9875</v>
      </c>
      <c r="O31" s="9"/>
      <c r="P31" s="14"/>
      <c r="Q31" s="14">
        <v>2.445246</v>
      </c>
      <c r="R31" s="14"/>
      <c r="S31" s="14"/>
      <c r="T31" s="14"/>
      <c r="U31" s="14">
        <v>1.9809164999999997</v>
      </c>
      <c r="W31" s="9"/>
      <c r="X31" s="9"/>
      <c r="Z31" s="14"/>
      <c r="AA31" s="14"/>
      <c r="AB31" s="9">
        <f>AVERAGE(P31:AA31)</f>
        <v>2.21308125</v>
      </c>
      <c r="AC31" s="14"/>
      <c r="AD31" s="14"/>
      <c r="AE31" s="14">
        <v>14.640000000000002</v>
      </c>
      <c r="AF31" s="14"/>
      <c r="AG31" s="14"/>
      <c r="AH31" s="14"/>
      <c r="AI31" s="14">
        <v>11.86</v>
      </c>
      <c r="AJ31" s="14"/>
      <c r="AN31" s="9"/>
      <c r="AO31" s="9"/>
      <c r="AP31" s="9">
        <f>AVERAGE(AD31:AO31)</f>
        <v>13.25</v>
      </c>
      <c r="AR31" s="14"/>
      <c r="AS31" s="14">
        <v>2.196</v>
      </c>
      <c r="AT31" s="14">
        <f>AVERAGE(AR31:AS31)</f>
        <v>2.196</v>
      </c>
      <c r="AV31" s="14"/>
      <c r="AW31" s="14">
        <v>2.445246</v>
      </c>
      <c r="AX31" s="14">
        <f>AVERAGE(AV31:AW31)</f>
        <v>2.445246</v>
      </c>
      <c r="AZ31" s="14"/>
      <c r="BA31" s="14">
        <v>14.640000000000002</v>
      </c>
      <c r="BB31" s="14">
        <f>AVERAGE(AZ31:BA31)</f>
        <v>14.640000000000002</v>
      </c>
    </row>
    <row r="32" spans="1:54" ht="12.75">
      <c r="A32" s="3">
        <v>1385</v>
      </c>
      <c r="B32" s="14"/>
      <c r="C32" s="14"/>
      <c r="D32" s="9"/>
      <c r="E32" s="9"/>
      <c r="F32" s="9"/>
      <c r="G32" s="9"/>
      <c r="H32" s="9"/>
      <c r="I32" s="9"/>
      <c r="J32" s="9"/>
      <c r="L32" s="9"/>
      <c r="M32" s="9"/>
      <c r="N32" s="9"/>
      <c r="O32" s="9"/>
      <c r="P32" s="14"/>
      <c r="Q32" s="14"/>
      <c r="R32" s="14"/>
      <c r="S32" s="14"/>
      <c r="T32" s="14"/>
      <c r="U32" s="14"/>
      <c r="W32" s="9"/>
      <c r="X32" s="9"/>
      <c r="Z32" s="14"/>
      <c r="AA32" s="14"/>
      <c r="AB32" s="9"/>
      <c r="AC32" s="14"/>
      <c r="AD32" s="14"/>
      <c r="AE32" s="14"/>
      <c r="AF32" s="14"/>
      <c r="AG32" s="14"/>
      <c r="AH32" s="14"/>
      <c r="AI32" s="14"/>
      <c r="AJ32" s="14"/>
      <c r="AN32" s="9"/>
      <c r="AO32" s="9"/>
      <c r="AP32" s="9"/>
      <c r="AR32" s="14"/>
      <c r="AS32" s="14"/>
      <c r="AT32" s="14"/>
      <c r="AV32" s="14"/>
      <c r="AW32" s="14"/>
      <c r="AX32" s="14"/>
      <c r="AZ32" s="14"/>
      <c r="BA32" s="14"/>
      <c r="BB32" s="14"/>
    </row>
    <row r="33" spans="1:54" ht="12.75">
      <c r="A33" s="3">
        <v>1386</v>
      </c>
      <c r="B33" s="14"/>
      <c r="C33" s="14"/>
      <c r="D33" s="9"/>
      <c r="E33" s="9"/>
      <c r="F33" s="9"/>
      <c r="G33" s="9"/>
      <c r="H33" s="9"/>
      <c r="I33" s="9"/>
      <c r="J33" s="9"/>
      <c r="L33" s="9"/>
      <c r="M33" s="9"/>
      <c r="N33" s="9"/>
      <c r="O33" s="9"/>
      <c r="P33" s="14"/>
      <c r="Q33" s="14"/>
      <c r="R33" s="14"/>
      <c r="S33" s="14"/>
      <c r="T33" s="14"/>
      <c r="U33" s="14"/>
      <c r="W33" s="9"/>
      <c r="X33" s="9"/>
      <c r="Z33" s="14"/>
      <c r="AA33" s="14"/>
      <c r="AB33" s="9"/>
      <c r="AC33" s="14"/>
      <c r="AD33" s="14"/>
      <c r="AE33" s="14"/>
      <c r="AF33" s="14"/>
      <c r="AG33" s="14"/>
      <c r="AH33" s="14"/>
      <c r="AI33" s="14"/>
      <c r="AJ33" s="14"/>
      <c r="AN33" s="9"/>
      <c r="AO33" s="9"/>
      <c r="AP33" s="9"/>
      <c r="AR33" s="14"/>
      <c r="AS33" s="14"/>
      <c r="AT33" s="14"/>
      <c r="AV33" s="14"/>
      <c r="AW33" s="14"/>
      <c r="AX33" s="14"/>
      <c r="AZ33" s="14"/>
      <c r="BA33" s="14"/>
      <c r="BB33" s="14"/>
    </row>
    <row r="34" spans="1:54" ht="12.75">
      <c r="A34" s="3">
        <v>1387</v>
      </c>
      <c r="B34" s="14"/>
      <c r="C34" s="14"/>
      <c r="D34" s="9"/>
      <c r="E34" s="9"/>
      <c r="F34" s="9"/>
      <c r="G34" s="9"/>
      <c r="H34" s="9">
        <v>1.995</v>
      </c>
      <c r="I34" s="9"/>
      <c r="J34" s="9"/>
      <c r="K34" s="14">
        <v>2.8839408</v>
      </c>
      <c r="L34" s="9"/>
      <c r="M34" s="9"/>
      <c r="N34" s="9">
        <f>AVERAGE(B34:M34)</f>
        <v>2.4394704000000003</v>
      </c>
      <c r="O34" s="9"/>
      <c r="P34" s="14"/>
      <c r="Q34" s="14"/>
      <c r="R34" s="14"/>
      <c r="S34" s="14"/>
      <c r="T34" s="14"/>
      <c r="U34" s="14"/>
      <c r="V34" s="14">
        <v>2.121483</v>
      </c>
      <c r="W34" s="9"/>
      <c r="X34" s="9"/>
      <c r="Y34" s="14">
        <v>2.8839408</v>
      </c>
      <c r="Z34" s="14"/>
      <c r="AA34" s="14"/>
      <c r="AB34" s="9">
        <f>AVERAGE(P34:AA34)</f>
        <v>2.5027119</v>
      </c>
      <c r="AC34" s="14"/>
      <c r="AD34" s="14"/>
      <c r="AE34" s="14"/>
      <c r="AF34" s="14"/>
      <c r="AG34" s="14"/>
      <c r="AH34" s="14"/>
      <c r="AI34" s="14"/>
      <c r="AJ34" s="14">
        <v>13.3</v>
      </c>
      <c r="AM34" s="14">
        <v>18.08</v>
      </c>
      <c r="AN34" s="9"/>
      <c r="AO34" s="9"/>
      <c r="AP34" s="9">
        <f>AVERAGE(AD34:AO34)</f>
        <v>15.69</v>
      </c>
      <c r="AR34" s="14"/>
      <c r="AS34" s="14"/>
      <c r="AT34" s="14"/>
      <c r="AV34" s="14"/>
      <c r="AW34" s="14"/>
      <c r="AX34" s="14"/>
      <c r="AZ34" s="14"/>
      <c r="BA34" s="14"/>
      <c r="BB34" s="14"/>
    </row>
    <row r="35" spans="1:54" ht="12.75">
      <c r="A35" s="3">
        <v>1388</v>
      </c>
      <c r="B35" s="14"/>
      <c r="C35" s="14"/>
      <c r="D35" s="9"/>
      <c r="E35" s="9"/>
      <c r="F35" s="9"/>
      <c r="G35" s="9"/>
      <c r="H35" s="9"/>
      <c r="I35" s="14">
        <v>0.9535500000000001</v>
      </c>
      <c r="J35" s="9"/>
      <c r="L35" s="9">
        <v>1.423</v>
      </c>
      <c r="M35" s="9"/>
      <c r="N35" s="9">
        <f>AVERAGE(B35:M35)</f>
        <v>1.188275</v>
      </c>
      <c r="O35" s="9"/>
      <c r="P35" s="14"/>
      <c r="Q35" s="14"/>
      <c r="R35" s="14"/>
      <c r="S35" s="14"/>
      <c r="T35" s="14"/>
      <c r="U35" s="14"/>
      <c r="W35" s="14">
        <v>0.9535500000000001</v>
      </c>
      <c r="X35" s="9"/>
      <c r="Z35" s="14">
        <v>1.8092022</v>
      </c>
      <c r="AA35" s="14"/>
      <c r="AB35" s="9">
        <f>AVERAGE(P35:AA35)</f>
        <v>1.3813761000000002</v>
      </c>
      <c r="AC35" s="14"/>
      <c r="AD35" s="14"/>
      <c r="AE35" s="14"/>
      <c r="AF35" s="14"/>
      <c r="AG35" s="14"/>
      <c r="AH35" s="14"/>
      <c r="AI35" s="14"/>
      <c r="AJ35" s="14"/>
      <c r="AK35" s="14">
        <v>5</v>
      </c>
      <c r="AN35" s="14">
        <v>9.486666666666666</v>
      </c>
      <c r="AO35" s="9"/>
      <c r="AP35" s="9">
        <f>AVERAGE(AD35:AO35)</f>
        <v>7.243333333333333</v>
      </c>
      <c r="AR35" s="14"/>
      <c r="AS35" s="14"/>
      <c r="AT35" s="14"/>
      <c r="AV35" s="14"/>
      <c r="AW35" s="14"/>
      <c r="AX35" s="14"/>
      <c r="AZ35" s="14"/>
      <c r="BA35" s="14"/>
      <c r="BB35" s="14"/>
    </row>
    <row r="36" spans="1:54" ht="12.75">
      <c r="A36" s="3">
        <v>1389</v>
      </c>
      <c r="B36" s="14"/>
      <c r="C36" s="14"/>
      <c r="D36" s="9"/>
      <c r="E36" s="9"/>
      <c r="F36" s="9"/>
      <c r="G36" s="9"/>
      <c r="H36" s="9"/>
      <c r="I36" s="9"/>
      <c r="J36" s="9"/>
      <c r="L36" s="9"/>
      <c r="M36" s="9"/>
      <c r="N36" s="9"/>
      <c r="O36" s="9"/>
      <c r="P36" s="14"/>
      <c r="Q36" s="14"/>
      <c r="R36" s="14"/>
      <c r="S36" s="14"/>
      <c r="T36" s="14"/>
      <c r="U36" s="14"/>
      <c r="W36" s="9"/>
      <c r="X36" s="9"/>
      <c r="Z36" s="14"/>
      <c r="AA36" s="14"/>
      <c r="AB36" s="9"/>
      <c r="AC36" s="14"/>
      <c r="AD36" s="14"/>
      <c r="AE36" s="14"/>
      <c r="AF36" s="14"/>
      <c r="AG36" s="14"/>
      <c r="AH36" s="14"/>
      <c r="AI36" s="14"/>
      <c r="AJ36" s="14"/>
      <c r="AN36" s="9"/>
      <c r="AO36" s="9"/>
      <c r="AP36" s="9"/>
      <c r="AR36" s="14"/>
      <c r="AS36" s="14"/>
      <c r="AT36" s="14"/>
      <c r="AV36" s="14"/>
      <c r="AW36" s="14"/>
      <c r="AX36" s="14"/>
      <c r="AZ36" s="14"/>
      <c r="BA36" s="14"/>
      <c r="BB36" s="14"/>
    </row>
    <row r="37" spans="1:54" ht="12.75">
      <c r="A37" s="3">
        <v>1390</v>
      </c>
      <c r="B37" s="14">
        <v>1.887</v>
      </c>
      <c r="C37" s="14"/>
      <c r="D37" s="9"/>
      <c r="E37" s="9">
        <v>2.002</v>
      </c>
      <c r="F37" s="9"/>
      <c r="G37" s="9"/>
      <c r="H37" s="9"/>
      <c r="I37" s="9"/>
      <c r="J37" s="9"/>
      <c r="L37" s="9"/>
      <c r="M37" s="9"/>
      <c r="N37" s="9">
        <f>AVERAGE(B37:M37)</f>
        <v>1.9445</v>
      </c>
      <c r="O37" s="9"/>
      <c r="P37" s="14">
        <v>1.9788968999999998</v>
      </c>
      <c r="Q37" s="14"/>
      <c r="R37" s="14"/>
      <c r="S37" s="14">
        <v>2.0994973999999997</v>
      </c>
      <c r="T37" s="14"/>
      <c r="U37" s="14"/>
      <c r="W37" s="9"/>
      <c r="X37" s="9"/>
      <c r="Z37" s="14"/>
      <c r="AA37" s="14"/>
      <c r="AB37" s="9">
        <f>AVERAGE(P37:AA37)</f>
        <v>2.0391971499999997</v>
      </c>
      <c r="AC37" s="14"/>
      <c r="AD37" s="14">
        <v>12.58</v>
      </c>
      <c r="AE37" s="14"/>
      <c r="AF37" s="14"/>
      <c r="AG37" s="14">
        <v>13.346666666666666</v>
      </c>
      <c r="AH37" s="14"/>
      <c r="AI37" s="14"/>
      <c r="AJ37" s="14"/>
      <c r="AN37" s="9"/>
      <c r="AO37" s="9"/>
      <c r="AP37" s="9">
        <f>AVERAGE(AD37:AO37)</f>
        <v>12.963333333333333</v>
      </c>
      <c r="AR37" s="14">
        <v>1.887</v>
      </c>
      <c r="AS37" s="14"/>
      <c r="AT37" s="14">
        <f>AVERAGE(AR37:AS37)</f>
        <v>1.887</v>
      </c>
      <c r="AV37" s="14">
        <v>1.9788968999999998</v>
      </c>
      <c r="AW37" s="14"/>
      <c r="AX37" s="14">
        <f>AVERAGE(AV37:AW37)</f>
        <v>1.9788968999999998</v>
      </c>
      <c r="AZ37" s="14">
        <v>12.58</v>
      </c>
      <c r="BA37" s="14"/>
      <c r="BB37" s="14">
        <f>AVERAGE(AZ37:BA37)</f>
        <v>12.58</v>
      </c>
    </row>
    <row r="38" spans="1:54" ht="12.75">
      <c r="A38" s="3">
        <v>1391</v>
      </c>
      <c r="B38" s="14"/>
      <c r="C38" s="14"/>
      <c r="D38" s="9">
        <v>1.761</v>
      </c>
      <c r="E38" s="9"/>
      <c r="F38" s="9"/>
      <c r="G38" s="9"/>
      <c r="H38" s="9"/>
      <c r="I38" s="14">
        <v>2.160436</v>
      </c>
      <c r="J38" s="9"/>
      <c r="L38" s="9"/>
      <c r="M38" s="9"/>
      <c r="N38" s="9">
        <f>AVERAGE(B38:M38)</f>
        <v>1.960718</v>
      </c>
      <c r="O38" s="9"/>
      <c r="P38" s="14"/>
      <c r="Q38" s="14"/>
      <c r="R38" s="14">
        <v>1.8467607</v>
      </c>
      <c r="S38" s="14"/>
      <c r="T38" s="14"/>
      <c r="U38" s="14"/>
      <c r="W38" s="14">
        <v>2.160436</v>
      </c>
      <c r="X38" s="9"/>
      <c r="Z38" s="14"/>
      <c r="AA38" s="14"/>
      <c r="AB38" s="9">
        <f>AVERAGE(P38:AA38)</f>
        <v>2.00359835</v>
      </c>
      <c r="AC38" s="14"/>
      <c r="AD38" s="14"/>
      <c r="AE38" s="14"/>
      <c r="AF38" s="14">
        <v>11.74</v>
      </c>
      <c r="AG38" s="14"/>
      <c r="AH38" s="14"/>
      <c r="AI38" s="14"/>
      <c r="AJ38" s="14"/>
      <c r="AK38" s="14">
        <v>13.613333333333332</v>
      </c>
      <c r="AN38" s="9"/>
      <c r="AO38" s="9"/>
      <c r="AP38" s="9">
        <f>AVERAGE(AD38:AO38)</f>
        <v>12.676666666666666</v>
      </c>
      <c r="AR38" s="14"/>
      <c r="AS38" s="14"/>
      <c r="AT38" s="14"/>
      <c r="AV38" s="14"/>
      <c r="AW38" s="14"/>
      <c r="AX38" s="14"/>
      <c r="AZ38" s="14"/>
      <c r="BA38" s="14"/>
      <c r="BB38" s="14"/>
    </row>
    <row r="39" spans="1:54" ht="12.75">
      <c r="A39" s="3">
        <v>1392</v>
      </c>
      <c r="B39" s="14"/>
      <c r="C39" s="14"/>
      <c r="D39" s="9"/>
      <c r="E39" s="9"/>
      <c r="F39" s="9"/>
      <c r="G39" s="9">
        <v>1.449</v>
      </c>
      <c r="H39" s="9"/>
      <c r="I39" s="14">
        <v>1.98375</v>
      </c>
      <c r="J39" s="9"/>
      <c r="L39" s="9">
        <v>1.003</v>
      </c>
      <c r="M39" s="9"/>
      <c r="N39" s="9">
        <f>AVERAGE(B39:M39)</f>
        <v>1.4785833333333331</v>
      </c>
      <c r="O39" s="9"/>
      <c r="P39" s="14"/>
      <c r="Q39" s="14"/>
      <c r="R39" s="14"/>
      <c r="S39" s="14"/>
      <c r="T39" s="14"/>
      <c r="U39" s="14">
        <v>1.5330420000000002</v>
      </c>
      <c r="W39" s="14">
        <v>1.98375</v>
      </c>
      <c r="X39" s="9"/>
      <c r="Z39" s="14">
        <v>1.0611739999999998</v>
      </c>
      <c r="AA39" s="14"/>
      <c r="AB39" s="9">
        <f>AVERAGE(P39:AA39)</f>
        <v>1.5259886666666667</v>
      </c>
      <c r="AC39" s="14"/>
      <c r="AD39" s="14"/>
      <c r="AE39" s="14"/>
      <c r="AF39" s="14"/>
      <c r="AG39" s="14"/>
      <c r="AH39" s="14"/>
      <c r="AI39" s="14">
        <v>9.66</v>
      </c>
      <c r="AJ39" s="14"/>
      <c r="AK39" s="14">
        <v>12.5</v>
      </c>
      <c r="AN39" s="14">
        <v>6.686666666666666</v>
      </c>
      <c r="AO39" s="9"/>
      <c r="AP39" s="9">
        <f>AVERAGE(AD39:AO39)</f>
        <v>9.615555555555554</v>
      </c>
      <c r="AR39" s="14"/>
      <c r="AS39" s="14"/>
      <c r="AT39" s="14"/>
      <c r="AV39" s="14"/>
      <c r="AW39" s="14"/>
      <c r="AX39" s="14"/>
      <c r="AZ39" s="14"/>
      <c r="BA39" s="14"/>
      <c r="BB39" s="14"/>
    </row>
    <row r="40" spans="1:54" ht="12.75">
      <c r="A40" s="3">
        <v>1393</v>
      </c>
      <c r="B40" s="14"/>
      <c r="C40" s="14"/>
      <c r="D40" s="9"/>
      <c r="E40" s="9"/>
      <c r="F40" s="9">
        <v>1.661</v>
      </c>
      <c r="G40" s="9"/>
      <c r="H40" s="9"/>
      <c r="I40" s="14">
        <v>1.98375</v>
      </c>
      <c r="J40" s="9"/>
      <c r="L40" s="9">
        <v>1.284</v>
      </c>
      <c r="M40" s="9"/>
      <c r="N40" s="9">
        <f>AVERAGE(B40:M40)</f>
        <v>1.6429166666666666</v>
      </c>
      <c r="O40" s="9"/>
      <c r="P40" s="14"/>
      <c r="Q40" s="14"/>
      <c r="R40" s="14"/>
      <c r="S40" s="14"/>
      <c r="T40" s="14">
        <v>1.7418907</v>
      </c>
      <c r="U40" s="14"/>
      <c r="W40" s="14">
        <v>1.98375</v>
      </c>
      <c r="X40" s="9"/>
      <c r="Z40" s="14">
        <v>1.3584720000000001</v>
      </c>
      <c r="AA40" s="14"/>
      <c r="AB40" s="9">
        <f>AVERAGE(P40:AA40)</f>
        <v>1.694704233333333</v>
      </c>
      <c r="AC40" s="14"/>
      <c r="AD40" s="14"/>
      <c r="AE40" s="14"/>
      <c r="AF40" s="14"/>
      <c r="AG40" s="14"/>
      <c r="AH40" s="14">
        <v>11.073333333333332</v>
      </c>
      <c r="AI40" s="14"/>
      <c r="AJ40" s="14"/>
      <c r="AK40" s="14">
        <v>12.5</v>
      </c>
      <c r="AN40" s="14">
        <v>8.56</v>
      </c>
      <c r="AO40" s="9"/>
      <c r="AP40" s="9">
        <f>AVERAGE(AD40:AO40)</f>
        <v>10.71111111111111</v>
      </c>
      <c r="AR40" s="14"/>
      <c r="AS40" s="14"/>
      <c r="AT40" s="14"/>
      <c r="AV40" s="14"/>
      <c r="AW40" s="14"/>
      <c r="AX40" s="14"/>
      <c r="AZ40" s="14"/>
      <c r="BA40" s="14"/>
      <c r="BB40" s="14"/>
    </row>
    <row r="41" spans="1:54" ht="12.75">
      <c r="A41" s="3">
        <v>1394</v>
      </c>
      <c r="B41" s="14"/>
      <c r="C41" s="14"/>
      <c r="D41" s="9"/>
      <c r="E41" s="9"/>
      <c r="F41" s="9"/>
      <c r="G41" s="9"/>
      <c r="H41" s="9"/>
      <c r="I41" s="9"/>
      <c r="J41" s="9"/>
      <c r="L41" s="9"/>
      <c r="M41" s="9"/>
      <c r="N41" s="9"/>
      <c r="O41" s="9"/>
      <c r="P41" s="14"/>
      <c r="Q41" s="14"/>
      <c r="R41" s="14"/>
      <c r="S41" s="14"/>
      <c r="T41" s="14"/>
      <c r="U41" s="14"/>
      <c r="W41" s="9"/>
      <c r="X41" s="9"/>
      <c r="Z41" s="14"/>
      <c r="AA41" s="14"/>
      <c r="AB41" s="9"/>
      <c r="AC41" s="14"/>
      <c r="AD41" s="14"/>
      <c r="AE41" s="14"/>
      <c r="AF41" s="14"/>
      <c r="AG41" s="14"/>
      <c r="AH41" s="14"/>
      <c r="AI41" s="14"/>
      <c r="AJ41" s="14"/>
      <c r="AN41" s="9"/>
      <c r="AO41" s="9"/>
      <c r="AP41" s="9"/>
      <c r="AR41" s="14"/>
      <c r="AS41" s="14"/>
      <c r="AT41" s="14"/>
      <c r="AV41" s="14"/>
      <c r="AW41" s="14"/>
      <c r="AX41" s="14"/>
      <c r="AZ41" s="14"/>
      <c r="BA41" s="14"/>
      <c r="BB41" s="14"/>
    </row>
    <row r="42" spans="1:54" ht="12.75">
      <c r="A42" s="3">
        <v>1395</v>
      </c>
      <c r="B42" s="14"/>
      <c r="C42" s="14"/>
      <c r="D42" s="9"/>
      <c r="E42" s="9"/>
      <c r="F42" s="9"/>
      <c r="G42" s="9"/>
      <c r="H42" s="9"/>
      <c r="I42" s="9"/>
      <c r="J42" s="9"/>
      <c r="L42" s="9"/>
      <c r="M42" s="9"/>
      <c r="N42" s="9"/>
      <c r="O42" s="9"/>
      <c r="P42" s="14"/>
      <c r="Q42" s="14"/>
      <c r="R42" s="14"/>
      <c r="S42" s="14"/>
      <c r="T42" s="14"/>
      <c r="U42" s="14"/>
      <c r="W42" s="9"/>
      <c r="X42" s="9"/>
      <c r="Z42" s="14"/>
      <c r="AA42" s="14"/>
      <c r="AB42" s="9"/>
      <c r="AC42" s="14"/>
      <c r="AD42" s="14"/>
      <c r="AE42" s="14"/>
      <c r="AF42" s="14"/>
      <c r="AG42" s="14"/>
      <c r="AH42" s="14"/>
      <c r="AI42" s="14"/>
      <c r="AJ42" s="14"/>
      <c r="AN42" s="9"/>
      <c r="AO42" s="9"/>
      <c r="AP42" s="9"/>
      <c r="AR42" s="14"/>
      <c r="AS42" s="14"/>
      <c r="AT42" s="14"/>
      <c r="AV42" s="14"/>
      <c r="AW42" s="14"/>
      <c r="AX42" s="14"/>
      <c r="AZ42" s="14"/>
      <c r="BA42" s="14"/>
      <c r="BB42" s="14"/>
    </row>
    <row r="43" spans="1:54" ht="12.75">
      <c r="A43" s="3">
        <v>1396</v>
      </c>
      <c r="B43" s="14"/>
      <c r="C43" s="14"/>
      <c r="D43" s="9"/>
      <c r="E43" s="9"/>
      <c r="F43" s="9"/>
      <c r="G43" s="9">
        <v>1.443</v>
      </c>
      <c r="H43" s="9"/>
      <c r="I43" s="9"/>
      <c r="J43" s="9"/>
      <c r="L43" s="9"/>
      <c r="M43" s="9"/>
      <c r="N43" s="9">
        <f>AVERAGE(B43:M43)</f>
        <v>1.443</v>
      </c>
      <c r="O43" s="9"/>
      <c r="P43" s="14"/>
      <c r="Q43" s="14"/>
      <c r="R43" s="14"/>
      <c r="S43" s="14"/>
      <c r="T43" s="14"/>
      <c r="U43" s="14">
        <v>1.5132741</v>
      </c>
      <c r="W43" s="9"/>
      <c r="X43" s="9"/>
      <c r="Z43" s="14"/>
      <c r="AA43" s="14"/>
      <c r="AB43" s="9">
        <f>AVERAGE(P43:AA43)</f>
        <v>1.5132741</v>
      </c>
      <c r="AC43" s="14"/>
      <c r="AD43" s="14"/>
      <c r="AE43" s="14"/>
      <c r="AF43" s="14"/>
      <c r="AG43" s="14"/>
      <c r="AH43" s="14"/>
      <c r="AI43" s="14">
        <v>9.62</v>
      </c>
      <c r="AJ43" s="14"/>
      <c r="AN43" s="9"/>
      <c r="AO43" s="9"/>
      <c r="AP43" s="9">
        <f>AVERAGE(AD43:AO43)</f>
        <v>9.62</v>
      </c>
      <c r="AR43" s="14"/>
      <c r="AS43" s="14"/>
      <c r="AT43" s="14"/>
      <c r="AV43" s="14"/>
      <c r="AW43" s="14"/>
      <c r="AX43" s="14"/>
      <c r="AZ43" s="14"/>
      <c r="BA43" s="14"/>
      <c r="BB43" s="14"/>
    </row>
    <row r="44" spans="1:54" ht="12.75">
      <c r="A44" s="3">
        <v>1397</v>
      </c>
      <c r="B44" s="14"/>
      <c r="C44" s="14"/>
      <c r="D44" s="9"/>
      <c r="E44" s="9"/>
      <c r="F44" s="9"/>
      <c r="G44" s="9"/>
      <c r="H44" s="9">
        <v>1.511</v>
      </c>
      <c r="I44" s="9"/>
      <c r="J44" s="9"/>
      <c r="L44" s="9">
        <v>1.58</v>
      </c>
      <c r="M44" s="9"/>
      <c r="N44" s="9">
        <f>AVERAGE(B44:M44)</f>
        <v>1.5455</v>
      </c>
      <c r="O44" s="9"/>
      <c r="P44" s="14"/>
      <c r="Q44" s="14"/>
      <c r="R44" s="14"/>
      <c r="S44" s="14"/>
      <c r="T44" s="14"/>
      <c r="U44" s="14"/>
      <c r="V44" s="14">
        <v>1.5845856999999999</v>
      </c>
      <c r="W44" s="9"/>
      <c r="X44" s="9"/>
      <c r="Z44" s="14">
        <v>1.656946</v>
      </c>
      <c r="AA44" s="14"/>
      <c r="AB44" s="9">
        <f>AVERAGE(P44:AA44)</f>
        <v>1.62076585</v>
      </c>
      <c r="AC44" s="14"/>
      <c r="AD44" s="14"/>
      <c r="AE44" s="14"/>
      <c r="AF44" s="14"/>
      <c r="AG44" s="14"/>
      <c r="AH44" s="14"/>
      <c r="AI44" s="14"/>
      <c r="AJ44" s="14">
        <v>10.073333333333332</v>
      </c>
      <c r="AN44" s="14">
        <v>10.533333333333335</v>
      </c>
      <c r="AO44" s="9"/>
      <c r="AP44" s="9">
        <f>AVERAGE(AD44:AO44)</f>
        <v>10.303333333333335</v>
      </c>
      <c r="AR44" s="14"/>
      <c r="AS44" s="14"/>
      <c r="AT44" s="14"/>
      <c r="AV44" s="14"/>
      <c r="AW44" s="14"/>
      <c r="AX44" s="14"/>
      <c r="AZ44" s="14"/>
      <c r="BA44" s="14"/>
      <c r="BB44" s="14"/>
    </row>
    <row r="45" spans="1:54" ht="12.75">
      <c r="A45" s="3">
        <v>1398</v>
      </c>
      <c r="B45" s="14"/>
      <c r="C45" s="14"/>
      <c r="D45" s="9"/>
      <c r="E45" s="9"/>
      <c r="F45" s="9"/>
      <c r="G45" s="9"/>
      <c r="H45" s="9">
        <v>1.201</v>
      </c>
      <c r="I45" s="9"/>
      <c r="J45" s="9"/>
      <c r="L45" s="9"/>
      <c r="M45" s="9"/>
      <c r="N45" s="9">
        <f>AVERAGE(B45:M45)</f>
        <v>1.201</v>
      </c>
      <c r="O45" s="9"/>
      <c r="P45" s="14"/>
      <c r="Q45" s="14"/>
      <c r="R45" s="14"/>
      <c r="S45" s="14"/>
      <c r="T45" s="14"/>
      <c r="U45" s="14"/>
      <c r="V45" s="14">
        <v>1.2594887000000001</v>
      </c>
      <c r="W45" s="9"/>
      <c r="X45" s="9"/>
      <c r="Z45" s="14"/>
      <c r="AA45" s="14"/>
      <c r="AB45" s="9">
        <f>AVERAGE(P45:AA45)</f>
        <v>1.2594887000000001</v>
      </c>
      <c r="AC45" s="14"/>
      <c r="AD45" s="14"/>
      <c r="AE45" s="14"/>
      <c r="AF45" s="14"/>
      <c r="AG45" s="14"/>
      <c r="AH45" s="14"/>
      <c r="AI45" s="14"/>
      <c r="AJ45" s="14">
        <v>8.006666666666668</v>
      </c>
      <c r="AN45" s="9"/>
      <c r="AO45" s="9"/>
      <c r="AP45" s="9">
        <f>AVERAGE(AD45:AO45)</f>
        <v>8.006666666666668</v>
      </c>
      <c r="AR45" s="14"/>
      <c r="AS45" s="14"/>
      <c r="AT45" s="14"/>
      <c r="AV45" s="14"/>
      <c r="AW45" s="14"/>
      <c r="AX45" s="14"/>
      <c r="AZ45" s="14"/>
      <c r="BA45" s="14"/>
      <c r="BB45" s="14"/>
    </row>
    <row r="46" spans="1:54" ht="12.75">
      <c r="A46" s="3">
        <v>1399</v>
      </c>
      <c r="B46" s="14"/>
      <c r="C46" s="14"/>
      <c r="D46" s="9"/>
      <c r="E46" s="9"/>
      <c r="F46" s="9">
        <v>1.512</v>
      </c>
      <c r="G46" s="9">
        <v>1.329</v>
      </c>
      <c r="H46" s="9"/>
      <c r="I46" s="9"/>
      <c r="J46" s="9"/>
      <c r="L46" s="9"/>
      <c r="M46" s="9"/>
      <c r="N46" s="9">
        <f>AVERAGE(B46:M46)</f>
        <v>1.4205</v>
      </c>
      <c r="O46" s="9"/>
      <c r="P46" s="14"/>
      <c r="Q46" s="14"/>
      <c r="R46" s="14"/>
      <c r="S46" s="14"/>
      <c r="T46" s="14">
        <v>1.5856344</v>
      </c>
      <c r="U46" s="14">
        <v>1.3937222999999999</v>
      </c>
      <c r="W46" s="9"/>
      <c r="X46" s="9"/>
      <c r="Z46" s="14"/>
      <c r="AA46" s="14"/>
      <c r="AB46" s="9">
        <f>AVERAGE(P46:AA46)</f>
        <v>1.48967835</v>
      </c>
      <c r="AC46" s="14"/>
      <c r="AD46" s="14"/>
      <c r="AE46" s="14"/>
      <c r="AF46" s="14"/>
      <c r="AG46" s="14"/>
      <c r="AH46" s="14">
        <v>10.08</v>
      </c>
      <c r="AI46" s="14">
        <v>8.86</v>
      </c>
      <c r="AJ46" s="14"/>
      <c r="AN46" s="9"/>
      <c r="AO46" s="9"/>
      <c r="AP46" s="9">
        <f>AVERAGE(AD46:AO46)</f>
        <v>9.469999999999999</v>
      </c>
      <c r="AR46" s="14"/>
      <c r="AS46" s="14"/>
      <c r="AT46" s="14"/>
      <c r="AV46" s="14"/>
      <c r="AW46" s="14"/>
      <c r="AX46" s="14"/>
      <c r="AZ46" s="14"/>
      <c r="BA46" s="14"/>
      <c r="BB46" s="14"/>
    </row>
    <row r="47" spans="1:54" ht="12.75">
      <c r="A47" s="3">
        <v>1400</v>
      </c>
      <c r="B47" s="14"/>
      <c r="C47" s="14"/>
      <c r="D47" s="9"/>
      <c r="E47" s="9"/>
      <c r="F47" s="9"/>
      <c r="G47" s="9"/>
      <c r="H47" s="9"/>
      <c r="I47" s="9"/>
      <c r="J47" s="9"/>
      <c r="L47" s="9"/>
      <c r="M47" s="9"/>
      <c r="N47" s="9"/>
      <c r="O47" s="9"/>
      <c r="P47" s="14"/>
      <c r="Q47" s="14"/>
      <c r="R47" s="14"/>
      <c r="S47" s="14"/>
      <c r="T47" s="14"/>
      <c r="U47" s="14"/>
      <c r="W47" s="9"/>
      <c r="X47" s="9"/>
      <c r="Z47" s="14"/>
      <c r="AA47" s="14"/>
      <c r="AB47" s="9"/>
      <c r="AC47" s="14"/>
      <c r="AD47" s="14"/>
      <c r="AE47" s="14"/>
      <c r="AF47" s="14"/>
      <c r="AG47" s="14"/>
      <c r="AH47" s="14"/>
      <c r="AI47" s="14"/>
      <c r="AJ47" s="14"/>
      <c r="AN47" s="9"/>
      <c r="AO47" s="9"/>
      <c r="AP47" s="9"/>
      <c r="AR47" s="14"/>
      <c r="AS47" s="14"/>
      <c r="AT47" s="14"/>
      <c r="AV47" s="14"/>
      <c r="AW47" s="14"/>
      <c r="AX47" s="14"/>
      <c r="AZ47" s="14"/>
      <c r="BA47" s="14"/>
      <c r="BB47" s="14"/>
    </row>
    <row r="48" spans="1:54" ht="12.75">
      <c r="A48" s="3">
        <v>1401</v>
      </c>
      <c r="B48" s="14"/>
      <c r="C48" s="14"/>
      <c r="D48" s="9"/>
      <c r="E48" s="9"/>
      <c r="F48" s="9"/>
      <c r="G48" s="9">
        <v>1.528</v>
      </c>
      <c r="H48" s="9">
        <v>1</v>
      </c>
      <c r="I48" s="9"/>
      <c r="J48" s="9"/>
      <c r="L48" s="9"/>
      <c r="M48" s="9"/>
      <c r="N48" s="9">
        <f>AVERAGE(B48:M48)</f>
        <v>1.264</v>
      </c>
      <c r="O48" s="9"/>
      <c r="P48" s="14"/>
      <c r="Q48" s="14"/>
      <c r="R48" s="14"/>
      <c r="S48" s="14"/>
      <c r="T48" s="14"/>
      <c r="U48" s="14">
        <v>1.6024136</v>
      </c>
      <c r="V48" s="14">
        <v>1.0487</v>
      </c>
      <c r="W48" s="9"/>
      <c r="X48" s="9"/>
      <c r="Z48" s="14"/>
      <c r="AA48" s="14"/>
      <c r="AB48" s="9">
        <f>AVERAGE(P48:AA48)</f>
        <v>1.3255568</v>
      </c>
      <c r="AC48" s="14"/>
      <c r="AD48" s="14"/>
      <c r="AE48" s="14"/>
      <c r="AF48" s="14"/>
      <c r="AG48" s="14"/>
      <c r="AH48" s="14"/>
      <c r="AI48" s="14">
        <v>10.186666666666667</v>
      </c>
      <c r="AJ48" s="14">
        <v>6.666666666666667</v>
      </c>
      <c r="AN48" s="9"/>
      <c r="AO48" s="9"/>
      <c r="AP48" s="9">
        <f>AVERAGE(AD48:AO48)</f>
        <v>8.426666666666668</v>
      </c>
      <c r="AR48" s="14"/>
      <c r="AS48" s="14"/>
      <c r="AT48" s="14"/>
      <c r="AV48" s="14"/>
      <c r="AW48" s="14"/>
      <c r="AX48" s="14"/>
      <c r="AZ48" s="14"/>
      <c r="BA48" s="14"/>
      <c r="BB48" s="14"/>
    </row>
    <row r="49" spans="1:54" ht="12.75">
      <c r="A49" s="3">
        <v>1402</v>
      </c>
      <c r="B49" s="14"/>
      <c r="C49" s="14"/>
      <c r="E49" s="9"/>
      <c r="F49" s="9"/>
      <c r="G49" s="9"/>
      <c r="H49" s="9"/>
      <c r="I49" s="9"/>
      <c r="J49" s="9"/>
      <c r="L49" s="9">
        <v>1.128</v>
      </c>
      <c r="M49" s="9"/>
      <c r="N49" s="9">
        <f>AVERAGE(B49:M49)</f>
        <v>1.128</v>
      </c>
      <c r="O49" s="9"/>
      <c r="P49" s="14"/>
      <c r="Q49" s="14"/>
      <c r="R49" s="14"/>
      <c r="S49" s="14"/>
      <c r="T49" s="14"/>
      <c r="U49" s="14"/>
      <c r="W49" s="9"/>
      <c r="X49" s="9"/>
      <c r="Z49" s="14">
        <v>1.1829336</v>
      </c>
      <c r="AA49" s="14"/>
      <c r="AB49" s="9">
        <f>AVERAGE(P49:AA49)</f>
        <v>1.1829336</v>
      </c>
      <c r="AC49" s="14"/>
      <c r="AD49" s="14"/>
      <c r="AE49" s="14"/>
      <c r="AF49" s="14"/>
      <c r="AG49" s="14"/>
      <c r="AH49" s="14"/>
      <c r="AI49" s="14"/>
      <c r="AJ49" s="14"/>
      <c r="AN49" s="14">
        <v>7.52</v>
      </c>
      <c r="AO49" s="9"/>
      <c r="AP49" s="9">
        <f>AVERAGE(AD49:AO49)</f>
        <v>7.52</v>
      </c>
      <c r="AR49" s="14"/>
      <c r="AS49" s="14"/>
      <c r="AT49" s="14"/>
      <c r="AV49" s="14"/>
      <c r="AW49" s="14"/>
      <c r="AX49" s="14"/>
      <c r="AZ49" s="14"/>
      <c r="BA49" s="14"/>
      <c r="BB49" s="14"/>
    </row>
    <row r="50" spans="1:54" ht="12.75">
      <c r="A50" s="3">
        <v>1403</v>
      </c>
      <c r="B50" s="14"/>
      <c r="C50" s="14"/>
      <c r="D50" s="9">
        <v>1.475</v>
      </c>
      <c r="E50" s="9"/>
      <c r="F50" s="9"/>
      <c r="G50" s="9"/>
      <c r="H50" s="9"/>
      <c r="I50" s="9"/>
      <c r="J50" s="9"/>
      <c r="L50" s="9"/>
      <c r="M50" s="9"/>
      <c r="N50" s="9">
        <f>AVERAGE(B50:M50)</f>
        <v>1.475</v>
      </c>
      <c r="O50" s="9"/>
      <c r="P50" s="14"/>
      <c r="Q50" s="14"/>
      <c r="R50" s="14">
        <v>1.5468325</v>
      </c>
      <c r="S50" s="14"/>
      <c r="T50" s="14"/>
      <c r="U50" s="14"/>
      <c r="W50" s="9"/>
      <c r="X50" s="9"/>
      <c r="Z50" s="14"/>
      <c r="AA50" s="14"/>
      <c r="AB50" s="9">
        <f>AVERAGE(P50:AA50)</f>
        <v>1.5468325</v>
      </c>
      <c r="AC50" s="14"/>
      <c r="AD50" s="14"/>
      <c r="AE50" s="14"/>
      <c r="AF50" s="14">
        <v>9.833333333333334</v>
      </c>
      <c r="AG50" s="14"/>
      <c r="AH50" s="14"/>
      <c r="AI50" s="14"/>
      <c r="AJ50" s="14"/>
      <c r="AN50" s="9"/>
      <c r="AO50" s="9"/>
      <c r="AP50" s="9">
        <f>AVERAGE(AD50:AO50)</f>
        <v>9.833333333333334</v>
      </c>
      <c r="AR50" s="14"/>
      <c r="AS50" s="14"/>
      <c r="AT50" s="14"/>
      <c r="AV50" s="14"/>
      <c r="AW50" s="14"/>
      <c r="AX50" s="14"/>
      <c r="AZ50" s="14"/>
      <c r="BA50" s="14"/>
      <c r="BB50" s="14"/>
    </row>
    <row r="51" spans="1:54" ht="12.75">
      <c r="A51" s="3">
        <v>1404</v>
      </c>
      <c r="B51" s="14"/>
      <c r="C51" s="14">
        <v>1.649</v>
      </c>
      <c r="D51" s="9">
        <v>1.548</v>
      </c>
      <c r="E51" s="9"/>
      <c r="F51" s="9"/>
      <c r="G51" s="9"/>
      <c r="H51" s="9">
        <v>0.97</v>
      </c>
      <c r="I51" s="9"/>
      <c r="J51" s="9"/>
      <c r="L51" s="9"/>
      <c r="M51" s="9"/>
      <c r="N51" s="9">
        <f>AVERAGE(B51:M51)</f>
        <v>1.389</v>
      </c>
      <c r="O51" s="9"/>
      <c r="P51" s="14"/>
      <c r="Q51" s="14">
        <v>1.7293063</v>
      </c>
      <c r="R51" s="14">
        <v>1.6233876</v>
      </c>
      <c r="S51" s="14"/>
      <c r="T51" s="14"/>
      <c r="U51" s="14"/>
      <c r="V51" s="14">
        <v>1.017239</v>
      </c>
      <c r="W51" s="9"/>
      <c r="X51" s="9"/>
      <c r="Z51" s="14"/>
      <c r="AA51" s="14"/>
      <c r="AB51" s="9">
        <f>AVERAGE(P51:AA51)</f>
        <v>1.4566443</v>
      </c>
      <c r="AC51" s="14"/>
      <c r="AD51" s="14"/>
      <c r="AE51" s="14">
        <v>10.993333333333332</v>
      </c>
      <c r="AF51" s="14">
        <v>10.32</v>
      </c>
      <c r="AG51" s="14"/>
      <c r="AH51" s="14"/>
      <c r="AI51" s="14"/>
      <c r="AJ51" s="14">
        <v>6.466666666666666</v>
      </c>
      <c r="AN51" s="9"/>
      <c r="AO51" s="9"/>
      <c r="AP51" s="9">
        <f>AVERAGE(AD51:AO51)</f>
        <v>9.26</v>
      </c>
      <c r="AR51" s="14"/>
      <c r="AS51" s="14">
        <v>1.649</v>
      </c>
      <c r="AT51" s="14">
        <f>AVERAGE(AR51:AS51)</f>
        <v>1.649</v>
      </c>
      <c r="AV51" s="14"/>
      <c r="AW51" s="14">
        <v>1.7293063</v>
      </c>
      <c r="AX51" s="14">
        <f>AVERAGE(AV51:AW51)</f>
        <v>1.7293063</v>
      </c>
      <c r="AZ51" s="14"/>
      <c r="BA51" s="14">
        <v>10.993333333333332</v>
      </c>
      <c r="BB51" s="14">
        <f>AVERAGE(AZ51:BA51)</f>
        <v>10.993333333333332</v>
      </c>
    </row>
    <row r="52" spans="1:54" ht="12.75">
      <c r="A52" s="3">
        <v>1405</v>
      </c>
      <c r="B52" s="14"/>
      <c r="C52" s="14">
        <v>3.587</v>
      </c>
      <c r="D52" s="9"/>
      <c r="E52" s="9"/>
      <c r="F52" s="9"/>
      <c r="G52" s="9"/>
      <c r="H52" s="9"/>
      <c r="I52" s="9"/>
      <c r="J52" s="9"/>
      <c r="L52" s="9"/>
      <c r="M52" s="9"/>
      <c r="N52" s="9">
        <f>AVERAGE(B52:M52)</f>
        <v>3.587</v>
      </c>
      <c r="O52" s="9"/>
      <c r="P52" s="14"/>
      <c r="Q52" s="14">
        <v>3.7616869</v>
      </c>
      <c r="R52" s="14"/>
      <c r="S52" s="14"/>
      <c r="T52" s="14"/>
      <c r="U52" s="14"/>
      <c r="W52" s="9"/>
      <c r="X52" s="9"/>
      <c r="Z52" s="14"/>
      <c r="AA52" s="14"/>
      <c r="AB52" s="9">
        <f>AVERAGE(P52:AA52)</f>
        <v>3.7616869</v>
      </c>
      <c r="AC52" s="14"/>
      <c r="AD52" s="14"/>
      <c r="AE52" s="14">
        <v>23.913333333333334</v>
      </c>
      <c r="AF52" s="14"/>
      <c r="AG52" s="14"/>
      <c r="AH52" s="14"/>
      <c r="AI52" s="14"/>
      <c r="AJ52" s="14"/>
      <c r="AN52" s="9"/>
      <c r="AO52" s="9"/>
      <c r="AP52" s="9">
        <f>AVERAGE(AD52:AO52)</f>
        <v>23.913333333333334</v>
      </c>
      <c r="AR52" s="14"/>
      <c r="AS52" s="14">
        <v>3.587</v>
      </c>
      <c r="AT52" s="14">
        <f>AVERAGE(AR52:AS52)</f>
        <v>3.587</v>
      </c>
      <c r="AV52" s="14"/>
      <c r="AW52" s="14">
        <v>3.7616869</v>
      </c>
      <c r="AX52" s="14">
        <f>AVERAGE(AV52:AW52)</f>
        <v>3.7616869</v>
      </c>
      <c r="AZ52" s="14"/>
      <c r="BA52" s="14">
        <v>23.913333333333334</v>
      </c>
      <c r="BB52" s="14">
        <f>AVERAGE(AZ52:BA52)</f>
        <v>23.913333333333334</v>
      </c>
    </row>
    <row r="53" spans="1:54" ht="12.75">
      <c r="A53" s="3">
        <v>1406</v>
      </c>
      <c r="B53" s="14"/>
      <c r="C53" s="14"/>
      <c r="D53" s="9"/>
      <c r="E53" s="9"/>
      <c r="F53" s="9"/>
      <c r="G53" s="9"/>
      <c r="H53" s="9">
        <v>1.163</v>
      </c>
      <c r="I53" s="9"/>
      <c r="J53" s="9"/>
      <c r="L53" s="9"/>
      <c r="M53" s="9"/>
      <c r="N53" s="9">
        <f>AVERAGE(B53:M53)</f>
        <v>1.163</v>
      </c>
      <c r="O53" s="9"/>
      <c r="P53" s="14"/>
      <c r="Q53" s="14"/>
      <c r="R53" s="14"/>
      <c r="S53" s="14"/>
      <c r="T53" s="14"/>
      <c r="U53" s="14"/>
      <c r="V53" s="14">
        <v>1.2196381</v>
      </c>
      <c r="W53" s="9"/>
      <c r="X53" s="9"/>
      <c r="Z53" s="14"/>
      <c r="AA53" s="14"/>
      <c r="AB53" s="9">
        <f>AVERAGE(P53:AA53)</f>
        <v>1.2196381</v>
      </c>
      <c r="AC53" s="14"/>
      <c r="AD53" s="14"/>
      <c r="AE53" s="14"/>
      <c r="AF53" s="14"/>
      <c r="AG53" s="14"/>
      <c r="AH53" s="14"/>
      <c r="AI53" s="14"/>
      <c r="AJ53" s="14">
        <v>7.753333333333334</v>
      </c>
      <c r="AN53" s="9"/>
      <c r="AO53" s="9"/>
      <c r="AP53" s="9">
        <f>AVERAGE(AD53:AO53)</f>
        <v>7.753333333333334</v>
      </c>
      <c r="AR53" s="14"/>
      <c r="AS53" s="14"/>
      <c r="AT53" s="14"/>
      <c r="AV53" s="14"/>
      <c r="AW53" s="14"/>
      <c r="AX53" s="14"/>
      <c r="AZ53" s="14"/>
      <c r="BA53" s="14"/>
      <c r="BB53" s="14"/>
    </row>
    <row r="54" spans="1:54" ht="12.75">
      <c r="A54" s="3">
        <v>1407</v>
      </c>
      <c r="B54" s="14"/>
      <c r="C54" s="14"/>
      <c r="D54" s="9"/>
      <c r="E54" s="9"/>
      <c r="F54" s="9"/>
      <c r="G54" s="9"/>
      <c r="H54" s="9"/>
      <c r="I54" s="9"/>
      <c r="J54" s="9"/>
      <c r="L54" s="9"/>
      <c r="M54" s="9"/>
      <c r="N54" s="9"/>
      <c r="O54" s="9"/>
      <c r="P54" s="14"/>
      <c r="Q54" s="14"/>
      <c r="R54" s="14"/>
      <c r="S54" s="14"/>
      <c r="T54" s="14"/>
      <c r="U54" s="14"/>
      <c r="W54" s="9"/>
      <c r="X54" s="9"/>
      <c r="Z54" s="14"/>
      <c r="AA54" s="14"/>
      <c r="AB54" s="9"/>
      <c r="AC54" s="14"/>
      <c r="AD54" s="14"/>
      <c r="AE54" s="14"/>
      <c r="AF54" s="14"/>
      <c r="AG54" s="14"/>
      <c r="AH54" s="14"/>
      <c r="AI54" s="14"/>
      <c r="AJ54" s="14"/>
      <c r="AN54" s="9"/>
      <c r="AO54" s="9"/>
      <c r="AP54" s="9"/>
      <c r="AR54" s="14"/>
      <c r="AS54" s="14"/>
      <c r="AT54" s="14"/>
      <c r="AV54" s="14"/>
      <c r="AW54" s="14"/>
      <c r="AX54" s="14"/>
      <c r="AZ54" s="14"/>
      <c r="BA54" s="14"/>
      <c r="BB54" s="14"/>
    </row>
    <row r="55" spans="1:54" ht="12.75">
      <c r="A55" s="3">
        <v>1408</v>
      </c>
      <c r="B55" s="14"/>
      <c r="C55" s="14"/>
      <c r="D55" s="9"/>
      <c r="E55" s="9"/>
      <c r="F55" s="9"/>
      <c r="G55" s="9"/>
      <c r="H55" s="9"/>
      <c r="I55" s="9"/>
      <c r="J55" s="9"/>
      <c r="L55" s="9"/>
      <c r="M55" s="9"/>
      <c r="N55" s="9"/>
      <c r="O55" s="9"/>
      <c r="P55" s="14"/>
      <c r="Q55" s="14"/>
      <c r="R55" s="14"/>
      <c r="S55" s="14"/>
      <c r="T55" s="14"/>
      <c r="U55" s="14"/>
      <c r="W55" s="9"/>
      <c r="X55" s="9"/>
      <c r="Z55" s="14"/>
      <c r="AA55" s="14"/>
      <c r="AB55" s="9"/>
      <c r="AC55" s="14"/>
      <c r="AD55" s="14"/>
      <c r="AE55" s="14"/>
      <c r="AF55" s="14"/>
      <c r="AG55" s="14"/>
      <c r="AH55" s="14"/>
      <c r="AI55" s="14"/>
      <c r="AJ55" s="14"/>
      <c r="AN55" s="9"/>
      <c r="AO55" s="9"/>
      <c r="AP55" s="9"/>
      <c r="AR55" s="14"/>
      <c r="AS55" s="14"/>
      <c r="AT55" s="14"/>
      <c r="AV55" s="14"/>
      <c r="AW55" s="14"/>
      <c r="AX55" s="14"/>
      <c r="AZ55" s="14"/>
      <c r="BA55" s="14"/>
      <c r="BB55" s="14"/>
    </row>
    <row r="56" spans="1:54" ht="12.75">
      <c r="A56" s="3">
        <v>1409</v>
      </c>
      <c r="B56" s="14"/>
      <c r="C56" s="14"/>
      <c r="D56" s="9"/>
      <c r="E56" s="9">
        <v>1.908</v>
      </c>
      <c r="F56" s="9"/>
      <c r="G56" s="9"/>
      <c r="H56" s="9"/>
      <c r="I56" s="9"/>
      <c r="J56" s="9"/>
      <c r="L56" s="9"/>
      <c r="M56" s="9"/>
      <c r="N56" s="9">
        <f>AVERAGE(B56:M56)</f>
        <v>1.908</v>
      </c>
      <c r="O56" s="9"/>
      <c r="P56" s="14"/>
      <c r="Q56" s="14"/>
      <c r="R56" s="14"/>
      <c r="S56" s="14">
        <v>1.8641159999999999</v>
      </c>
      <c r="T56" s="14"/>
      <c r="U56" s="14"/>
      <c r="W56" s="9"/>
      <c r="X56" s="9"/>
      <c r="Z56" s="14"/>
      <c r="AA56" s="14"/>
      <c r="AB56" s="9">
        <f>AVERAGE(P56:AA56)</f>
        <v>1.8641159999999999</v>
      </c>
      <c r="AC56" s="14"/>
      <c r="AD56" s="14"/>
      <c r="AE56" s="14"/>
      <c r="AF56" s="14"/>
      <c r="AG56" s="14">
        <v>12.72</v>
      </c>
      <c r="AH56" s="14"/>
      <c r="AI56" s="14"/>
      <c r="AJ56" s="14"/>
      <c r="AN56" s="9"/>
      <c r="AO56" s="9"/>
      <c r="AP56" s="9">
        <f>AVERAGE(AD56:AO56)</f>
        <v>12.72</v>
      </c>
      <c r="AR56" s="14"/>
      <c r="AS56" s="14"/>
      <c r="AT56" s="14"/>
      <c r="AV56" s="14"/>
      <c r="AW56" s="14"/>
      <c r="AX56" s="14"/>
      <c r="AZ56" s="14"/>
      <c r="BA56" s="14"/>
      <c r="BB56" s="14"/>
    </row>
    <row r="57" spans="1:54" ht="12.75">
      <c r="A57" s="3">
        <v>1410</v>
      </c>
      <c r="B57" s="14"/>
      <c r="C57" s="14"/>
      <c r="D57" s="9"/>
      <c r="E57" s="9"/>
      <c r="F57" s="9"/>
      <c r="G57" s="9"/>
      <c r="H57" s="9"/>
      <c r="I57" s="9"/>
      <c r="J57" s="9"/>
      <c r="L57" s="9"/>
      <c r="M57" s="9"/>
      <c r="N57" s="9"/>
      <c r="O57" s="9"/>
      <c r="P57" s="14"/>
      <c r="Q57" s="14"/>
      <c r="R57" s="14"/>
      <c r="S57" s="14"/>
      <c r="T57" s="14"/>
      <c r="U57" s="14"/>
      <c r="W57" s="9"/>
      <c r="X57" s="9"/>
      <c r="Z57" s="14"/>
      <c r="AA57" s="14"/>
      <c r="AB57" s="9"/>
      <c r="AC57" s="14"/>
      <c r="AD57" s="14"/>
      <c r="AE57" s="14"/>
      <c r="AF57" s="14"/>
      <c r="AG57" s="14"/>
      <c r="AH57" s="14"/>
      <c r="AI57" s="14"/>
      <c r="AJ57" s="14"/>
      <c r="AN57" s="9"/>
      <c r="AO57" s="9"/>
      <c r="AP57" s="9"/>
      <c r="AR57" s="14"/>
      <c r="AS57" s="14"/>
      <c r="AT57" s="14"/>
      <c r="AV57" s="14"/>
      <c r="AW57" s="14"/>
      <c r="AX57" s="14"/>
      <c r="AZ57" s="14"/>
      <c r="BA57" s="14"/>
      <c r="BB57" s="14"/>
    </row>
    <row r="58" spans="1:54" ht="12.75">
      <c r="A58" s="3">
        <v>1411</v>
      </c>
      <c r="B58" s="14"/>
      <c r="C58" s="14"/>
      <c r="D58" s="9"/>
      <c r="E58" s="9"/>
      <c r="F58" s="9"/>
      <c r="G58" s="9"/>
      <c r="H58" s="9">
        <v>1.3</v>
      </c>
      <c r="I58" s="9"/>
      <c r="J58" s="9"/>
      <c r="L58" s="9"/>
      <c r="M58" s="9"/>
      <c r="N58" s="9">
        <f>AVERAGE(B58:M58)</f>
        <v>1.3</v>
      </c>
      <c r="O58" s="9"/>
      <c r="P58" s="14"/>
      <c r="Q58" s="14"/>
      <c r="R58" s="14"/>
      <c r="S58" s="14"/>
      <c r="T58" s="14"/>
      <c r="U58" s="14"/>
      <c r="V58" s="14">
        <v>1.17208</v>
      </c>
      <c r="W58" s="9"/>
      <c r="X58" s="9"/>
      <c r="Z58" s="14"/>
      <c r="AA58" s="14"/>
      <c r="AB58" s="9">
        <f>AVERAGE(P58:AA58)</f>
        <v>1.17208</v>
      </c>
      <c r="AC58" s="14"/>
      <c r="AD58" s="14"/>
      <c r="AE58" s="14"/>
      <c r="AF58" s="14"/>
      <c r="AG58" s="14"/>
      <c r="AH58" s="14"/>
      <c r="AI58" s="14"/>
      <c r="AJ58" s="14">
        <v>7.8</v>
      </c>
      <c r="AN58" s="9"/>
      <c r="AO58" s="9"/>
      <c r="AP58" s="9">
        <f>AVERAGE(AD58:AO58)</f>
        <v>7.8</v>
      </c>
      <c r="AR58" s="14"/>
      <c r="AS58" s="14"/>
      <c r="AT58" s="14"/>
      <c r="AV58" s="14"/>
      <c r="AW58" s="14"/>
      <c r="AX58" s="14"/>
      <c r="AZ58" s="14"/>
      <c r="BA58" s="14"/>
      <c r="BB58" s="14"/>
    </row>
    <row r="59" spans="1:54" ht="12.75">
      <c r="A59" s="3">
        <v>1412</v>
      </c>
      <c r="B59" s="14"/>
      <c r="C59" s="14"/>
      <c r="D59" s="9"/>
      <c r="E59" s="9">
        <v>1.9</v>
      </c>
      <c r="F59" s="9"/>
      <c r="G59" s="9"/>
      <c r="H59" s="9"/>
      <c r="I59" s="9"/>
      <c r="J59" s="9"/>
      <c r="L59" s="9"/>
      <c r="M59" s="9"/>
      <c r="N59" s="9">
        <f>AVERAGE(B59:M59)</f>
        <v>1.9</v>
      </c>
      <c r="O59" s="9"/>
      <c r="P59" s="14"/>
      <c r="Q59" s="14"/>
      <c r="R59" s="14"/>
      <c r="S59" s="14">
        <v>1.42766</v>
      </c>
      <c r="T59" s="14"/>
      <c r="U59" s="14"/>
      <c r="W59" s="9"/>
      <c r="X59" s="9"/>
      <c r="Z59" s="14"/>
      <c r="AA59" s="14"/>
      <c r="AB59" s="9">
        <f>AVERAGE(P59:AA59)</f>
        <v>1.42766</v>
      </c>
      <c r="AC59" s="14"/>
      <c r="AD59" s="14"/>
      <c r="AE59" s="14"/>
      <c r="AF59" s="14"/>
      <c r="AG59" s="14">
        <v>11.4</v>
      </c>
      <c r="AH59" s="14"/>
      <c r="AI59" s="14"/>
      <c r="AJ59" s="14"/>
      <c r="AN59" s="9"/>
      <c r="AO59" s="9"/>
      <c r="AP59" s="9">
        <f>AVERAGE(AD59:AO59)</f>
        <v>11.4</v>
      </c>
      <c r="AR59" s="14"/>
      <c r="AS59" s="14"/>
      <c r="AT59" s="14"/>
      <c r="AV59" s="14"/>
      <c r="AW59" s="14"/>
      <c r="AX59" s="14"/>
      <c r="AZ59" s="14"/>
      <c r="BA59" s="14"/>
      <c r="BB59" s="14"/>
    </row>
    <row r="60" spans="1:54" ht="12.75">
      <c r="A60" s="3">
        <v>1413</v>
      </c>
      <c r="B60" s="14"/>
      <c r="C60" s="14"/>
      <c r="D60" s="9"/>
      <c r="E60" s="9"/>
      <c r="F60" s="9"/>
      <c r="G60" s="9"/>
      <c r="H60" s="9">
        <v>1.277</v>
      </c>
      <c r="I60" s="9"/>
      <c r="J60" s="9"/>
      <c r="L60" s="9">
        <v>1.326</v>
      </c>
      <c r="M60" s="9"/>
      <c r="N60" s="9">
        <f>AVERAGE(B60:M60)</f>
        <v>1.3014999999999999</v>
      </c>
      <c r="O60" s="9"/>
      <c r="P60" s="14"/>
      <c r="Q60" s="14"/>
      <c r="R60" s="14"/>
      <c r="S60" s="14"/>
      <c r="T60" s="14"/>
      <c r="U60" s="14"/>
      <c r="V60" s="14">
        <v>0.9595377999999999</v>
      </c>
      <c r="W60" s="9"/>
      <c r="X60" s="9"/>
      <c r="Z60" s="14">
        <v>0.9963564</v>
      </c>
      <c r="AA60" s="14"/>
      <c r="AB60" s="9">
        <f>AVERAGE(P60:AA60)</f>
        <v>0.9779471</v>
      </c>
      <c r="AC60" s="14"/>
      <c r="AD60" s="14"/>
      <c r="AE60" s="14"/>
      <c r="AF60" s="14"/>
      <c r="AG60" s="14"/>
      <c r="AH60" s="14"/>
      <c r="AI60" s="14"/>
      <c r="AJ60" s="14">
        <v>7.661999999999999</v>
      </c>
      <c r="AN60" s="14">
        <v>7.956</v>
      </c>
      <c r="AO60" s="9"/>
      <c r="AP60" s="9">
        <f>AVERAGE(AD60:AO60)</f>
        <v>7.808999999999999</v>
      </c>
      <c r="AR60" s="14"/>
      <c r="AS60" s="14"/>
      <c r="AT60" s="14"/>
      <c r="AV60" s="14"/>
      <c r="AW60" s="14"/>
      <c r="AX60" s="14"/>
      <c r="AZ60" s="14"/>
      <c r="BA60" s="14"/>
      <c r="BB60" s="14"/>
    </row>
    <row r="61" spans="1:54" ht="12.75">
      <c r="A61" s="3">
        <v>1414</v>
      </c>
      <c r="B61" s="14"/>
      <c r="C61" s="14"/>
      <c r="D61" s="9"/>
      <c r="E61" s="9"/>
      <c r="F61" s="9"/>
      <c r="G61" s="9"/>
      <c r="H61" s="9"/>
      <c r="I61" s="9"/>
      <c r="J61" s="9"/>
      <c r="L61" s="9"/>
      <c r="M61" s="9"/>
      <c r="N61" s="9"/>
      <c r="O61" s="9"/>
      <c r="P61" s="14"/>
      <c r="Q61" s="14"/>
      <c r="R61" s="14"/>
      <c r="S61" s="14"/>
      <c r="T61" s="14"/>
      <c r="U61" s="14"/>
      <c r="W61" s="9"/>
      <c r="X61" s="9"/>
      <c r="Z61" s="14"/>
      <c r="AA61" s="14"/>
      <c r="AB61" s="9"/>
      <c r="AC61" s="14"/>
      <c r="AD61" s="14"/>
      <c r="AE61" s="14"/>
      <c r="AF61" s="14"/>
      <c r="AG61" s="14"/>
      <c r="AH61" s="14"/>
      <c r="AI61" s="14"/>
      <c r="AJ61" s="14"/>
      <c r="AN61" s="9"/>
      <c r="AO61" s="9"/>
      <c r="AP61" s="9"/>
      <c r="AR61" s="14"/>
      <c r="AS61" s="14"/>
      <c r="AT61" s="14"/>
      <c r="AV61" s="14"/>
      <c r="AW61" s="14"/>
      <c r="AX61" s="14"/>
      <c r="AZ61" s="14"/>
      <c r="BA61" s="14"/>
      <c r="BB61" s="14"/>
    </row>
    <row r="62" spans="1:54" ht="12.75">
      <c r="A62" s="3">
        <v>1415</v>
      </c>
      <c r="B62" s="14"/>
      <c r="C62" s="14"/>
      <c r="D62" s="9"/>
      <c r="E62" s="9"/>
      <c r="F62" s="9"/>
      <c r="G62" s="9"/>
      <c r="H62" s="9"/>
      <c r="I62" s="9"/>
      <c r="J62" s="9"/>
      <c r="L62" s="9"/>
      <c r="M62" s="9"/>
      <c r="N62" s="9"/>
      <c r="O62" s="9"/>
      <c r="P62" s="14"/>
      <c r="Q62" s="14"/>
      <c r="R62" s="14"/>
      <c r="S62" s="14"/>
      <c r="T62" s="14"/>
      <c r="U62" s="14"/>
      <c r="W62" s="9"/>
      <c r="X62" s="9"/>
      <c r="Z62" s="14"/>
      <c r="AA62" s="14"/>
      <c r="AB62" s="9"/>
      <c r="AC62" s="14"/>
      <c r="AD62" s="14"/>
      <c r="AE62" s="14"/>
      <c r="AF62" s="14"/>
      <c r="AG62" s="14"/>
      <c r="AH62" s="14"/>
      <c r="AI62" s="14"/>
      <c r="AJ62" s="14"/>
      <c r="AN62" s="9"/>
      <c r="AO62" s="9"/>
      <c r="AP62" s="9"/>
      <c r="AR62" s="14"/>
      <c r="AS62" s="14"/>
      <c r="AT62" s="14"/>
      <c r="AV62" s="14"/>
      <c r="AW62" s="14"/>
      <c r="AX62" s="14"/>
      <c r="AZ62" s="14"/>
      <c r="BA62" s="14"/>
      <c r="BB62" s="14"/>
    </row>
    <row r="63" spans="1:54" ht="12.75">
      <c r="A63" s="3">
        <v>1416</v>
      </c>
      <c r="B63" s="14"/>
      <c r="C63" s="14"/>
      <c r="D63" s="9"/>
      <c r="E63" s="9"/>
      <c r="F63" s="9"/>
      <c r="G63" s="9"/>
      <c r="H63" s="9"/>
      <c r="I63" s="9"/>
      <c r="J63" s="9"/>
      <c r="L63" s="9"/>
      <c r="M63" s="9"/>
      <c r="N63" s="9"/>
      <c r="O63" s="9"/>
      <c r="P63" s="14"/>
      <c r="Q63" s="14"/>
      <c r="R63" s="14"/>
      <c r="S63" s="14"/>
      <c r="T63" s="14"/>
      <c r="U63" s="14"/>
      <c r="W63" s="9"/>
      <c r="X63" s="9"/>
      <c r="Z63" s="14"/>
      <c r="AA63" s="14"/>
      <c r="AB63" s="9"/>
      <c r="AC63" s="14"/>
      <c r="AD63" s="14"/>
      <c r="AE63" s="14"/>
      <c r="AF63" s="14"/>
      <c r="AG63" s="14"/>
      <c r="AH63" s="14"/>
      <c r="AI63" s="14"/>
      <c r="AJ63" s="14"/>
      <c r="AN63" s="9"/>
      <c r="AO63" s="9"/>
      <c r="AP63" s="9"/>
      <c r="AR63" s="14"/>
      <c r="AS63" s="14"/>
      <c r="AT63" s="14"/>
      <c r="AV63" s="14"/>
      <c r="AW63" s="14"/>
      <c r="AX63" s="14"/>
      <c r="AZ63" s="14"/>
      <c r="BA63" s="14"/>
      <c r="BB63" s="14"/>
    </row>
    <row r="64" spans="1:54" ht="12.75">
      <c r="A64" s="3">
        <v>1417</v>
      </c>
      <c r="B64" s="14"/>
      <c r="C64" s="14"/>
      <c r="D64" s="9"/>
      <c r="E64" s="9"/>
      <c r="F64" s="9"/>
      <c r="G64" s="9"/>
      <c r="H64" s="9"/>
      <c r="I64" s="9"/>
      <c r="J64" s="9"/>
      <c r="L64" s="9"/>
      <c r="M64" s="9"/>
      <c r="N64" s="9"/>
      <c r="O64" s="9"/>
      <c r="P64" s="14"/>
      <c r="Q64" s="14"/>
      <c r="R64" s="14"/>
      <c r="S64" s="14"/>
      <c r="T64" s="14"/>
      <c r="U64" s="14"/>
      <c r="W64" s="9"/>
      <c r="X64" s="9"/>
      <c r="Z64" s="14"/>
      <c r="AA64" s="14"/>
      <c r="AB64" s="9"/>
      <c r="AC64" s="14"/>
      <c r="AD64" s="14"/>
      <c r="AE64" s="14"/>
      <c r="AF64" s="14"/>
      <c r="AG64" s="14"/>
      <c r="AH64" s="14"/>
      <c r="AI64" s="14"/>
      <c r="AJ64" s="14"/>
      <c r="AN64" s="9"/>
      <c r="AO64" s="9"/>
      <c r="AP64" s="9"/>
      <c r="AR64" s="14"/>
      <c r="AS64" s="14"/>
      <c r="AT64" s="14"/>
      <c r="AV64" s="14"/>
      <c r="AW64" s="14"/>
      <c r="AX64" s="14"/>
      <c r="AZ64" s="14"/>
      <c r="BA64" s="14"/>
      <c r="BB64" s="14"/>
    </row>
    <row r="65" spans="1:54" ht="12.75">
      <c r="A65" s="3">
        <v>1418</v>
      </c>
      <c r="B65" s="14"/>
      <c r="C65" s="14"/>
      <c r="D65" s="9"/>
      <c r="E65" s="9"/>
      <c r="F65" s="9"/>
      <c r="G65" s="9"/>
      <c r="H65" s="9"/>
      <c r="I65" s="9"/>
      <c r="J65" s="9"/>
      <c r="L65" s="9">
        <v>1.2</v>
      </c>
      <c r="M65" s="9"/>
      <c r="N65" s="9">
        <f>AVERAGE(B65:M65)</f>
        <v>1.2</v>
      </c>
      <c r="O65" s="9"/>
      <c r="P65" s="14"/>
      <c r="Q65" s="14"/>
      <c r="R65" s="14"/>
      <c r="S65" s="14"/>
      <c r="T65" s="14"/>
      <c r="U65" s="14"/>
      <c r="W65" s="9"/>
      <c r="X65" s="9"/>
      <c r="Z65" s="14">
        <v>1.17756</v>
      </c>
      <c r="AA65" s="14"/>
      <c r="AB65" s="9">
        <f>AVERAGE(P65:AA65)</f>
        <v>1.17756</v>
      </c>
      <c r="AC65" s="14"/>
      <c r="AD65" s="14"/>
      <c r="AE65" s="14"/>
      <c r="AF65" s="14"/>
      <c r="AG65" s="14"/>
      <c r="AH65" s="14"/>
      <c r="AI65" s="14"/>
      <c r="AJ65" s="14"/>
      <c r="AN65" s="14">
        <v>7.2</v>
      </c>
      <c r="AO65" s="9"/>
      <c r="AP65" s="9">
        <f>AVERAGE(AD65:AO65)</f>
        <v>7.2</v>
      </c>
      <c r="AR65" s="14"/>
      <c r="AS65" s="14"/>
      <c r="AT65" s="14"/>
      <c r="AV65" s="14"/>
      <c r="AW65" s="14"/>
      <c r="AX65" s="14"/>
      <c r="AZ65" s="14"/>
      <c r="BA65" s="14"/>
      <c r="BB65" s="14"/>
    </row>
    <row r="66" spans="1:54" ht="12.75">
      <c r="A66" s="3">
        <v>1419</v>
      </c>
      <c r="B66" s="14"/>
      <c r="C66" s="14"/>
      <c r="D66" s="9"/>
      <c r="E66" s="9"/>
      <c r="F66" s="9"/>
      <c r="G66" s="9"/>
      <c r="H66" s="9"/>
      <c r="I66" s="9"/>
      <c r="J66" s="9"/>
      <c r="L66" s="9"/>
      <c r="M66" s="9"/>
      <c r="N66" s="9"/>
      <c r="O66" s="9"/>
      <c r="P66" s="14"/>
      <c r="Q66" s="14"/>
      <c r="R66" s="14"/>
      <c r="S66" s="14"/>
      <c r="T66" s="14"/>
      <c r="U66" s="14"/>
      <c r="W66" s="9"/>
      <c r="X66" s="9"/>
      <c r="Z66" s="14"/>
      <c r="AA66" s="14"/>
      <c r="AB66" s="9"/>
      <c r="AC66" s="14"/>
      <c r="AD66" s="14"/>
      <c r="AE66" s="14"/>
      <c r="AF66" s="14"/>
      <c r="AG66" s="14"/>
      <c r="AH66" s="14"/>
      <c r="AI66" s="14"/>
      <c r="AJ66" s="14"/>
      <c r="AN66" s="9"/>
      <c r="AO66" s="9"/>
      <c r="AP66" s="9"/>
      <c r="AR66" s="14"/>
      <c r="AS66" s="14"/>
      <c r="AT66" s="14"/>
      <c r="AV66" s="14"/>
      <c r="AW66" s="14"/>
      <c r="AX66" s="14"/>
      <c r="AZ66" s="14"/>
      <c r="BA66" s="14"/>
      <c r="BB66" s="14"/>
    </row>
    <row r="67" spans="1:54" ht="12.75">
      <c r="A67" s="3">
        <v>1420</v>
      </c>
      <c r="B67" s="14"/>
      <c r="C67" s="14"/>
      <c r="D67" s="9"/>
      <c r="E67" s="9"/>
      <c r="F67" s="9"/>
      <c r="G67" s="9"/>
      <c r="H67" s="9"/>
      <c r="I67" s="9"/>
      <c r="J67" s="9"/>
      <c r="L67" s="9"/>
      <c r="M67" s="9"/>
      <c r="N67" s="9"/>
      <c r="O67" s="9"/>
      <c r="P67" s="14"/>
      <c r="Q67" s="14"/>
      <c r="R67" s="14"/>
      <c r="S67" s="14"/>
      <c r="T67" s="14"/>
      <c r="U67" s="14"/>
      <c r="W67" s="9"/>
      <c r="X67" s="9"/>
      <c r="Z67" s="14"/>
      <c r="AA67" s="14"/>
      <c r="AB67" s="9"/>
      <c r="AC67" s="14"/>
      <c r="AD67" s="14"/>
      <c r="AE67" s="14"/>
      <c r="AF67" s="14"/>
      <c r="AG67" s="14"/>
      <c r="AH67" s="14"/>
      <c r="AI67" s="14"/>
      <c r="AJ67" s="14"/>
      <c r="AN67" s="9"/>
      <c r="AO67" s="9"/>
      <c r="AP67" s="9"/>
      <c r="AR67" s="14"/>
      <c r="AS67" s="14"/>
      <c r="AT67" s="14"/>
      <c r="AV67" s="14"/>
      <c r="AW67" s="14"/>
      <c r="AX67" s="14"/>
      <c r="AZ67" s="14"/>
      <c r="BA67" s="14"/>
      <c r="BB67" s="14"/>
    </row>
    <row r="68" spans="1:54" ht="12.75">
      <c r="A68" s="3">
        <v>1421</v>
      </c>
      <c r="B68" s="14"/>
      <c r="C68" s="14"/>
      <c r="D68" s="9"/>
      <c r="E68" s="9"/>
      <c r="F68" s="9"/>
      <c r="G68" s="9"/>
      <c r="H68" s="9"/>
      <c r="I68" s="9"/>
      <c r="J68" s="9"/>
      <c r="L68" s="9"/>
      <c r="M68" s="9"/>
      <c r="N68" s="9"/>
      <c r="O68" s="9"/>
      <c r="P68" s="14"/>
      <c r="Q68" s="14"/>
      <c r="R68" s="14"/>
      <c r="S68" s="14"/>
      <c r="T68" s="14"/>
      <c r="U68" s="14"/>
      <c r="W68" s="9"/>
      <c r="X68" s="9"/>
      <c r="Z68" s="14"/>
      <c r="AA68" s="14"/>
      <c r="AB68" s="9"/>
      <c r="AC68" s="14"/>
      <c r="AD68" s="14"/>
      <c r="AE68" s="14"/>
      <c r="AF68" s="14"/>
      <c r="AG68" s="14"/>
      <c r="AH68" s="14"/>
      <c r="AI68" s="14"/>
      <c r="AJ68" s="14"/>
      <c r="AN68" s="9"/>
      <c r="AO68" s="9"/>
      <c r="AP68" s="9"/>
      <c r="AR68" s="14"/>
      <c r="AS68" s="14"/>
      <c r="AT68" s="14"/>
      <c r="AV68" s="14"/>
      <c r="AW68" s="14"/>
      <c r="AX68" s="14"/>
      <c r="AZ68" s="14"/>
      <c r="BA68" s="14"/>
      <c r="BB68" s="14"/>
    </row>
    <row r="69" spans="1:54" ht="12.75">
      <c r="A69" s="3">
        <v>1422</v>
      </c>
      <c r="B69" s="14"/>
      <c r="C69" s="14"/>
      <c r="D69" s="9"/>
      <c r="E69" s="9"/>
      <c r="F69" s="9"/>
      <c r="G69" s="9"/>
      <c r="H69" s="9"/>
      <c r="I69" s="9"/>
      <c r="J69" s="9"/>
      <c r="L69" s="9"/>
      <c r="M69" s="9"/>
      <c r="N69" s="9"/>
      <c r="O69" s="9"/>
      <c r="P69" s="14"/>
      <c r="Q69" s="14"/>
      <c r="R69" s="14"/>
      <c r="S69" s="14"/>
      <c r="T69" s="14"/>
      <c r="U69" s="14"/>
      <c r="W69" s="9"/>
      <c r="X69" s="9"/>
      <c r="Z69" s="14"/>
      <c r="AA69" s="14"/>
      <c r="AB69" s="9"/>
      <c r="AC69" s="14"/>
      <c r="AD69" s="14"/>
      <c r="AE69" s="14"/>
      <c r="AF69" s="14"/>
      <c r="AG69" s="14"/>
      <c r="AH69" s="14"/>
      <c r="AI69" s="14"/>
      <c r="AJ69" s="14"/>
      <c r="AN69" s="9"/>
      <c r="AO69" s="9"/>
      <c r="AP69" s="9"/>
      <c r="AR69" s="14"/>
      <c r="AS69" s="14"/>
      <c r="AT69" s="14"/>
      <c r="AV69" s="14"/>
      <c r="AW69" s="14"/>
      <c r="AX69" s="14"/>
      <c r="AZ69" s="14"/>
      <c r="BA69" s="14"/>
      <c r="BB69" s="14"/>
    </row>
    <row r="70" spans="1:54" ht="12.75">
      <c r="A70" s="3">
        <v>1423</v>
      </c>
      <c r="B70" s="14"/>
      <c r="C70" s="14"/>
      <c r="D70" s="9"/>
      <c r="E70" s="9"/>
      <c r="F70" s="9"/>
      <c r="G70" s="9"/>
      <c r="H70" s="9"/>
      <c r="I70" s="9"/>
      <c r="J70" s="9"/>
      <c r="L70" s="9"/>
      <c r="M70" s="9"/>
      <c r="N70" s="9"/>
      <c r="O70" s="9"/>
      <c r="P70" s="14"/>
      <c r="Q70" s="14"/>
      <c r="R70" s="14"/>
      <c r="S70" s="14"/>
      <c r="T70" s="14"/>
      <c r="U70" s="14"/>
      <c r="W70" s="9"/>
      <c r="X70" s="9"/>
      <c r="Z70" s="14"/>
      <c r="AA70" s="14"/>
      <c r="AB70" s="9"/>
      <c r="AC70" s="14"/>
      <c r="AD70" s="14"/>
      <c r="AE70" s="14"/>
      <c r="AF70" s="14"/>
      <c r="AG70" s="14"/>
      <c r="AH70" s="14"/>
      <c r="AI70" s="14"/>
      <c r="AJ70" s="14"/>
      <c r="AN70" s="9"/>
      <c r="AO70" s="9"/>
      <c r="AP70" s="9"/>
      <c r="AR70" s="14"/>
      <c r="AS70" s="14"/>
      <c r="AT70" s="14"/>
      <c r="AV70" s="14"/>
      <c r="AW70" s="14"/>
      <c r="AX70" s="14"/>
      <c r="AZ70" s="14"/>
      <c r="BA70" s="14"/>
      <c r="BB70" s="14"/>
    </row>
    <row r="71" spans="1:54" ht="12.75">
      <c r="A71" s="3">
        <v>1424</v>
      </c>
      <c r="B71" s="14"/>
      <c r="C71" s="14"/>
      <c r="D71" s="9"/>
      <c r="E71" s="9"/>
      <c r="F71" s="9"/>
      <c r="G71" s="9"/>
      <c r="H71" s="9"/>
      <c r="I71" s="9"/>
      <c r="J71" s="9"/>
      <c r="L71" s="9"/>
      <c r="M71" s="9"/>
      <c r="N71" s="9"/>
      <c r="O71" s="9"/>
      <c r="P71" s="14"/>
      <c r="Q71" s="14"/>
      <c r="R71" s="14"/>
      <c r="S71" s="14"/>
      <c r="T71" s="14"/>
      <c r="U71" s="14"/>
      <c r="W71" s="9"/>
      <c r="X71" s="9"/>
      <c r="Z71" s="14"/>
      <c r="AA71" s="14"/>
      <c r="AB71" s="9"/>
      <c r="AC71" s="14"/>
      <c r="AD71" s="14"/>
      <c r="AE71" s="14"/>
      <c r="AF71" s="14"/>
      <c r="AG71" s="14"/>
      <c r="AH71" s="14"/>
      <c r="AI71" s="14"/>
      <c r="AJ71" s="14"/>
      <c r="AN71" s="9"/>
      <c r="AO71" s="9"/>
      <c r="AP71" s="9"/>
      <c r="AR71" s="14"/>
      <c r="AS71" s="14"/>
      <c r="AT71" s="14"/>
      <c r="AV71" s="14"/>
      <c r="AW71" s="14"/>
      <c r="AX71" s="14"/>
      <c r="AZ71" s="14"/>
      <c r="BA71" s="14"/>
      <c r="BB71" s="14"/>
    </row>
    <row r="72" spans="1:54" ht="12.75">
      <c r="A72" s="3">
        <v>1425</v>
      </c>
      <c r="B72" s="14"/>
      <c r="C72" s="14">
        <v>2.402</v>
      </c>
      <c r="D72" s="9"/>
      <c r="E72" s="9"/>
      <c r="F72" s="9"/>
      <c r="G72" s="9"/>
      <c r="H72" s="9"/>
      <c r="I72" s="9"/>
      <c r="J72" s="9"/>
      <c r="L72" s="9"/>
      <c r="M72" s="9"/>
      <c r="N72" s="9">
        <f>AVERAGE(B72:M72)</f>
        <v>2.402</v>
      </c>
      <c r="O72" s="9"/>
      <c r="P72" s="14"/>
      <c r="Q72" s="14">
        <v>2.5045654</v>
      </c>
      <c r="R72" s="14"/>
      <c r="S72" s="14"/>
      <c r="T72" s="14"/>
      <c r="U72" s="14"/>
      <c r="W72" s="9"/>
      <c r="X72" s="9"/>
      <c r="Z72" s="14"/>
      <c r="AA72" s="14"/>
      <c r="AB72" s="9">
        <f>AVERAGE(P72:AA72)</f>
        <v>2.5045654</v>
      </c>
      <c r="AC72" s="14"/>
      <c r="AD72" s="14"/>
      <c r="AE72" s="14">
        <v>14.412</v>
      </c>
      <c r="AF72" s="14"/>
      <c r="AG72" s="14"/>
      <c r="AH72" s="14"/>
      <c r="AI72" s="14"/>
      <c r="AJ72" s="14"/>
      <c r="AN72" s="9"/>
      <c r="AO72" s="9"/>
      <c r="AP72" s="9">
        <f>AVERAGE(AD72:AO72)</f>
        <v>14.412</v>
      </c>
      <c r="AR72" s="14"/>
      <c r="AS72" s="14">
        <v>2.402</v>
      </c>
      <c r="AT72" s="14">
        <f>AVERAGE(AR72:AS72)</f>
        <v>2.402</v>
      </c>
      <c r="AV72" s="14"/>
      <c r="AW72" s="14">
        <v>2.5045654</v>
      </c>
      <c r="AX72" s="14">
        <f>AVERAGE(AV72:AW72)</f>
        <v>2.5045654</v>
      </c>
      <c r="AZ72" s="14"/>
      <c r="BA72" s="14">
        <v>14.412</v>
      </c>
      <c r="BB72" s="14">
        <f>AVERAGE(AZ72:BA72)</f>
        <v>14.412</v>
      </c>
    </row>
    <row r="73" spans="1:54" ht="12.75">
      <c r="A73" s="3">
        <v>1426</v>
      </c>
      <c r="B73" s="14"/>
      <c r="C73" s="14"/>
      <c r="D73" s="9"/>
      <c r="E73" s="9"/>
      <c r="F73" s="9"/>
      <c r="G73" s="9"/>
      <c r="H73" s="9"/>
      <c r="I73" s="9"/>
      <c r="J73" s="9"/>
      <c r="L73" s="9"/>
      <c r="M73" s="9"/>
      <c r="N73" s="9"/>
      <c r="O73" s="9"/>
      <c r="P73" s="14"/>
      <c r="Q73" s="14"/>
      <c r="R73" s="14"/>
      <c r="S73" s="14"/>
      <c r="T73" s="14"/>
      <c r="U73" s="14"/>
      <c r="W73" s="9"/>
      <c r="X73" s="9"/>
      <c r="Z73" s="14"/>
      <c r="AA73" s="14"/>
      <c r="AB73" s="9"/>
      <c r="AC73" s="14"/>
      <c r="AD73" s="14"/>
      <c r="AE73" s="14"/>
      <c r="AF73" s="14"/>
      <c r="AG73" s="14"/>
      <c r="AH73" s="14"/>
      <c r="AI73" s="14"/>
      <c r="AJ73" s="14"/>
      <c r="AN73" s="9"/>
      <c r="AO73" s="9"/>
      <c r="AP73" s="9"/>
      <c r="AR73" s="14"/>
      <c r="AS73" s="14"/>
      <c r="AT73" s="14"/>
      <c r="AV73" s="14"/>
      <c r="AW73" s="14"/>
      <c r="AX73" s="14"/>
      <c r="AZ73" s="14"/>
      <c r="BA73" s="14"/>
      <c r="BB73" s="14"/>
    </row>
    <row r="74" spans="1:54" ht="12.75">
      <c r="A74" s="3">
        <v>1427</v>
      </c>
      <c r="B74" s="14">
        <v>1.603</v>
      </c>
      <c r="C74" s="14"/>
      <c r="D74" s="9"/>
      <c r="E74" s="9"/>
      <c r="F74" s="9"/>
      <c r="G74" s="9"/>
      <c r="H74" s="9"/>
      <c r="I74" s="9"/>
      <c r="J74" s="9"/>
      <c r="L74" s="9"/>
      <c r="M74" s="9"/>
      <c r="N74" s="9">
        <f>AVERAGE(B74:M74)</f>
        <v>1.603</v>
      </c>
      <c r="O74" s="9"/>
      <c r="P74" s="14">
        <v>1.6714480999999999</v>
      </c>
      <c r="Q74" s="14"/>
      <c r="R74" s="14"/>
      <c r="S74" s="14"/>
      <c r="T74" s="14"/>
      <c r="U74" s="14"/>
      <c r="W74" s="9"/>
      <c r="X74" s="9"/>
      <c r="Z74" s="14"/>
      <c r="AA74" s="14"/>
      <c r="AB74" s="9">
        <f>AVERAGE(P74:AA74)</f>
        <v>1.6714480999999999</v>
      </c>
      <c r="AC74" s="14"/>
      <c r="AD74" s="14">
        <v>9.617999999999999</v>
      </c>
      <c r="AE74" s="14"/>
      <c r="AF74" s="14"/>
      <c r="AG74" s="14"/>
      <c r="AH74" s="14"/>
      <c r="AI74" s="14"/>
      <c r="AJ74" s="14"/>
      <c r="AN74" s="9"/>
      <c r="AO74" s="9"/>
      <c r="AP74" s="9">
        <f>AVERAGE(AD74:AO74)</f>
        <v>9.617999999999999</v>
      </c>
      <c r="AR74" s="14">
        <v>1.603</v>
      </c>
      <c r="AS74" s="14"/>
      <c r="AT74" s="14">
        <f>AVERAGE(AR74:AS74)</f>
        <v>1.603</v>
      </c>
      <c r="AV74" s="14">
        <v>1.6714480999999999</v>
      </c>
      <c r="AW74" s="14"/>
      <c r="AX74" s="14">
        <f>AVERAGE(AV74:AW74)</f>
        <v>1.6714480999999999</v>
      </c>
      <c r="AZ74" s="14">
        <v>9.617999999999999</v>
      </c>
      <c r="BA74" s="14"/>
      <c r="BB74" s="14">
        <f>AVERAGE(AZ74:BA74)</f>
        <v>9.617999999999999</v>
      </c>
    </row>
    <row r="75" spans="1:54" ht="12.75">
      <c r="A75" s="3">
        <v>1428</v>
      </c>
      <c r="B75" s="14"/>
      <c r="C75" s="14"/>
      <c r="D75" s="9"/>
      <c r="E75" s="9"/>
      <c r="F75" s="9"/>
      <c r="G75" s="9"/>
      <c r="H75" s="9"/>
      <c r="I75" s="9"/>
      <c r="J75" s="9"/>
      <c r="L75" s="9"/>
      <c r="M75" s="9"/>
      <c r="N75" s="9"/>
      <c r="O75" s="9"/>
      <c r="P75" s="14"/>
      <c r="Q75" s="14"/>
      <c r="R75" s="14"/>
      <c r="S75" s="14"/>
      <c r="T75" s="14"/>
      <c r="U75" s="14"/>
      <c r="W75" s="9"/>
      <c r="X75" s="9"/>
      <c r="Z75" s="14"/>
      <c r="AA75" s="14"/>
      <c r="AB75" s="9"/>
      <c r="AC75" s="14"/>
      <c r="AD75" s="14"/>
      <c r="AE75" s="14"/>
      <c r="AF75" s="14"/>
      <c r="AG75" s="14"/>
      <c r="AH75" s="14"/>
      <c r="AI75" s="14"/>
      <c r="AJ75" s="14"/>
      <c r="AN75" s="9"/>
      <c r="AO75" s="9"/>
      <c r="AP75" s="9"/>
      <c r="AR75" s="14"/>
      <c r="AS75" s="14"/>
      <c r="AT75" s="14"/>
      <c r="AV75" s="14"/>
      <c r="AW75" s="14"/>
      <c r="AX75" s="14"/>
      <c r="AZ75" s="14"/>
      <c r="BA75" s="14"/>
      <c r="BB75" s="14"/>
    </row>
    <row r="76" spans="1:54" ht="12.75">
      <c r="A76" s="3">
        <v>1429</v>
      </c>
      <c r="B76" s="14">
        <v>1.734</v>
      </c>
      <c r="C76" s="14"/>
      <c r="D76" s="9"/>
      <c r="E76" s="9"/>
      <c r="F76" s="9"/>
      <c r="G76" s="9"/>
      <c r="H76" s="9"/>
      <c r="I76" s="9"/>
      <c r="J76" s="9"/>
      <c r="L76" s="9"/>
      <c r="M76" s="9"/>
      <c r="N76" s="9">
        <f>AVERAGE(B76:M76)</f>
        <v>1.734</v>
      </c>
      <c r="O76" s="9"/>
      <c r="P76" s="14">
        <v>2.0483742</v>
      </c>
      <c r="Q76" s="14"/>
      <c r="R76" s="14"/>
      <c r="S76" s="14"/>
      <c r="T76" s="14"/>
      <c r="U76" s="14"/>
      <c r="W76" s="9"/>
      <c r="X76" s="9"/>
      <c r="Z76" s="14"/>
      <c r="AA76" s="14"/>
      <c r="AB76" s="9">
        <f>AVERAGE(P76:AA76)</f>
        <v>2.0483742</v>
      </c>
      <c r="AC76" s="14"/>
      <c r="AD76" s="14">
        <v>10.404</v>
      </c>
      <c r="AE76" s="14"/>
      <c r="AF76" s="14"/>
      <c r="AG76" s="14"/>
      <c r="AH76" s="14"/>
      <c r="AI76" s="14"/>
      <c r="AJ76" s="14"/>
      <c r="AN76" s="9"/>
      <c r="AO76" s="9"/>
      <c r="AP76" s="9">
        <f>AVERAGE(AD76:AO76)</f>
        <v>10.404</v>
      </c>
      <c r="AR76" s="14">
        <v>1.734</v>
      </c>
      <c r="AS76" s="14"/>
      <c r="AT76" s="14">
        <f>AVERAGE(AR76:AS76)</f>
        <v>1.734</v>
      </c>
      <c r="AV76" s="14">
        <v>2.0483742</v>
      </c>
      <c r="AW76" s="14"/>
      <c r="AX76" s="14">
        <f>AVERAGE(AV76:AW76)</f>
        <v>2.0483742</v>
      </c>
      <c r="AZ76" s="14">
        <v>10.404</v>
      </c>
      <c r="BA76" s="14"/>
      <c r="BB76" s="14">
        <f>AVERAGE(AZ76:BA76)</f>
        <v>10.404</v>
      </c>
    </row>
    <row r="77" spans="1:54" ht="12.75">
      <c r="A77" s="3">
        <v>1430</v>
      </c>
      <c r="B77" s="14"/>
      <c r="C77" s="14"/>
      <c r="D77" s="9"/>
      <c r="E77" s="9"/>
      <c r="F77" s="9"/>
      <c r="G77" s="9"/>
      <c r="H77" s="9"/>
      <c r="I77" s="9"/>
      <c r="J77" s="9"/>
      <c r="L77" s="9"/>
      <c r="M77" s="9"/>
      <c r="N77" s="9"/>
      <c r="O77" s="9"/>
      <c r="P77" s="14"/>
      <c r="Q77" s="14"/>
      <c r="R77" s="14"/>
      <c r="S77" s="14"/>
      <c r="T77" s="14"/>
      <c r="U77" s="14"/>
      <c r="W77" s="9"/>
      <c r="X77" s="9"/>
      <c r="Z77" s="14"/>
      <c r="AA77" s="14"/>
      <c r="AB77" s="9"/>
      <c r="AC77" s="14"/>
      <c r="AD77" s="14"/>
      <c r="AE77" s="14"/>
      <c r="AF77" s="14"/>
      <c r="AG77" s="14"/>
      <c r="AH77" s="14"/>
      <c r="AI77" s="14"/>
      <c r="AJ77" s="14"/>
      <c r="AN77" s="9"/>
      <c r="AO77" s="9"/>
      <c r="AP77" s="9"/>
      <c r="AR77" s="14"/>
      <c r="AS77" s="14"/>
      <c r="AT77" s="14"/>
      <c r="AV77" s="14"/>
      <c r="AW77" s="14"/>
      <c r="AX77" s="14"/>
      <c r="AZ77" s="14"/>
      <c r="BA77" s="14"/>
      <c r="BB77" s="14"/>
    </row>
    <row r="78" spans="1:54" ht="12.75">
      <c r="A78" s="3">
        <v>1431</v>
      </c>
      <c r="B78" s="14"/>
      <c r="C78" s="14"/>
      <c r="D78" s="9"/>
      <c r="E78" s="9"/>
      <c r="F78" s="9"/>
      <c r="G78" s="9"/>
      <c r="H78" s="9"/>
      <c r="I78" s="9"/>
      <c r="J78" s="9"/>
      <c r="L78" s="9"/>
      <c r="M78" s="9"/>
      <c r="N78" s="9"/>
      <c r="O78" s="9"/>
      <c r="P78" s="14"/>
      <c r="Q78" s="14"/>
      <c r="R78" s="14"/>
      <c r="S78" s="14"/>
      <c r="T78" s="14"/>
      <c r="U78" s="14"/>
      <c r="W78" s="9"/>
      <c r="X78" s="9"/>
      <c r="Z78" s="14"/>
      <c r="AA78" s="14"/>
      <c r="AB78" s="9"/>
      <c r="AC78" s="14"/>
      <c r="AD78" s="14"/>
      <c r="AE78" s="14"/>
      <c r="AF78" s="14"/>
      <c r="AG78" s="14"/>
      <c r="AH78" s="14"/>
      <c r="AI78" s="14"/>
      <c r="AJ78" s="14"/>
      <c r="AN78" s="9"/>
      <c r="AO78" s="9"/>
      <c r="AP78" s="9"/>
      <c r="AR78" s="14"/>
      <c r="AS78" s="14"/>
      <c r="AT78" s="14"/>
      <c r="AV78" s="14"/>
      <c r="AW78" s="14"/>
      <c r="AX78" s="14"/>
      <c r="AZ78" s="14"/>
      <c r="BA78" s="14"/>
      <c r="BB78" s="14"/>
    </row>
    <row r="79" spans="1:54" ht="12.75">
      <c r="A79" s="3">
        <v>1432</v>
      </c>
      <c r="B79" s="14">
        <v>1.445</v>
      </c>
      <c r="C79" s="14"/>
      <c r="D79" s="9"/>
      <c r="E79" s="9"/>
      <c r="F79" s="9"/>
      <c r="G79" s="9"/>
      <c r="H79" s="9"/>
      <c r="I79" s="9"/>
      <c r="J79" s="9"/>
      <c r="L79" s="9"/>
      <c r="M79" s="9"/>
      <c r="N79" s="9">
        <f>AVERAGE(B79:M79)</f>
        <v>1.445</v>
      </c>
      <c r="O79" s="9"/>
      <c r="P79" s="14">
        <v>1.7069785000000002</v>
      </c>
      <c r="Q79" s="14"/>
      <c r="R79" s="14"/>
      <c r="S79" s="14"/>
      <c r="T79" s="14"/>
      <c r="U79" s="14"/>
      <c r="W79" s="9"/>
      <c r="X79" s="9"/>
      <c r="Z79" s="14"/>
      <c r="AA79" s="14"/>
      <c r="AB79" s="9">
        <f>AVERAGE(P79:AA79)</f>
        <v>1.7069785000000002</v>
      </c>
      <c r="AC79" s="14"/>
      <c r="AD79" s="14">
        <v>8.458536585365854</v>
      </c>
      <c r="AE79" s="14"/>
      <c r="AF79" s="14"/>
      <c r="AG79" s="14"/>
      <c r="AH79" s="14"/>
      <c r="AI79" s="14"/>
      <c r="AJ79" s="14"/>
      <c r="AN79" s="9"/>
      <c r="AO79" s="9"/>
      <c r="AP79" s="9">
        <f>AVERAGE(AD79:AO79)</f>
        <v>8.458536585365854</v>
      </c>
      <c r="AR79" s="14">
        <v>1.445</v>
      </c>
      <c r="AS79" s="14"/>
      <c r="AT79" s="14">
        <f>AVERAGE(AR79:AS79)</f>
        <v>1.445</v>
      </c>
      <c r="AV79" s="14">
        <v>1.7069785000000002</v>
      </c>
      <c r="AW79" s="14"/>
      <c r="AX79" s="14">
        <f>AVERAGE(AV79:AW79)</f>
        <v>1.7069785000000002</v>
      </c>
      <c r="AZ79" s="14">
        <v>8.458536585365854</v>
      </c>
      <c r="BA79" s="14"/>
      <c r="BB79" s="14">
        <f>AVERAGE(AZ79:BA79)</f>
        <v>8.458536585365854</v>
      </c>
    </row>
    <row r="80" spans="1:54" ht="12.75">
      <c r="A80" s="3">
        <v>1433</v>
      </c>
      <c r="B80" s="14"/>
      <c r="C80" s="14">
        <v>2.432</v>
      </c>
      <c r="D80" s="9"/>
      <c r="E80" s="9"/>
      <c r="F80" s="9"/>
      <c r="G80" s="9"/>
      <c r="H80" s="9"/>
      <c r="I80" s="9"/>
      <c r="J80" s="9"/>
      <c r="L80" s="9"/>
      <c r="M80" s="9"/>
      <c r="N80" s="9">
        <f>AVERAGE(B80:M80)</f>
        <v>2.432</v>
      </c>
      <c r="O80" s="9"/>
      <c r="P80" s="14"/>
      <c r="Q80" s="14">
        <v>2.8729216</v>
      </c>
      <c r="R80" s="14"/>
      <c r="S80" s="14"/>
      <c r="T80" s="14"/>
      <c r="U80" s="14"/>
      <c r="W80" s="9"/>
      <c r="X80" s="9"/>
      <c r="Z80" s="14"/>
      <c r="AA80" s="14"/>
      <c r="AB80" s="9">
        <f>AVERAGE(P80:AA80)</f>
        <v>2.8729216</v>
      </c>
      <c r="AC80" s="14"/>
      <c r="AD80" s="14"/>
      <c r="AE80" s="14">
        <v>14.236097560975608</v>
      </c>
      <c r="AF80" s="14"/>
      <c r="AG80" s="14"/>
      <c r="AH80" s="14"/>
      <c r="AI80" s="14"/>
      <c r="AJ80" s="14"/>
      <c r="AN80" s="9"/>
      <c r="AO80" s="9"/>
      <c r="AP80" s="9">
        <f>AVERAGE(AD80:AO80)</f>
        <v>14.236097560975608</v>
      </c>
      <c r="AR80" s="14"/>
      <c r="AS80" s="14">
        <v>2.432</v>
      </c>
      <c r="AT80" s="14">
        <f>AVERAGE(AR80:AS80)</f>
        <v>2.432</v>
      </c>
      <c r="AV80" s="14"/>
      <c r="AW80" s="14">
        <v>2.8729216</v>
      </c>
      <c r="AX80" s="14">
        <f>AVERAGE(AV80:AW80)</f>
        <v>2.8729216</v>
      </c>
      <c r="AZ80" s="14"/>
      <c r="BA80" s="14">
        <v>14.236097560975608</v>
      </c>
      <c r="BB80" s="14">
        <f>AVERAGE(AZ80:BA80)</f>
        <v>14.236097560975608</v>
      </c>
    </row>
    <row r="81" spans="1:54" ht="12.75">
      <c r="A81" s="3">
        <v>1434</v>
      </c>
      <c r="B81" s="14"/>
      <c r="C81" s="14">
        <v>3.019</v>
      </c>
      <c r="D81" s="9"/>
      <c r="E81" s="9"/>
      <c r="F81" s="9"/>
      <c r="G81" s="9"/>
      <c r="H81" s="9"/>
      <c r="I81" s="9"/>
      <c r="J81" s="9"/>
      <c r="L81" s="9"/>
      <c r="M81" s="9"/>
      <c r="N81" s="9">
        <f>AVERAGE(B81:M81)</f>
        <v>3.019</v>
      </c>
      <c r="O81" s="9"/>
      <c r="P81" s="14"/>
      <c r="Q81" s="14">
        <v>3.3329760000000004</v>
      </c>
      <c r="R81" s="14"/>
      <c r="S81" s="14"/>
      <c r="T81" s="14"/>
      <c r="U81" s="14"/>
      <c r="W81" s="9"/>
      <c r="X81" s="9"/>
      <c r="Z81" s="14"/>
      <c r="AA81" s="14"/>
      <c r="AB81" s="9">
        <f>AVERAGE(P81:AA81)</f>
        <v>3.3329760000000004</v>
      </c>
      <c r="AC81" s="14"/>
      <c r="AD81" s="14"/>
      <c r="AE81" s="14">
        <v>17.67219512195122</v>
      </c>
      <c r="AF81" s="14"/>
      <c r="AG81" s="14"/>
      <c r="AH81" s="14"/>
      <c r="AI81" s="14"/>
      <c r="AJ81" s="14"/>
      <c r="AN81" s="9"/>
      <c r="AO81" s="9"/>
      <c r="AP81" s="9">
        <f>AVERAGE(AD81:AO81)</f>
        <v>17.67219512195122</v>
      </c>
      <c r="AR81" s="14"/>
      <c r="AS81" s="14">
        <v>3.019</v>
      </c>
      <c r="AT81" s="14">
        <f>AVERAGE(AR81:AS81)</f>
        <v>3.019</v>
      </c>
      <c r="AV81" s="14"/>
      <c r="AW81" s="14">
        <v>3.3329760000000004</v>
      </c>
      <c r="AX81" s="14">
        <f>AVERAGE(AV81:AW81)</f>
        <v>3.3329760000000004</v>
      </c>
      <c r="AZ81" s="14"/>
      <c r="BA81" s="14">
        <v>17.67219512195122</v>
      </c>
      <c r="BB81" s="14">
        <f>AVERAGE(AZ81:BA81)</f>
        <v>17.67219512195122</v>
      </c>
    </row>
    <row r="82" spans="1:54" ht="12.75">
      <c r="A82" s="3">
        <v>1435</v>
      </c>
      <c r="B82" s="14"/>
      <c r="C82" s="14"/>
      <c r="D82" s="9"/>
      <c r="E82" s="9"/>
      <c r="F82" s="9"/>
      <c r="G82" s="9"/>
      <c r="H82" s="9"/>
      <c r="I82" s="9"/>
      <c r="J82" s="9"/>
      <c r="L82" s="9"/>
      <c r="M82" s="9"/>
      <c r="N82" s="9"/>
      <c r="O82" s="9"/>
      <c r="P82" s="14"/>
      <c r="Q82" s="14"/>
      <c r="R82" s="14"/>
      <c r="S82" s="14"/>
      <c r="T82" s="14"/>
      <c r="U82" s="14"/>
      <c r="W82" s="9"/>
      <c r="X82" s="9"/>
      <c r="Z82" s="14"/>
      <c r="AA82" s="14"/>
      <c r="AB82" s="9"/>
      <c r="AC82" s="14"/>
      <c r="AD82" s="14"/>
      <c r="AE82" s="14"/>
      <c r="AF82" s="14"/>
      <c r="AG82" s="14"/>
      <c r="AH82" s="14"/>
      <c r="AI82" s="14"/>
      <c r="AJ82" s="14"/>
      <c r="AN82" s="9"/>
      <c r="AO82" s="9"/>
      <c r="AP82" s="9"/>
      <c r="AR82" s="14"/>
      <c r="AS82" s="14"/>
      <c r="AT82" s="14"/>
      <c r="AV82" s="14"/>
      <c r="AW82" s="14"/>
      <c r="AX82" s="14"/>
      <c r="AZ82" s="14"/>
      <c r="BA82" s="14"/>
      <c r="BB82" s="14"/>
    </row>
    <row r="83" spans="1:54" ht="12.75">
      <c r="A83" s="3">
        <v>1436</v>
      </c>
      <c r="B83" s="14"/>
      <c r="C83" s="14"/>
      <c r="D83" s="9"/>
      <c r="E83" s="9"/>
      <c r="F83" s="9"/>
      <c r="G83" s="9"/>
      <c r="H83" s="9"/>
      <c r="I83" s="9"/>
      <c r="J83" s="9"/>
      <c r="L83" s="9"/>
      <c r="M83" s="9"/>
      <c r="N83" s="9"/>
      <c r="O83" s="9"/>
      <c r="P83" s="14"/>
      <c r="Q83" s="14"/>
      <c r="R83" s="14"/>
      <c r="S83" s="14"/>
      <c r="T83" s="14"/>
      <c r="U83" s="14"/>
      <c r="W83" s="9"/>
      <c r="X83" s="9"/>
      <c r="Z83" s="14"/>
      <c r="AA83" s="14"/>
      <c r="AB83" s="9"/>
      <c r="AC83" s="14"/>
      <c r="AD83" s="14"/>
      <c r="AE83" s="14"/>
      <c r="AF83" s="14"/>
      <c r="AG83" s="14"/>
      <c r="AH83" s="14"/>
      <c r="AI83" s="14"/>
      <c r="AJ83" s="14"/>
      <c r="AN83" s="9"/>
      <c r="AO83" s="9"/>
      <c r="AP83" s="9"/>
      <c r="AR83" s="14"/>
      <c r="AS83" s="14"/>
      <c r="AT83" s="14"/>
      <c r="AV83" s="14"/>
      <c r="AW83" s="14"/>
      <c r="AX83" s="14"/>
      <c r="AZ83" s="14"/>
      <c r="BA83" s="14"/>
      <c r="BB83" s="14"/>
    </row>
    <row r="84" spans="1:54" ht="12.75">
      <c r="A84" s="3">
        <v>1437</v>
      </c>
      <c r="B84" s="14"/>
      <c r="C84" s="14"/>
      <c r="D84" s="9"/>
      <c r="E84" s="9"/>
      <c r="F84" s="9"/>
      <c r="G84" s="9">
        <v>1.1914634146341463</v>
      </c>
      <c r="H84" s="9"/>
      <c r="I84" s="9"/>
      <c r="J84" s="9"/>
      <c r="L84" s="9"/>
      <c r="M84" s="9"/>
      <c r="N84" s="9">
        <f>AVERAGE(B84:M84)</f>
        <v>1.1914634146341463</v>
      </c>
      <c r="O84" s="9"/>
      <c r="P84" s="14"/>
      <c r="Q84" s="14"/>
      <c r="R84" s="14"/>
      <c r="S84" s="14"/>
      <c r="T84" s="14"/>
      <c r="U84" s="14">
        <v>1.3153756097560976</v>
      </c>
      <c r="W84" s="9"/>
      <c r="X84" s="9"/>
      <c r="Z84" s="14"/>
      <c r="AA84" s="14"/>
      <c r="AB84" s="9">
        <f>AVERAGE(P84:AA84)</f>
        <v>1.3153756097560976</v>
      </c>
      <c r="AC84" s="14"/>
      <c r="AD84" s="14"/>
      <c r="AE84" s="14"/>
      <c r="AF84" s="14"/>
      <c r="AG84" s="14"/>
      <c r="AH84" s="14"/>
      <c r="AI84" s="14">
        <v>6.808362369337979</v>
      </c>
      <c r="AJ84" s="14"/>
      <c r="AN84" s="9"/>
      <c r="AO84" s="9"/>
      <c r="AP84" s="9">
        <f>AVERAGE(AD84:AO84)</f>
        <v>6.808362369337979</v>
      </c>
      <c r="AR84" s="14"/>
      <c r="AS84" s="14"/>
      <c r="AT84" s="14"/>
      <c r="AV84" s="14"/>
      <c r="AW84" s="14"/>
      <c r="AX84" s="14"/>
      <c r="AZ84" s="14"/>
      <c r="BA84" s="14"/>
      <c r="BB84" s="14"/>
    </row>
    <row r="85" spans="1:54" ht="12.75">
      <c r="A85" s="3">
        <v>1438</v>
      </c>
      <c r="B85" s="14"/>
      <c r="C85" s="14">
        <v>2.819</v>
      </c>
      <c r="D85" s="9"/>
      <c r="E85" s="9"/>
      <c r="F85" s="9"/>
      <c r="G85" s="9"/>
      <c r="H85" s="9"/>
      <c r="I85" s="9"/>
      <c r="J85" s="9"/>
      <c r="L85" s="9"/>
      <c r="M85" s="9"/>
      <c r="N85" s="9">
        <f>AVERAGE(B85:M85)</f>
        <v>2.819</v>
      </c>
      <c r="O85" s="9"/>
      <c r="P85" s="14"/>
      <c r="Q85" s="14">
        <v>3.1121760000000003</v>
      </c>
      <c r="R85" s="14"/>
      <c r="S85" s="14"/>
      <c r="T85" s="14"/>
      <c r="U85" s="14"/>
      <c r="W85" s="9"/>
      <c r="X85" s="9"/>
      <c r="Z85" s="14"/>
      <c r="AA85" s="14"/>
      <c r="AB85" s="9">
        <f>AVERAGE(P85:AA85)</f>
        <v>3.1121760000000003</v>
      </c>
      <c r="AC85" s="14"/>
      <c r="AD85" s="14"/>
      <c r="AE85" s="14">
        <v>16.108571428571427</v>
      </c>
      <c r="AF85" s="14"/>
      <c r="AG85" s="14"/>
      <c r="AH85" s="14"/>
      <c r="AI85" s="14"/>
      <c r="AJ85" s="14"/>
      <c r="AN85" s="9"/>
      <c r="AO85" s="9"/>
      <c r="AP85" s="9">
        <f>AVERAGE(AD85:AO85)</f>
        <v>16.108571428571427</v>
      </c>
      <c r="AR85" s="14"/>
      <c r="AS85" s="14">
        <v>2.819</v>
      </c>
      <c r="AT85" s="14">
        <f>AVERAGE(AR85:AS85)</f>
        <v>2.819</v>
      </c>
      <c r="AV85" s="14"/>
      <c r="AW85" s="14">
        <v>3.1121760000000003</v>
      </c>
      <c r="AX85" s="14">
        <f>AVERAGE(AV85:AW85)</f>
        <v>3.1121760000000003</v>
      </c>
      <c r="AZ85" s="14"/>
      <c r="BA85" s="14">
        <v>16.108571428571427</v>
      </c>
      <c r="BB85" s="14">
        <f>AVERAGE(AZ85:BA85)</f>
        <v>16.108571428571427</v>
      </c>
    </row>
    <row r="86" spans="1:54" ht="12.75">
      <c r="A86" s="3">
        <v>1439</v>
      </c>
      <c r="B86" s="14"/>
      <c r="C86" s="14">
        <v>2.65</v>
      </c>
      <c r="D86" s="9"/>
      <c r="E86" s="9"/>
      <c r="F86" s="9"/>
      <c r="G86" s="9"/>
      <c r="H86" s="9"/>
      <c r="I86" s="9"/>
      <c r="J86" s="9"/>
      <c r="L86" s="9"/>
      <c r="M86" s="9">
        <v>1.8732595949300652</v>
      </c>
      <c r="N86" s="9">
        <f>AVERAGE(B86:M86)</f>
        <v>2.261629797465033</v>
      </c>
      <c r="O86" s="9"/>
      <c r="P86" s="14"/>
      <c r="Q86" s="14">
        <v>2.9256</v>
      </c>
      <c r="R86" s="14"/>
      <c r="S86" s="14"/>
      <c r="T86" s="14"/>
      <c r="U86" s="14"/>
      <c r="W86" s="9"/>
      <c r="X86" s="9"/>
      <c r="Z86" s="14"/>
      <c r="AA86" s="14">
        <v>2.068078592802792</v>
      </c>
      <c r="AB86" s="9">
        <f>AVERAGE(P86:AA86)</f>
        <v>2.4968392964013963</v>
      </c>
      <c r="AC86" s="14"/>
      <c r="AD86" s="14"/>
      <c r="AE86" s="14">
        <v>15.142857142857142</v>
      </c>
      <c r="AF86" s="14"/>
      <c r="AG86" s="14"/>
      <c r="AH86" s="14"/>
      <c r="AI86" s="14"/>
      <c r="AJ86" s="14"/>
      <c r="AN86" s="9"/>
      <c r="AO86" s="14">
        <v>10.704340542457516</v>
      </c>
      <c r="AP86" s="9">
        <f>AVERAGE(AD86:AO86)</f>
        <v>12.923598842657329</v>
      </c>
      <c r="AR86" s="14"/>
      <c r="AS86" s="14">
        <v>2.65</v>
      </c>
      <c r="AT86" s="14">
        <f>AVERAGE(AR86:AS86)</f>
        <v>2.65</v>
      </c>
      <c r="AV86" s="14"/>
      <c r="AW86" s="14">
        <v>2.9256</v>
      </c>
      <c r="AX86" s="14">
        <f>AVERAGE(AV86:AW86)</f>
        <v>2.9256</v>
      </c>
      <c r="AZ86" s="14"/>
      <c r="BA86" s="14">
        <v>15.142857142857142</v>
      </c>
      <c r="BB86" s="14">
        <f>AVERAGE(AZ86:BA86)</f>
        <v>15.142857142857142</v>
      </c>
    </row>
    <row r="87" spans="1:54" ht="12.75">
      <c r="A87" s="3">
        <v>1440</v>
      </c>
      <c r="B87" s="14"/>
      <c r="C87" s="14"/>
      <c r="D87" s="9"/>
      <c r="E87" s="9"/>
      <c r="F87" s="9"/>
      <c r="G87" s="9"/>
      <c r="H87" s="9"/>
      <c r="I87" s="9"/>
      <c r="J87" s="9"/>
      <c r="L87" s="9"/>
      <c r="M87" s="9"/>
      <c r="N87" s="9"/>
      <c r="O87" s="9"/>
      <c r="P87" s="14"/>
      <c r="Q87" s="14"/>
      <c r="R87" s="14"/>
      <c r="S87" s="14"/>
      <c r="T87" s="14"/>
      <c r="U87" s="14"/>
      <c r="W87" s="9"/>
      <c r="X87" s="9"/>
      <c r="Z87" s="14"/>
      <c r="AA87" s="14"/>
      <c r="AB87" s="9"/>
      <c r="AC87" s="14"/>
      <c r="AD87" s="14"/>
      <c r="AE87" s="14"/>
      <c r="AF87" s="14"/>
      <c r="AG87" s="14"/>
      <c r="AH87" s="14"/>
      <c r="AI87" s="14"/>
      <c r="AJ87" s="14"/>
      <c r="AN87" s="9"/>
      <c r="AO87" s="9"/>
      <c r="AP87" s="9"/>
      <c r="AR87" s="14"/>
      <c r="AS87" s="14"/>
      <c r="AT87" s="14"/>
      <c r="AV87" s="14"/>
      <c r="AW87" s="14"/>
      <c r="AX87" s="14"/>
      <c r="AZ87" s="14"/>
      <c r="BA87" s="14"/>
      <c r="BB87" s="14"/>
    </row>
    <row r="88" spans="1:54" ht="12.75">
      <c r="A88" s="3">
        <v>1441</v>
      </c>
      <c r="B88" s="14"/>
      <c r="C88" s="14"/>
      <c r="D88" s="9"/>
      <c r="E88" s="9"/>
      <c r="F88" s="9"/>
      <c r="G88" s="9"/>
      <c r="H88" s="9"/>
      <c r="I88" s="9"/>
      <c r="J88" s="9"/>
      <c r="L88" s="9"/>
      <c r="M88" s="9"/>
      <c r="N88" s="9"/>
      <c r="O88" s="9"/>
      <c r="P88" s="14"/>
      <c r="Q88" s="14"/>
      <c r="R88" s="14"/>
      <c r="S88" s="14"/>
      <c r="T88" s="14"/>
      <c r="U88" s="14"/>
      <c r="W88" s="9"/>
      <c r="X88" s="9"/>
      <c r="Z88" s="14"/>
      <c r="AA88" s="14"/>
      <c r="AB88" s="9"/>
      <c r="AC88" s="14"/>
      <c r="AD88" s="14"/>
      <c r="AE88" s="14"/>
      <c r="AF88" s="14"/>
      <c r="AG88" s="14"/>
      <c r="AH88" s="14"/>
      <c r="AI88" s="14"/>
      <c r="AJ88" s="14"/>
      <c r="AL88" s="14"/>
      <c r="AN88" s="9"/>
      <c r="AO88" s="9"/>
      <c r="AP88" s="9"/>
      <c r="AR88" s="14"/>
      <c r="AS88" s="14"/>
      <c r="AT88" s="14"/>
      <c r="AV88" s="14"/>
      <c r="AW88" s="14"/>
      <c r="AX88" s="14"/>
      <c r="AZ88" s="14"/>
      <c r="BA88" s="14"/>
      <c r="BB88" s="14"/>
    </row>
    <row r="89" spans="1:54" ht="12.75">
      <c r="A89" s="3">
        <v>1442</v>
      </c>
      <c r="B89" s="14"/>
      <c r="C89" s="14">
        <v>1.957142857142857</v>
      </c>
      <c r="D89" s="9"/>
      <c r="E89" s="9"/>
      <c r="F89" s="9"/>
      <c r="G89" s="9"/>
      <c r="H89" s="9"/>
      <c r="I89" s="9"/>
      <c r="J89" s="9"/>
      <c r="L89" s="9"/>
      <c r="M89" s="9"/>
      <c r="N89" s="9">
        <f>AVERAGE(B89:M89)</f>
        <v>1.957142857142857</v>
      </c>
      <c r="O89" s="9"/>
      <c r="P89" s="14"/>
      <c r="Q89" s="14">
        <v>2.1606857142857145</v>
      </c>
      <c r="R89" s="14"/>
      <c r="S89" s="14"/>
      <c r="T89" s="14"/>
      <c r="U89" s="14"/>
      <c r="W89" s="9"/>
      <c r="X89" s="9"/>
      <c r="Z89" s="14"/>
      <c r="AA89" s="14"/>
      <c r="AB89" s="9">
        <f>AVERAGE(P89:AA89)</f>
        <v>2.1606857142857145</v>
      </c>
      <c r="AC89" s="14"/>
      <c r="AD89" s="14"/>
      <c r="AE89" s="14">
        <v>10.438095238095238</v>
      </c>
      <c r="AF89" s="14"/>
      <c r="AG89" s="14"/>
      <c r="AH89" s="14"/>
      <c r="AI89" s="14"/>
      <c r="AJ89" s="14"/>
      <c r="AL89" s="14"/>
      <c r="AN89" s="9"/>
      <c r="AO89" s="9"/>
      <c r="AP89" s="9">
        <f>AVERAGE(AD89:AO89)</f>
        <v>10.438095238095238</v>
      </c>
      <c r="AR89" s="14"/>
      <c r="AS89" s="14">
        <v>1.957142857142857</v>
      </c>
      <c r="AT89" s="14">
        <f>AVERAGE(AR89:AS89)</f>
        <v>1.957142857142857</v>
      </c>
      <c r="AV89" s="14"/>
      <c r="AW89" s="14">
        <v>2.1606857142857145</v>
      </c>
      <c r="AX89" s="14">
        <f>AVERAGE(AV89:AW89)</f>
        <v>2.1606857142857145</v>
      </c>
      <c r="AZ89" s="14"/>
      <c r="BA89" s="14">
        <v>10.438095238095238</v>
      </c>
      <c r="BB89" s="14">
        <f>AVERAGE(AZ89:BA89)</f>
        <v>10.438095238095238</v>
      </c>
    </row>
    <row r="90" spans="1:54" ht="12.75">
      <c r="A90" s="3">
        <v>1443</v>
      </c>
      <c r="B90" s="14">
        <v>1.838</v>
      </c>
      <c r="C90" s="14">
        <v>2.6103163062566868</v>
      </c>
      <c r="D90" s="9"/>
      <c r="E90" s="9"/>
      <c r="F90" s="9"/>
      <c r="G90" s="9"/>
      <c r="H90" s="9"/>
      <c r="I90" s="9"/>
      <c r="J90" s="9"/>
      <c r="L90" s="9"/>
      <c r="M90" s="9">
        <v>2.2141823547828126</v>
      </c>
      <c r="N90" s="9">
        <f>AVERAGE(B90:M90)</f>
        <v>2.2208328870131666</v>
      </c>
      <c r="O90" s="9"/>
      <c r="P90" s="14">
        <v>2.0291520000000003</v>
      </c>
      <c r="Q90" s="14">
        <v>2.8817892021073823</v>
      </c>
      <c r="R90" s="14"/>
      <c r="S90" s="14"/>
      <c r="T90" s="14"/>
      <c r="U90" s="14"/>
      <c r="W90" s="9"/>
      <c r="X90" s="9"/>
      <c r="Z90" s="14"/>
      <c r="AA90" s="14">
        <v>2.4444573196802253</v>
      </c>
      <c r="AB90" s="9">
        <f>AVERAGE(P90:AA90)</f>
        <v>2.451799507262536</v>
      </c>
      <c r="AC90" s="14"/>
      <c r="AD90" s="14">
        <v>9.802666666666667</v>
      </c>
      <c r="AE90" s="14">
        <v>13.92168696670233</v>
      </c>
      <c r="AF90" s="14"/>
      <c r="AG90" s="14"/>
      <c r="AH90" s="14"/>
      <c r="AI90" s="14"/>
      <c r="AJ90" s="14"/>
      <c r="AL90" s="14"/>
      <c r="AN90" s="9"/>
      <c r="AO90" s="14">
        <v>11.808972558841667</v>
      </c>
      <c r="AP90" s="9">
        <f>AVERAGE(AD90:AO90)</f>
        <v>11.844442064070222</v>
      </c>
      <c r="AR90" s="14">
        <v>1.838</v>
      </c>
      <c r="AS90" s="14">
        <v>2.6103163062566868</v>
      </c>
      <c r="AT90" s="14">
        <f>AVERAGE(AR90:AS90)</f>
        <v>2.2241581531283434</v>
      </c>
      <c r="AV90" s="14">
        <v>2.0291520000000003</v>
      </c>
      <c r="AW90" s="14">
        <v>2.8817892021073823</v>
      </c>
      <c r="AX90" s="14">
        <f>AVERAGE(AV90:AW90)</f>
        <v>2.4554706010536913</v>
      </c>
      <c r="AZ90" s="14">
        <v>9.802666666666667</v>
      </c>
      <c r="BA90" s="14">
        <v>13.92168696670233</v>
      </c>
      <c r="BB90" s="14">
        <f>AVERAGE(AZ90:BA90)</f>
        <v>11.8621768166845</v>
      </c>
    </row>
    <row r="91" spans="1:54" ht="12.75">
      <c r="A91" s="3">
        <v>1444</v>
      </c>
      <c r="B91" s="14"/>
      <c r="C91" s="14">
        <v>2.4</v>
      </c>
      <c r="D91" s="9"/>
      <c r="E91" s="9"/>
      <c r="F91" s="9"/>
      <c r="G91" s="9"/>
      <c r="H91" s="9"/>
      <c r="I91" s="9"/>
      <c r="J91" s="16"/>
      <c r="L91" s="9"/>
      <c r="M91" s="9">
        <v>2.3216569521947603</v>
      </c>
      <c r="N91" s="9">
        <f>AVERAGE(B91:M91)</f>
        <v>2.36082847609738</v>
      </c>
      <c r="O91" s="9"/>
      <c r="P91" s="14"/>
      <c r="Q91" s="14">
        <v>2.6496</v>
      </c>
      <c r="R91" s="14"/>
      <c r="S91" s="14"/>
      <c r="T91" s="14"/>
      <c r="U91" s="14"/>
      <c r="W91" s="9"/>
      <c r="X91" s="16"/>
      <c r="Z91" s="14"/>
      <c r="AA91" s="14">
        <v>2.563109275223016</v>
      </c>
      <c r="AB91" s="9">
        <f>AVERAGE(P91:AA91)</f>
        <v>2.606354637611508</v>
      </c>
      <c r="AC91" s="14"/>
      <c r="AD91" s="14"/>
      <c r="AE91" s="14">
        <v>12.8</v>
      </c>
      <c r="AF91" s="14"/>
      <c r="AG91" s="14"/>
      <c r="AH91" s="14"/>
      <c r="AI91" s="14"/>
      <c r="AJ91" s="14"/>
      <c r="AL91" s="15"/>
      <c r="AN91" s="9"/>
      <c r="AO91" s="14">
        <v>12.38217041170539</v>
      </c>
      <c r="AP91" s="9">
        <f>AVERAGE(AD91:AO91)</f>
        <v>12.591085205852696</v>
      </c>
      <c r="AR91" s="14"/>
      <c r="AS91" s="14">
        <v>2.4</v>
      </c>
      <c r="AT91" s="14">
        <f>AVERAGE(AR91:AS91)</f>
        <v>2.4</v>
      </c>
      <c r="AV91" s="14"/>
      <c r="AW91" s="14">
        <v>2.6496</v>
      </c>
      <c r="AX91" s="14">
        <f>AVERAGE(AV91:AW91)</f>
        <v>2.6496</v>
      </c>
      <c r="AZ91" s="14"/>
      <c r="BA91" s="14">
        <v>12.8</v>
      </c>
      <c r="BB91" s="14">
        <f>AVERAGE(AZ91:BA91)</f>
        <v>12.8</v>
      </c>
    </row>
    <row r="92" spans="1:54" ht="12.75">
      <c r="A92" s="3">
        <v>1445</v>
      </c>
      <c r="B92" s="14"/>
      <c r="C92" s="14"/>
      <c r="D92" s="9"/>
      <c r="E92" s="9"/>
      <c r="F92" s="9"/>
      <c r="G92" s="9"/>
      <c r="H92" s="9"/>
      <c r="I92" s="9"/>
      <c r="J92" s="16"/>
      <c r="L92" s="9"/>
      <c r="M92" s="9"/>
      <c r="N92" s="9"/>
      <c r="O92" s="9"/>
      <c r="P92" s="14"/>
      <c r="Q92" s="14"/>
      <c r="R92" s="14"/>
      <c r="S92" s="14"/>
      <c r="T92" s="14"/>
      <c r="U92" s="14"/>
      <c r="W92" s="9"/>
      <c r="X92" s="16"/>
      <c r="Z92" s="14"/>
      <c r="AA92" s="14"/>
      <c r="AB92" s="9"/>
      <c r="AC92" s="14"/>
      <c r="AD92" s="14"/>
      <c r="AE92" s="14"/>
      <c r="AF92" s="14"/>
      <c r="AG92" s="14"/>
      <c r="AH92" s="14"/>
      <c r="AI92" s="14"/>
      <c r="AJ92" s="14"/>
      <c r="AL92" s="15"/>
      <c r="AN92" s="9"/>
      <c r="AO92" s="9"/>
      <c r="AP92" s="9"/>
      <c r="AR92" s="14"/>
      <c r="AS92" s="14"/>
      <c r="AT92" s="14"/>
      <c r="AV92" s="14"/>
      <c r="AW92" s="14"/>
      <c r="AX92" s="14"/>
      <c r="AZ92" s="14"/>
      <c r="BA92" s="14"/>
      <c r="BB92" s="14"/>
    </row>
    <row r="93" spans="1:54" ht="12.75">
      <c r="A93" s="3">
        <v>1446</v>
      </c>
      <c r="B93" s="14"/>
      <c r="C93" s="14"/>
      <c r="D93" s="9"/>
      <c r="E93" s="9"/>
      <c r="F93" s="9"/>
      <c r="G93" s="9"/>
      <c r="H93" s="9"/>
      <c r="I93" s="9"/>
      <c r="J93" s="9"/>
      <c r="L93" s="9"/>
      <c r="M93" s="9"/>
      <c r="N93" s="9"/>
      <c r="O93" s="9"/>
      <c r="P93" s="14"/>
      <c r="Q93" s="14"/>
      <c r="R93" s="14"/>
      <c r="S93" s="14"/>
      <c r="T93" s="14"/>
      <c r="U93" s="14"/>
      <c r="W93" s="9"/>
      <c r="X93" s="9"/>
      <c r="Z93" s="14"/>
      <c r="AA93" s="14"/>
      <c r="AB93" s="9"/>
      <c r="AC93" s="14"/>
      <c r="AD93" s="14"/>
      <c r="AE93" s="14"/>
      <c r="AF93" s="14"/>
      <c r="AG93" s="14"/>
      <c r="AH93" s="14"/>
      <c r="AI93" s="14"/>
      <c r="AJ93" s="14"/>
      <c r="AL93" s="14"/>
      <c r="AN93" s="9"/>
      <c r="AO93" s="9"/>
      <c r="AP93" s="9"/>
      <c r="AR93" s="14"/>
      <c r="AS93" s="14"/>
      <c r="AT93" s="14"/>
      <c r="AV93" s="14"/>
      <c r="AW93" s="14"/>
      <c r="AX93" s="14"/>
      <c r="AZ93" s="14"/>
      <c r="BA93" s="14"/>
      <c r="BB93" s="14"/>
    </row>
    <row r="94" spans="1:54" ht="12.75">
      <c r="A94" s="3">
        <v>1447</v>
      </c>
      <c r="B94" s="14"/>
      <c r="C94" s="14"/>
      <c r="D94" s="9"/>
      <c r="E94" s="9"/>
      <c r="F94" s="9"/>
      <c r="G94" s="9"/>
      <c r="H94" s="9"/>
      <c r="I94" s="9"/>
      <c r="J94" s="9"/>
      <c r="L94" s="9"/>
      <c r="M94" s="9"/>
      <c r="N94" s="9"/>
      <c r="O94" s="9"/>
      <c r="P94" s="14"/>
      <c r="Q94" s="14"/>
      <c r="R94" s="14"/>
      <c r="S94" s="14"/>
      <c r="T94" s="14"/>
      <c r="U94" s="14"/>
      <c r="W94" s="9"/>
      <c r="X94" s="9"/>
      <c r="Z94" s="14"/>
      <c r="AA94" s="14"/>
      <c r="AB94" s="9"/>
      <c r="AC94" s="14"/>
      <c r="AD94" s="14"/>
      <c r="AE94" s="14"/>
      <c r="AF94" s="14"/>
      <c r="AG94" s="14"/>
      <c r="AH94" s="14"/>
      <c r="AI94" s="14"/>
      <c r="AJ94" s="14"/>
      <c r="AN94" s="9"/>
      <c r="AO94" s="9"/>
      <c r="AP94" s="9"/>
      <c r="AR94" s="14"/>
      <c r="AS94" s="14"/>
      <c r="AT94" s="14"/>
      <c r="AV94" s="14"/>
      <c r="AW94" s="14"/>
      <c r="AX94" s="14"/>
      <c r="AZ94" s="14"/>
      <c r="BA94" s="14"/>
      <c r="BB94" s="14"/>
    </row>
    <row r="95" spans="1:54" ht="12.75">
      <c r="A95" s="3">
        <v>1448</v>
      </c>
      <c r="B95" s="14"/>
      <c r="C95" s="14">
        <v>2.689</v>
      </c>
      <c r="D95" s="9"/>
      <c r="E95" s="9"/>
      <c r="F95" s="9"/>
      <c r="G95" s="9"/>
      <c r="H95" s="9">
        <v>1.33333312616532</v>
      </c>
      <c r="I95" s="9"/>
      <c r="J95" s="9"/>
      <c r="L95" s="9">
        <v>0.86</v>
      </c>
      <c r="M95" s="9">
        <v>2.406864534897984</v>
      </c>
      <c r="N95" s="9">
        <f>AVERAGE(B95:M95)</f>
        <v>1.8222994152658258</v>
      </c>
      <c r="O95" s="9"/>
      <c r="P95" s="14"/>
      <c r="Q95" s="14">
        <v>2.968656</v>
      </c>
      <c r="R95" s="14"/>
      <c r="S95" s="14"/>
      <c r="T95" s="14"/>
      <c r="U95" s="14"/>
      <c r="V95" s="14">
        <v>1.4719997712865134</v>
      </c>
      <c r="W95" s="9"/>
      <c r="X95" s="9"/>
      <c r="Z95" s="14">
        <v>0.9494400000000001</v>
      </c>
      <c r="AA95" s="14">
        <v>2.6571784465273742</v>
      </c>
      <c r="AB95" s="9">
        <f>AVERAGE(P95:AA95)</f>
        <v>2.011818554453472</v>
      </c>
      <c r="AC95" s="14"/>
      <c r="AD95" s="14"/>
      <c r="AE95" s="14">
        <v>14.341333333333333</v>
      </c>
      <c r="AF95" s="14"/>
      <c r="AG95" s="14"/>
      <c r="AH95" s="14"/>
      <c r="AI95" s="14"/>
      <c r="AJ95" s="14">
        <v>7.11111000621504</v>
      </c>
      <c r="AN95" s="14">
        <v>4.586666666666667</v>
      </c>
      <c r="AO95" s="14">
        <v>12.836610852789248</v>
      </c>
      <c r="AP95" s="9">
        <f>AVERAGE(AD95:AO95)</f>
        <v>9.718930214751072</v>
      </c>
      <c r="AR95" s="14"/>
      <c r="AS95" s="14">
        <v>2.689</v>
      </c>
      <c r="AT95" s="14">
        <f>AVERAGE(AR95:AS95)</f>
        <v>2.689</v>
      </c>
      <c r="AV95" s="14"/>
      <c r="AW95" s="14">
        <v>2.968656</v>
      </c>
      <c r="AX95" s="14">
        <f>AVERAGE(AV95:AW95)</f>
        <v>2.968656</v>
      </c>
      <c r="AZ95" s="14"/>
      <c r="BA95" s="14">
        <v>14.341333333333333</v>
      </c>
      <c r="BB95" s="14">
        <f>AVERAGE(AZ95:BA95)</f>
        <v>14.341333333333333</v>
      </c>
    </row>
    <row r="96" spans="1:54" ht="12.75">
      <c r="A96" s="3">
        <v>1449</v>
      </c>
      <c r="B96" s="14"/>
      <c r="C96" s="14">
        <v>2.818</v>
      </c>
      <c r="D96" s="9"/>
      <c r="E96" s="9"/>
      <c r="F96" s="9"/>
      <c r="G96" s="9"/>
      <c r="H96" s="9"/>
      <c r="I96" s="9"/>
      <c r="J96" s="9"/>
      <c r="L96" s="9"/>
      <c r="M96" s="9"/>
      <c r="N96" s="9">
        <f>AVERAGE(B96:M96)</f>
        <v>2.818</v>
      </c>
      <c r="O96" s="9"/>
      <c r="P96" s="14"/>
      <c r="Q96" s="14">
        <v>3.1110720000000005</v>
      </c>
      <c r="R96" s="14"/>
      <c r="S96" s="14"/>
      <c r="T96" s="14"/>
      <c r="U96" s="14"/>
      <c r="W96" s="9"/>
      <c r="X96" s="9"/>
      <c r="Z96" s="14"/>
      <c r="AA96" s="14"/>
      <c r="AB96" s="9">
        <f>AVERAGE(P96:AA96)</f>
        <v>3.1110720000000005</v>
      </c>
      <c r="AC96" s="14"/>
      <c r="AD96" s="14"/>
      <c r="AE96" s="14">
        <v>15.029333333333334</v>
      </c>
      <c r="AF96" s="14"/>
      <c r="AG96" s="14"/>
      <c r="AH96" s="14"/>
      <c r="AI96" s="14"/>
      <c r="AJ96" s="14"/>
      <c r="AN96" s="9"/>
      <c r="AO96" s="9"/>
      <c r="AP96" s="9">
        <f>AVERAGE(AD96:AO96)</f>
        <v>15.029333333333334</v>
      </c>
      <c r="AR96" s="14"/>
      <c r="AS96" s="14">
        <v>2.818</v>
      </c>
      <c r="AT96" s="14">
        <f>AVERAGE(AR96:AS96)</f>
        <v>2.818</v>
      </c>
      <c r="AV96" s="14"/>
      <c r="AW96" s="14">
        <v>3.1110720000000005</v>
      </c>
      <c r="AX96" s="14">
        <f>AVERAGE(AV96:AW96)</f>
        <v>3.1110720000000005</v>
      </c>
      <c r="AZ96" s="14"/>
      <c r="BA96" s="14">
        <v>15.029333333333334</v>
      </c>
      <c r="BB96" s="14">
        <f>AVERAGE(AZ96:BA96)</f>
        <v>15.029333333333334</v>
      </c>
    </row>
    <row r="97" spans="1:54" ht="12.75">
      <c r="A97" s="3">
        <v>1450</v>
      </c>
      <c r="B97" s="14">
        <v>1.5346185887097752</v>
      </c>
      <c r="C97" s="14">
        <v>2.642</v>
      </c>
      <c r="D97" s="9"/>
      <c r="E97" s="9"/>
      <c r="F97" s="9"/>
      <c r="G97" s="9"/>
      <c r="H97" s="9"/>
      <c r="I97" s="9"/>
      <c r="J97" s="9"/>
      <c r="L97" s="9"/>
      <c r="M97" s="9"/>
      <c r="N97" s="9">
        <f>AVERAGE(B97:M97)</f>
        <v>2.0883092943548878</v>
      </c>
      <c r="O97" s="9"/>
      <c r="P97" s="14">
        <v>1.6942189219355919</v>
      </c>
      <c r="Q97" s="14">
        <v>2.9167680000000002</v>
      </c>
      <c r="R97" s="14"/>
      <c r="S97" s="14"/>
      <c r="T97" s="14"/>
      <c r="U97" s="14"/>
      <c r="W97" s="9"/>
      <c r="X97" s="9"/>
      <c r="Z97" s="14"/>
      <c r="AA97" s="14"/>
      <c r="AB97" s="9">
        <f>AVERAGE(P97:AA97)</f>
        <v>2.305493460967796</v>
      </c>
      <c r="AC97" s="14"/>
      <c r="AD97" s="14">
        <v>8.1846324731188</v>
      </c>
      <c r="AE97" s="14">
        <v>14.090666666666666</v>
      </c>
      <c r="AF97" s="14"/>
      <c r="AG97" s="14"/>
      <c r="AH97" s="14"/>
      <c r="AI97" s="14"/>
      <c r="AJ97" s="14"/>
      <c r="AN97" s="9"/>
      <c r="AO97" s="9"/>
      <c r="AP97" s="9">
        <f>AVERAGE(AD97:AO97)</f>
        <v>11.137649569892734</v>
      </c>
      <c r="AR97" s="14">
        <v>1.5346185887097752</v>
      </c>
      <c r="AS97" s="14">
        <v>2.642</v>
      </c>
      <c r="AT97" s="14">
        <f>AVERAGE(AR97:AS97)</f>
        <v>2.0883092943548878</v>
      </c>
      <c r="AV97" s="14">
        <v>1.6942189219355919</v>
      </c>
      <c r="AW97" s="14">
        <v>2.9167680000000002</v>
      </c>
      <c r="AX97" s="14">
        <f>AVERAGE(AV97:AW97)</f>
        <v>2.305493460967796</v>
      </c>
      <c r="AZ97" s="14">
        <v>8.1846324731188</v>
      </c>
      <c r="BA97" s="14">
        <v>14.090666666666666</v>
      </c>
      <c r="BB97" s="14">
        <f>AVERAGE(AZ97:BA97)</f>
        <v>11.137649569892734</v>
      </c>
    </row>
    <row r="98" spans="1:54" ht="12.75">
      <c r="A98" s="3">
        <v>1451</v>
      </c>
      <c r="B98" s="14"/>
      <c r="C98" s="14"/>
      <c r="D98" s="9"/>
      <c r="E98" s="9"/>
      <c r="F98" s="9"/>
      <c r="G98" s="9"/>
      <c r="H98" s="9"/>
      <c r="I98" s="9"/>
      <c r="J98" s="9"/>
      <c r="L98" s="9"/>
      <c r="M98" s="9"/>
      <c r="N98" s="9"/>
      <c r="O98" s="9"/>
      <c r="P98" s="14"/>
      <c r="Q98" s="14"/>
      <c r="R98" s="14"/>
      <c r="S98" s="14"/>
      <c r="T98" s="14"/>
      <c r="U98" s="14"/>
      <c r="W98" s="9"/>
      <c r="X98" s="9"/>
      <c r="Z98" s="14"/>
      <c r="AA98" s="14"/>
      <c r="AB98" s="9"/>
      <c r="AC98" s="14"/>
      <c r="AD98" s="14"/>
      <c r="AE98" s="14"/>
      <c r="AF98" s="14"/>
      <c r="AG98" s="14"/>
      <c r="AH98" s="14"/>
      <c r="AI98" s="14"/>
      <c r="AJ98" s="14"/>
      <c r="AN98" s="9"/>
      <c r="AO98" s="9"/>
      <c r="AP98" s="9"/>
      <c r="AR98" s="14"/>
      <c r="AS98" s="14"/>
      <c r="AT98" s="14"/>
      <c r="AV98" s="14"/>
      <c r="AW98" s="14"/>
      <c r="AX98" s="14"/>
      <c r="AZ98" s="14"/>
      <c r="BA98" s="14"/>
      <c r="BB98" s="14"/>
    </row>
    <row r="99" spans="1:54" ht="12.75">
      <c r="A99" s="3">
        <v>1452</v>
      </c>
      <c r="B99" s="14"/>
      <c r="C99" s="14"/>
      <c r="D99" s="9"/>
      <c r="E99" s="9"/>
      <c r="F99" s="9"/>
      <c r="G99" s="9"/>
      <c r="H99" s="9"/>
      <c r="I99" s="9"/>
      <c r="J99" s="9"/>
      <c r="L99" s="9"/>
      <c r="M99" s="9"/>
      <c r="N99" s="9"/>
      <c r="O99" s="9"/>
      <c r="P99" s="14"/>
      <c r="Q99" s="14"/>
      <c r="R99" s="14"/>
      <c r="S99" s="14"/>
      <c r="T99" s="14"/>
      <c r="U99" s="14"/>
      <c r="W99" s="9"/>
      <c r="X99" s="9"/>
      <c r="Z99" s="14"/>
      <c r="AA99" s="14"/>
      <c r="AB99" s="9"/>
      <c r="AC99" s="14"/>
      <c r="AD99" s="14"/>
      <c r="AE99" s="14"/>
      <c r="AF99" s="14"/>
      <c r="AG99" s="14"/>
      <c r="AH99" s="14"/>
      <c r="AI99" s="14"/>
      <c r="AJ99" s="14"/>
      <c r="AN99" s="9"/>
      <c r="AO99" s="9"/>
      <c r="AP99" s="9"/>
      <c r="AR99" s="14"/>
      <c r="AS99" s="14"/>
      <c r="AT99" s="14"/>
      <c r="AV99" s="14"/>
      <c r="AW99" s="14"/>
      <c r="AX99" s="14"/>
      <c r="AZ99" s="14"/>
      <c r="BA99" s="14"/>
      <c r="BB99" s="14"/>
    </row>
    <row r="100" spans="1:54" ht="12.75">
      <c r="A100" s="3">
        <v>1453</v>
      </c>
      <c r="B100" s="14"/>
      <c r="C100" s="14"/>
      <c r="D100" s="9"/>
      <c r="E100" s="9"/>
      <c r="F100" s="9"/>
      <c r="G100" s="9"/>
      <c r="H100" s="9"/>
      <c r="I100" s="9"/>
      <c r="J100" s="9"/>
      <c r="L100" s="9">
        <v>1</v>
      </c>
      <c r="M100" s="9"/>
      <c r="N100" s="9">
        <f>AVERAGE(B100:M100)</f>
        <v>1</v>
      </c>
      <c r="O100" s="9"/>
      <c r="P100" s="14"/>
      <c r="Q100" s="14"/>
      <c r="R100" s="14"/>
      <c r="S100" s="14"/>
      <c r="T100" s="14"/>
      <c r="U100" s="14"/>
      <c r="W100" s="9"/>
      <c r="X100" s="9"/>
      <c r="Z100" s="14">
        <v>1.104</v>
      </c>
      <c r="AA100" s="14"/>
      <c r="AB100" s="9">
        <f>AVERAGE(P100:AA100)</f>
        <v>1.104</v>
      </c>
      <c r="AC100" s="14"/>
      <c r="AD100" s="14"/>
      <c r="AE100" s="14"/>
      <c r="AF100" s="14"/>
      <c r="AG100" s="14"/>
      <c r="AH100" s="14"/>
      <c r="AI100" s="14"/>
      <c r="AJ100" s="14"/>
      <c r="AN100" s="14">
        <v>5.333333333333333</v>
      </c>
      <c r="AO100" s="9"/>
      <c r="AP100" s="9">
        <f>AVERAGE(AD100:AO100)</f>
        <v>5.333333333333333</v>
      </c>
      <c r="AR100" s="14"/>
      <c r="AS100" s="14"/>
      <c r="AT100" s="14"/>
      <c r="AV100" s="14"/>
      <c r="AW100" s="14"/>
      <c r="AX100" s="14"/>
      <c r="AZ100" s="14"/>
      <c r="BA100" s="14"/>
      <c r="BB100" s="14"/>
    </row>
    <row r="101" spans="1:54" ht="12.75">
      <c r="A101" s="3">
        <v>1454</v>
      </c>
      <c r="B101" s="14"/>
      <c r="C101" s="14"/>
      <c r="D101" s="9"/>
      <c r="E101" s="9"/>
      <c r="F101" s="9"/>
      <c r="G101" s="9"/>
      <c r="H101" s="9"/>
      <c r="I101" s="9"/>
      <c r="J101" s="9"/>
      <c r="L101" s="9"/>
      <c r="M101" s="9"/>
      <c r="N101" s="9"/>
      <c r="O101" s="9"/>
      <c r="P101" s="14"/>
      <c r="Q101" s="14"/>
      <c r="R101" s="14"/>
      <c r="S101" s="14"/>
      <c r="T101" s="14"/>
      <c r="U101" s="14"/>
      <c r="W101" s="9"/>
      <c r="X101" s="9"/>
      <c r="Z101" s="14"/>
      <c r="AA101" s="14"/>
      <c r="AB101" s="9"/>
      <c r="AC101" s="14"/>
      <c r="AD101" s="14"/>
      <c r="AE101" s="14"/>
      <c r="AF101" s="14"/>
      <c r="AG101" s="14"/>
      <c r="AH101" s="14"/>
      <c r="AI101" s="14"/>
      <c r="AJ101" s="14"/>
      <c r="AN101" s="9"/>
      <c r="AO101" s="9"/>
      <c r="AP101" s="9"/>
      <c r="AR101" s="14"/>
      <c r="AS101" s="14"/>
      <c r="AT101" s="14"/>
      <c r="AV101" s="14"/>
      <c r="AW101" s="14"/>
      <c r="AX101" s="14"/>
      <c r="AZ101" s="14"/>
      <c r="BA101" s="14"/>
      <c r="BB101" s="14"/>
    </row>
    <row r="102" spans="1:54" ht="12.75">
      <c r="A102" s="3">
        <v>1455</v>
      </c>
      <c r="B102" s="14"/>
      <c r="C102" s="14">
        <v>2.228</v>
      </c>
      <c r="D102" s="9"/>
      <c r="E102" s="9"/>
      <c r="F102" s="9"/>
      <c r="G102" s="9"/>
      <c r="H102" s="9"/>
      <c r="I102" s="9"/>
      <c r="J102" s="9"/>
      <c r="L102" s="9"/>
      <c r="M102" s="9"/>
      <c r="N102" s="9">
        <f>AVERAGE(B102:M102)</f>
        <v>2.228</v>
      </c>
      <c r="O102" s="9"/>
      <c r="P102" s="14"/>
      <c r="Q102" s="14">
        <v>2.4597120000000006</v>
      </c>
      <c r="R102" s="14"/>
      <c r="S102" s="14"/>
      <c r="T102" s="14"/>
      <c r="U102" s="14"/>
      <c r="W102" s="9"/>
      <c r="X102" s="9"/>
      <c r="Z102" s="14"/>
      <c r="AA102" s="14"/>
      <c r="AB102" s="9">
        <f>AVERAGE(P102:AA102)</f>
        <v>2.4597120000000006</v>
      </c>
      <c r="AC102" s="14"/>
      <c r="AD102" s="14"/>
      <c r="AE102" s="14">
        <v>11.882666666666667</v>
      </c>
      <c r="AF102" s="14"/>
      <c r="AG102" s="14"/>
      <c r="AH102" s="14"/>
      <c r="AI102" s="14"/>
      <c r="AJ102" s="14"/>
      <c r="AN102" s="9"/>
      <c r="AO102" s="9"/>
      <c r="AP102" s="9">
        <f>AVERAGE(AD102:AO102)</f>
        <v>11.882666666666667</v>
      </c>
      <c r="AR102" s="14"/>
      <c r="AS102" s="14">
        <v>2.228</v>
      </c>
      <c r="AT102" s="14">
        <f>AVERAGE(AR102:AS102)</f>
        <v>2.228</v>
      </c>
      <c r="AV102" s="14"/>
      <c r="AW102" s="14">
        <v>2.4597120000000006</v>
      </c>
      <c r="AX102" s="14">
        <f>AVERAGE(AV102:AW102)</f>
        <v>2.4597120000000006</v>
      </c>
      <c r="AZ102" s="14"/>
      <c r="BA102" s="14">
        <v>11.882666666666667</v>
      </c>
      <c r="BB102" s="14">
        <f>AVERAGE(AZ102:BA102)</f>
        <v>11.882666666666667</v>
      </c>
    </row>
    <row r="103" spans="1:54" ht="12.75">
      <c r="A103" s="3">
        <v>1456</v>
      </c>
      <c r="B103" s="14"/>
      <c r="C103" s="14">
        <v>2.071</v>
      </c>
      <c r="D103" s="9"/>
      <c r="E103" s="9"/>
      <c r="F103" s="9"/>
      <c r="G103" s="9"/>
      <c r="H103" s="9"/>
      <c r="I103" s="9"/>
      <c r="J103" s="9"/>
      <c r="L103" s="9"/>
      <c r="M103" s="9"/>
      <c r="N103" s="9">
        <f>AVERAGE(B103:M103)</f>
        <v>2.071</v>
      </c>
      <c r="O103" s="9"/>
      <c r="P103" s="14"/>
      <c r="Q103" s="14">
        <v>2.2863840000000004</v>
      </c>
      <c r="R103" s="14"/>
      <c r="S103" s="14"/>
      <c r="T103" s="14"/>
      <c r="U103" s="14"/>
      <c r="W103" s="9"/>
      <c r="X103" s="9"/>
      <c r="Z103" s="14"/>
      <c r="AA103" s="14"/>
      <c r="AB103" s="9">
        <f>AVERAGE(P103:AA103)</f>
        <v>2.2863840000000004</v>
      </c>
      <c r="AC103" s="14"/>
      <c r="AD103" s="14"/>
      <c r="AE103" s="14">
        <v>11.045333333333334</v>
      </c>
      <c r="AF103" s="14"/>
      <c r="AG103" s="14"/>
      <c r="AH103" s="14"/>
      <c r="AI103" s="14"/>
      <c r="AJ103" s="14"/>
      <c r="AN103" s="9"/>
      <c r="AO103" s="9"/>
      <c r="AP103" s="9">
        <f>AVERAGE(AD103:AO103)</f>
        <v>11.045333333333334</v>
      </c>
      <c r="AR103" s="14"/>
      <c r="AS103" s="14">
        <v>2.071</v>
      </c>
      <c r="AT103" s="14">
        <f>AVERAGE(AR103:AS103)</f>
        <v>2.071</v>
      </c>
      <c r="AV103" s="14"/>
      <c r="AW103" s="14">
        <v>2.2863840000000004</v>
      </c>
      <c r="AX103" s="14">
        <f>AVERAGE(AV103:AW103)</f>
        <v>2.2863840000000004</v>
      </c>
      <c r="AZ103" s="14"/>
      <c r="BA103" s="14">
        <v>11.045333333333334</v>
      </c>
      <c r="BB103" s="14">
        <f>AVERAGE(AZ103:BA103)</f>
        <v>11.045333333333334</v>
      </c>
    </row>
    <row r="104" spans="1:54" ht="12.75">
      <c r="A104" s="3">
        <v>1457</v>
      </c>
      <c r="B104" s="14"/>
      <c r="C104" s="14"/>
      <c r="D104" s="9">
        <v>1.9999516349683786</v>
      </c>
      <c r="E104" s="9"/>
      <c r="F104" s="9"/>
      <c r="G104" s="9"/>
      <c r="H104" s="9"/>
      <c r="I104" s="9"/>
      <c r="J104" s="9">
        <v>1.5000000272727279</v>
      </c>
      <c r="K104" s="14">
        <v>1.9558214153270668</v>
      </c>
      <c r="L104" s="9"/>
      <c r="M104" s="9"/>
      <c r="N104" s="9">
        <f>AVERAGE(B104:M104)</f>
        <v>1.8185910258560576</v>
      </c>
      <c r="O104" s="9"/>
      <c r="P104" s="14"/>
      <c r="Q104" s="14"/>
      <c r="R104" s="14">
        <v>2.20794660500509</v>
      </c>
      <c r="S104" s="14"/>
      <c r="T104" s="14"/>
      <c r="U104" s="14"/>
      <c r="W104" s="9"/>
      <c r="X104" s="14">
        <v>1.6560000301090916</v>
      </c>
      <c r="Y104" s="14">
        <v>1.9558214153270668</v>
      </c>
      <c r="Z104" s="14"/>
      <c r="AA104" s="14"/>
      <c r="AB104" s="9">
        <f>AVERAGE(P104:AA104)</f>
        <v>1.9399226834804164</v>
      </c>
      <c r="AC104" s="14"/>
      <c r="AD104" s="14"/>
      <c r="AE104" s="14"/>
      <c r="AF104" s="14">
        <v>10.666408719831352</v>
      </c>
      <c r="AG104" s="14"/>
      <c r="AH104" s="14"/>
      <c r="AI104" s="14"/>
      <c r="AJ104" s="14"/>
      <c r="AL104" s="14">
        <v>8.00000014545455</v>
      </c>
      <c r="AM104" s="14">
        <v>9.448412634430273</v>
      </c>
      <c r="AN104" s="9"/>
      <c r="AO104" s="9"/>
      <c r="AP104" s="9">
        <f>AVERAGE(AD104:AO104)</f>
        <v>9.371607166572058</v>
      </c>
      <c r="AR104" s="14"/>
      <c r="AS104" s="14"/>
      <c r="AT104" s="14"/>
      <c r="AV104" s="14"/>
      <c r="AW104" s="14"/>
      <c r="AX104" s="14"/>
      <c r="AZ104" s="14"/>
      <c r="BA104" s="14"/>
      <c r="BB104" s="14"/>
    </row>
    <row r="105" spans="1:54" ht="12.75">
      <c r="A105" s="3">
        <v>1458</v>
      </c>
      <c r="B105" s="14"/>
      <c r="C105" s="14"/>
      <c r="D105" s="9">
        <v>2.1703768624014024</v>
      </c>
      <c r="E105" s="9"/>
      <c r="F105" s="9"/>
      <c r="G105" s="9"/>
      <c r="H105" s="9"/>
      <c r="I105" s="9"/>
      <c r="J105" s="9"/>
      <c r="L105" s="9"/>
      <c r="M105" s="9"/>
      <c r="N105" s="9">
        <f>AVERAGE(B105:M105)</f>
        <v>2.1703768624014024</v>
      </c>
      <c r="O105" s="9"/>
      <c r="P105" s="14"/>
      <c r="Q105" s="14"/>
      <c r="R105" s="14">
        <v>2.3960960560911486</v>
      </c>
      <c r="S105" s="14"/>
      <c r="T105" s="14"/>
      <c r="U105" s="14"/>
      <c r="W105" s="9"/>
      <c r="X105" s="9"/>
      <c r="Z105" s="14"/>
      <c r="AA105" s="14"/>
      <c r="AB105" s="9">
        <f>AVERAGE(P105:AA105)</f>
        <v>2.3960960560911486</v>
      </c>
      <c r="AC105" s="14"/>
      <c r="AD105" s="14"/>
      <c r="AE105" s="14"/>
      <c r="AF105" s="14">
        <v>11.575343266140813</v>
      </c>
      <c r="AG105" s="14"/>
      <c r="AH105" s="14"/>
      <c r="AI105" s="14"/>
      <c r="AJ105" s="14"/>
      <c r="AN105" s="9"/>
      <c r="AO105" s="9"/>
      <c r="AP105" s="9">
        <f>AVERAGE(AD105:AO105)</f>
        <v>11.575343266140813</v>
      </c>
      <c r="AR105" s="14"/>
      <c r="AS105" s="14"/>
      <c r="AT105" s="14"/>
      <c r="AV105" s="14"/>
      <c r="AW105" s="14"/>
      <c r="AX105" s="14"/>
      <c r="AZ105" s="14"/>
      <c r="BA105" s="14"/>
      <c r="BB105" s="14"/>
    </row>
    <row r="106" spans="1:54" ht="12.75">
      <c r="A106" s="3">
        <v>1459</v>
      </c>
      <c r="B106" s="14"/>
      <c r="C106" s="14"/>
      <c r="D106" s="9"/>
      <c r="E106" s="9"/>
      <c r="F106" s="9"/>
      <c r="G106" s="9"/>
      <c r="H106" s="9"/>
      <c r="I106" s="9"/>
      <c r="J106" s="9"/>
      <c r="L106" s="9"/>
      <c r="M106" s="9"/>
      <c r="N106" s="9"/>
      <c r="O106" s="9"/>
      <c r="P106" s="14"/>
      <c r="Q106" s="14"/>
      <c r="R106" s="14"/>
      <c r="S106" s="14"/>
      <c r="T106" s="14"/>
      <c r="U106" s="14"/>
      <c r="W106" s="9"/>
      <c r="X106" s="9"/>
      <c r="Z106" s="14"/>
      <c r="AA106" s="14"/>
      <c r="AB106" s="9"/>
      <c r="AC106" s="14"/>
      <c r="AD106" s="14"/>
      <c r="AE106" s="14"/>
      <c r="AF106" s="14"/>
      <c r="AG106" s="14"/>
      <c r="AH106" s="14"/>
      <c r="AI106" s="14"/>
      <c r="AJ106" s="14"/>
      <c r="AN106" s="9"/>
      <c r="AO106" s="9"/>
      <c r="AP106" s="9"/>
      <c r="AR106" s="14"/>
      <c r="AS106" s="14"/>
      <c r="AT106" s="14"/>
      <c r="AV106" s="14"/>
      <c r="AW106" s="14"/>
      <c r="AX106" s="14"/>
      <c r="AZ106" s="14"/>
      <c r="BA106" s="14"/>
      <c r="BB106" s="14"/>
    </row>
    <row r="107" spans="1:54" ht="12.75">
      <c r="A107" s="3">
        <v>1460</v>
      </c>
      <c r="B107" s="14"/>
      <c r="C107" s="14">
        <v>2.383032344491524</v>
      </c>
      <c r="D107" s="9"/>
      <c r="E107" s="9"/>
      <c r="F107" s="9"/>
      <c r="G107" s="9"/>
      <c r="H107" s="9"/>
      <c r="I107" s="9"/>
      <c r="J107" s="9"/>
      <c r="L107" s="9"/>
      <c r="M107" s="9"/>
      <c r="N107" s="9">
        <f>AVERAGE(B107:M107)</f>
        <v>2.383032344491524</v>
      </c>
      <c r="O107" s="9"/>
      <c r="P107" s="14"/>
      <c r="Q107" s="14">
        <v>2.6308677083186427</v>
      </c>
      <c r="R107" s="14"/>
      <c r="S107" s="14"/>
      <c r="T107" s="14"/>
      <c r="U107" s="14"/>
      <c r="W107" s="9"/>
      <c r="X107" s="9"/>
      <c r="Z107" s="14"/>
      <c r="AA107" s="14"/>
      <c r="AB107" s="9">
        <f>AVERAGE(P107:AA107)</f>
        <v>2.6308677083186427</v>
      </c>
      <c r="AC107" s="14"/>
      <c r="AD107" s="14"/>
      <c r="AE107" s="14">
        <v>12.709505837288127</v>
      </c>
      <c r="AF107" s="14"/>
      <c r="AG107" s="14"/>
      <c r="AH107" s="14"/>
      <c r="AI107" s="14"/>
      <c r="AJ107" s="14"/>
      <c r="AN107" s="9"/>
      <c r="AO107" s="9"/>
      <c r="AP107" s="9">
        <f>AVERAGE(AD107:AO107)</f>
        <v>12.709505837288127</v>
      </c>
      <c r="AR107" s="14"/>
      <c r="AS107" s="14">
        <v>2.383032344491524</v>
      </c>
      <c r="AT107" s="14">
        <f>AVERAGE(AR107:AS107)</f>
        <v>2.383032344491524</v>
      </c>
      <c r="AV107" s="14"/>
      <c r="AW107" s="14">
        <v>2.6308677083186427</v>
      </c>
      <c r="AX107" s="14">
        <f>AVERAGE(AV107:AW107)</f>
        <v>2.6308677083186427</v>
      </c>
      <c r="AZ107" s="14"/>
      <c r="BA107" s="14">
        <v>12.709505837288127</v>
      </c>
      <c r="BB107" s="14">
        <f>AVERAGE(AZ107:BA107)</f>
        <v>12.709505837288127</v>
      </c>
    </row>
    <row r="108" spans="1:54" ht="12.75">
      <c r="A108" s="3">
        <v>1461</v>
      </c>
      <c r="B108" s="14">
        <v>1.9908714818582571</v>
      </c>
      <c r="C108" s="14">
        <v>1.9871369455987131</v>
      </c>
      <c r="D108" s="9"/>
      <c r="E108" s="9">
        <v>0.7092198581560284</v>
      </c>
      <c r="F108" s="9"/>
      <c r="G108" s="9"/>
      <c r="H108" s="9">
        <v>1.174931129476584</v>
      </c>
      <c r="I108" s="14">
        <v>1.104</v>
      </c>
      <c r="J108" s="9"/>
      <c r="L108" s="9"/>
      <c r="M108" s="9"/>
      <c r="N108" s="9">
        <f>AVERAGE(B108:M108)</f>
        <v>1.3932318830179165</v>
      </c>
      <c r="O108" s="9"/>
      <c r="P108" s="14">
        <v>2.197922115971516</v>
      </c>
      <c r="Q108" s="14">
        <v>2.1937991879409795</v>
      </c>
      <c r="R108" s="14"/>
      <c r="S108" s="14">
        <v>0.7829787234042555</v>
      </c>
      <c r="T108" s="14"/>
      <c r="U108" s="14"/>
      <c r="V108" s="14">
        <v>1.2971239669421488</v>
      </c>
      <c r="W108" s="14">
        <v>1.104</v>
      </c>
      <c r="X108" s="9"/>
      <c r="Z108" s="14"/>
      <c r="AA108" s="14"/>
      <c r="AB108" s="9">
        <f>AVERAGE(P108:AA108)</f>
        <v>1.51516479885178</v>
      </c>
      <c r="AC108" s="14"/>
      <c r="AD108" s="14">
        <v>10.617981236577371</v>
      </c>
      <c r="AE108" s="14">
        <v>10.598063709859803</v>
      </c>
      <c r="AF108" s="14"/>
      <c r="AG108" s="14">
        <v>3.7825059101654848</v>
      </c>
      <c r="AH108" s="14"/>
      <c r="AI108" s="14"/>
      <c r="AJ108" s="14">
        <v>6.266299357208449</v>
      </c>
      <c r="AK108" s="14">
        <v>5.333333333333333</v>
      </c>
      <c r="AN108" s="9"/>
      <c r="AO108" s="9"/>
      <c r="AP108" s="9">
        <f>AVERAGE(AD108:AO108)</f>
        <v>7.319636709428887</v>
      </c>
      <c r="AR108" s="14">
        <v>1.9908714818582571</v>
      </c>
      <c r="AS108" s="14">
        <v>1.9871369455987131</v>
      </c>
      <c r="AT108" s="14">
        <f>AVERAGE(AR108:AS108)</f>
        <v>1.9890042137284851</v>
      </c>
      <c r="AV108" s="14">
        <v>2.197922115971516</v>
      </c>
      <c r="AW108" s="14">
        <v>2.1937991879409795</v>
      </c>
      <c r="AX108" s="14">
        <f>AVERAGE(AV108:AW108)</f>
        <v>2.195860651956248</v>
      </c>
      <c r="AZ108" s="14">
        <v>10.617981236577371</v>
      </c>
      <c r="BA108" s="14">
        <v>10.598063709859803</v>
      </c>
      <c r="BB108" s="14">
        <f>AVERAGE(AZ108:BA108)</f>
        <v>10.608022473218586</v>
      </c>
    </row>
    <row r="109" spans="1:54" ht="12.75">
      <c r="A109" s="3">
        <v>1462</v>
      </c>
      <c r="B109" s="14"/>
      <c r="C109" s="14"/>
      <c r="D109" s="9"/>
      <c r="E109" s="9"/>
      <c r="F109" s="9"/>
      <c r="G109" s="9"/>
      <c r="H109" s="9"/>
      <c r="I109" s="9"/>
      <c r="J109" s="9"/>
      <c r="L109" s="9"/>
      <c r="M109" s="9"/>
      <c r="N109" s="9"/>
      <c r="O109" s="9"/>
      <c r="P109" s="14"/>
      <c r="Q109" s="14"/>
      <c r="R109" s="14"/>
      <c r="S109" s="14"/>
      <c r="T109" s="14"/>
      <c r="U109" s="14"/>
      <c r="W109" s="9"/>
      <c r="X109" s="9"/>
      <c r="Z109" s="14"/>
      <c r="AA109" s="14"/>
      <c r="AB109" s="9"/>
      <c r="AC109" s="14"/>
      <c r="AD109" s="14"/>
      <c r="AE109" s="14"/>
      <c r="AF109" s="14"/>
      <c r="AG109" s="14"/>
      <c r="AH109" s="14"/>
      <c r="AI109" s="14"/>
      <c r="AJ109" s="14"/>
      <c r="AN109" s="9"/>
      <c r="AO109" s="9"/>
      <c r="AP109" s="9"/>
      <c r="AR109" s="14"/>
      <c r="AS109" s="14"/>
      <c r="AT109" s="14"/>
      <c r="AV109" s="14"/>
      <c r="AW109" s="14"/>
      <c r="AX109" s="14"/>
      <c r="AZ109" s="14"/>
      <c r="BA109" s="14"/>
      <c r="BB109" s="14"/>
    </row>
    <row r="110" spans="1:54" ht="12.75">
      <c r="A110" s="3">
        <v>1463</v>
      </c>
      <c r="B110" s="14">
        <v>1.994</v>
      </c>
      <c r="C110" s="14"/>
      <c r="D110" s="9"/>
      <c r="E110" s="9"/>
      <c r="F110" s="9"/>
      <c r="G110" s="9"/>
      <c r="H110" s="9">
        <v>2.333333334</v>
      </c>
      <c r="I110" s="9"/>
      <c r="J110" s="9"/>
      <c r="L110" s="9"/>
      <c r="M110" s="9"/>
      <c r="N110" s="9">
        <f>AVERAGE(B110:M110)</f>
        <v>2.163666667</v>
      </c>
      <c r="O110" s="9"/>
      <c r="P110" s="14">
        <v>2.201376</v>
      </c>
      <c r="Q110" s="14"/>
      <c r="R110" s="14"/>
      <c r="S110" s="14"/>
      <c r="T110" s="14"/>
      <c r="U110" s="14"/>
      <c r="V110" s="14">
        <v>2.5760000007360007</v>
      </c>
      <c r="W110" s="9"/>
      <c r="X110" s="9"/>
      <c r="Z110" s="14"/>
      <c r="AA110" s="14"/>
      <c r="AB110" s="9">
        <f>AVERAGE(P110:AA110)</f>
        <v>2.3886880003680004</v>
      </c>
      <c r="AC110" s="14"/>
      <c r="AD110" s="14">
        <v>10.634666666666666</v>
      </c>
      <c r="AE110" s="14"/>
      <c r="AF110" s="14"/>
      <c r="AG110" s="14"/>
      <c r="AH110" s="14"/>
      <c r="AI110" s="14"/>
      <c r="AJ110" s="14">
        <v>12.444444448</v>
      </c>
      <c r="AN110" s="9"/>
      <c r="AO110" s="9"/>
      <c r="AP110" s="9">
        <f>AVERAGE(AD110:AO110)</f>
        <v>11.539555557333333</v>
      </c>
      <c r="AR110" s="14">
        <v>1.994</v>
      </c>
      <c r="AS110" s="14"/>
      <c r="AT110" s="14">
        <f>AVERAGE(AR110:AS110)</f>
        <v>1.994</v>
      </c>
      <c r="AV110" s="14">
        <v>2.201376</v>
      </c>
      <c r="AW110" s="14"/>
      <c r="AX110" s="14">
        <f>AVERAGE(AV110:AW110)</f>
        <v>2.201376</v>
      </c>
      <c r="AZ110" s="14">
        <v>10.634666666666666</v>
      </c>
      <c r="BA110" s="14"/>
      <c r="BB110" s="14">
        <f>AVERAGE(AZ110:BA110)</f>
        <v>10.634666666666666</v>
      </c>
    </row>
    <row r="111" spans="1:54" ht="12.75">
      <c r="A111" s="3">
        <v>1464</v>
      </c>
      <c r="B111" s="14"/>
      <c r="C111" s="14">
        <v>2.356755542208629</v>
      </c>
      <c r="D111" s="9"/>
      <c r="E111" s="9"/>
      <c r="F111" s="9"/>
      <c r="G111" s="9"/>
      <c r="H111" s="9">
        <v>1.333333</v>
      </c>
      <c r="I111" s="9"/>
      <c r="J111" s="9"/>
      <c r="L111" s="9"/>
      <c r="M111" s="9">
        <v>2.341107519134812</v>
      </c>
      <c r="N111" s="9">
        <f>AVERAGE(B111:M111)</f>
        <v>2.0103986871144803</v>
      </c>
      <c r="O111" s="9"/>
      <c r="P111" s="14"/>
      <c r="Q111" s="14">
        <v>2.6018581185983263</v>
      </c>
      <c r="R111" s="14"/>
      <c r="S111" s="14"/>
      <c r="T111" s="14"/>
      <c r="U111" s="14"/>
      <c r="V111" s="14">
        <v>1.4719996320000002</v>
      </c>
      <c r="W111" s="9"/>
      <c r="X111" s="9"/>
      <c r="Z111" s="14"/>
      <c r="AA111" s="14">
        <v>2.5845827011248326</v>
      </c>
      <c r="AB111" s="9">
        <f>AVERAGE(P111:AA111)</f>
        <v>2.219480150574386</v>
      </c>
      <c r="AC111" s="14"/>
      <c r="AD111" s="14"/>
      <c r="AE111" s="14">
        <v>12.569362891779353</v>
      </c>
      <c r="AF111" s="14"/>
      <c r="AG111" s="14"/>
      <c r="AH111" s="14"/>
      <c r="AI111" s="14"/>
      <c r="AJ111" s="14">
        <v>7.111109333333334</v>
      </c>
      <c r="AN111" s="9"/>
      <c r="AO111" s="14">
        <v>12.485906768719</v>
      </c>
      <c r="AP111" s="9">
        <f>AVERAGE(AD111:AO111)</f>
        <v>10.722126331277229</v>
      </c>
      <c r="AR111" s="14"/>
      <c r="AS111" s="14">
        <v>2.356755542208629</v>
      </c>
      <c r="AT111" s="14">
        <f>AVERAGE(AR111:AS111)</f>
        <v>2.356755542208629</v>
      </c>
      <c r="AV111" s="14"/>
      <c r="AW111" s="14">
        <v>2.6018581185983263</v>
      </c>
      <c r="AX111" s="14">
        <f>AVERAGE(AV111:AW111)</f>
        <v>2.6018581185983263</v>
      </c>
      <c r="AZ111" s="14"/>
      <c r="BA111" s="14">
        <v>12.569362891779353</v>
      </c>
      <c r="BB111" s="14">
        <f>AVERAGE(AZ111:BA111)</f>
        <v>12.569362891779353</v>
      </c>
    </row>
    <row r="112" spans="1:54" ht="12.75">
      <c r="A112" s="3">
        <v>1465</v>
      </c>
      <c r="B112" s="14"/>
      <c r="C112" s="14"/>
      <c r="D112" s="9"/>
      <c r="E112" s="9"/>
      <c r="F112" s="9"/>
      <c r="G112" s="9"/>
      <c r="H112" s="9"/>
      <c r="I112" s="9"/>
      <c r="J112" s="9"/>
      <c r="L112" s="9"/>
      <c r="M112" s="9"/>
      <c r="N112" s="9"/>
      <c r="O112" s="9"/>
      <c r="P112" s="14"/>
      <c r="Q112" s="14"/>
      <c r="R112" s="14"/>
      <c r="S112" s="14"/>
      <c r="T112" s="14"/>
      <c r="U112" s="14"/>
      <c r="W112" s="9"/>
      <c r="X112" s="9"/>
      <c r="Z112" s="14"/>
      <c r="AA112" s="14"/>
      <c r="AB112" s="9"/>
      <c r="AC112" s="14"/>
      <c r="AD112" s="14"/>
      <c r="AE112" s="14"/>
      <c r="AF112" s="14"/>
      <c r="AG112" s="14"/>
      <c r="AH112" s="14"/>
      <c r="AI112" s="14"/>
      <c r="AJ112" s="14"/>
      <c r="AN112" s="9"/>
      <c r="AO112" s="9"/>
      <c r="AP112" s="9"/>
      <c r="AR112" s="14"/>
      <c r="AS112" s="14"/>
      <c r="AT112" s="14"/>
      <c r="AV112" s="14"/>
      <c r="AW112" s="14"/>
      <c r="AX112" s="14"/>
      <c r="AZ112" s="14"/>
      <c r="BA112" s="14"/>
      <c r="BB112" s="14"/>
    </row>
    <row r="113" spans="1:54" ht="12.75">
      <c r="A113" s="3">
        <v>1466</v>
      </c>
      <c r="B113" s="14">
        <v>1.4844540550136596</v>
      </c>
      <c r="C113" s="14">
        <v>2.579393490630115</v>
      </c>
      <c r="D113" s="9">
        <v>2.366</v>
      </c>
      <c r="E113" s="9"/>
      <c r="F113" s="9"/>
      <c r="G113" s="9"/>
      <c r="H113" s="9">
        <v>1.3726300529311313</v>
      </c>
      <c r="I113" s="14">
        <v>1.2633311551724138</v>
      </c>
      <c r="J113" s="9"/>
      <c r="L113" s="9"/>
      <c r="M113" s="9"/>
      <c r="N113" s="9">
        <f>AVERAGE(B113:M113)</f>
        <v>1.813161750749464</v>
      </c>
      <c r="O113" s="9"/>
      <c r="P113" s="14">
        <v>1.3109213759825629</v>
      </c>
      <c r="Q113" s="14">
        <v>2.6100882731686132</v>
      </c>
      <c r="R113" s="14">
        <v>2.0894146</v>
      </c>
      <c r="S113" s="14"/>
      <c r="T113" s="14"/>
      <c r="U113" s="14"/>
      <c r="V113" s="14">
        <v>1.3005669751522468</v>
      </c>
      <c r="W113" s="14">
        <v>1.2633311551724138</v>
      </c>
      <c r="X113" s="9"/>
      <c r="Z113" s="14"/>
      <c r="AA113" s="14"/>
      <c r="AB113" s="9">
        <f>AVERAGE(P113:AA113)</f>
        <v>1.7148644758951677</v>
      </c>
      <c r="AC113" s="14"/>
      <c r="AD113" s="14">
        <v>7.125379464065565</v>
      </c>
      <c r="AE113" s="14">
        <v>12.38108875502455</v>
      </c>
      <c r="AF113" s="14">
        <v>11.3568</v>
      </c>
      <c r="AG113" s="14"/>
      <c r="AH113" s="14"/>
      <c r="AI113" s="14"/>
      <c r="AJ113" s="14">
        <v>6.58862425406943</v>
      </c>
      <c r="AK113" s="14">
        <v>6.399988965517242</v>
      </c>
      <c r="AN113" s="9"/>
      <c r="AO113" s="9"/>
      <c r="AP113" s="9">
        <f>AVERAGE(AD113:AO113)</f>
        <v>8.770376287735356</v>
      </c>
      <c r="AR113" s="14">
        <v>1.4844540550136596</v>
      </c>
      <c r="AS113" s="14">
        <v>2.579393490630115</v>
      </c>
      <c r="AT113" s="14">
        <f>AVERAGE(AR113:AS113)</f>
        <v>2.0319237728218873</v>
      </c>
      <c r="AV113" s="14">
        <v>1.3109213759825629</v>
      </c>
      <c r="AW113" s="14">
        <v>2.6100882731686132</v>
      </c>
      <c r="AX113" s="14">
        <f>AVERAGE(AV113:AW113)</f>
        <v>1.960504824575588</v>
      </c>
      <c r="AZ113" s="14">
        <v>7.125379464065565</v>
      </c>
      <c r="BA113" s="14">
        <v>12.38108875502455</v>
      </c>
      <c r="BB113" s="14">
        <f>AVERAGE(AZ113:BA113)</f>
        <v>9.753234109545058</v>
      </c>
    </row>
    <row r="114" spans="1:54" ht="12.75">
      <c r="A114" s="3">
        <v>1467</v>
      </c>
      <c r="B114" s="14">
        <v>2.956744357152638</v>
      </c>
      <c r="C114" s="14">
        <v>1.8611315459522426</v>
      </c>
      <c r="D114" s="9"/>
      <c r="E114" s="9">
        <v>2</v>
      </c>
      <c r="F114" s="9"/>
      <c r="G114" s="9"/>
      <c r="H114" s="9">
        <v>1.3450336290494718</v>
      </c>
      <c r="I114" s="14">
        <v>1.3023152999999998</v>
      </c>
      <c r="J114" s="9"/>
      <c r="L114" s="9"/>
      <c r="M114" s="9"/>
      <c r="N114" s="9">
        <f>AVERAGE(B114:M114)</f>
        <v>1.8930449664308704</v>
      </c>
      <c r="O114" s="9"/>
      <c r="P114" s="14">
        <v>2.8015152784021247</v>
      </c>
      <c r="Q114" s="14">
        <v>1.8832790113490743</v>
      </c>
      <c r="R114" s="14"/>
      <c r="S114" s="14">
        <v>2.0238</v>
      </c>
      <c r="T114" s="14"/>
      <c r="U114" s="14"/>
      <c r="V114" s="14">
        <v>1.3610395292351605</v>
      </c>
      <c r="W114" s="14">
        <v>1.3023152999999998</v>
      </c>
      <c r="X114" s="9"/>
      <c r="Z114" s="14"/>
      <c r="AA114" s="14"/>
      <c r="AB114" s="9">
        <f>AVERAGE(P114:AA114)</f>
        <v>1.8743898237972718</v>
      </c>
      <c r="AC114" s="14"/>
      <c r="AD114" s="14">
        <v>14.192372914332664</v>
      </c>
      <c r="AE114" s="14">
        <v>8.933431420570765</v>
      </c>
      <c r="AF114" s="14"/>
      <c r="AG114" s="14">
        <v>9.6</v>
      </c>
      <c r="AH114" s="14"/>
      <c r="AI114" s="14"/>
      <c r="AJ114" s="14">
        <v>6.456161419437465</v>
      </c>
      <c r="AK114" s="14">
        <v>6.1776</v>
      </c>
      <c r="AN114" s="9"/>
      <c r="AO114" s="9"/>
      <c r="AP114" s="9">
        <f>AVERAGE(AD114:AO114)</f>
        <v>9.071913150868179</v>
      </c>
      <c r="AR114" s="14">
        <v>2.956744357152638</v>
      </c>
      <c r="AS114" s="14">
        <v>1.8611315459522426</v>
      </c>
      <c r="AT114" s="14">
        <f>AVERAGE(AR114:AS114)</f>
        <v>2.4089379515524403</v>
      </c>
      <c r="AV114" s="14">
        <v>2.8015152784021247</v>
      </c>
      <c r="AW114" s="14">
        <v>1.8832790113490743</v>
      </c>
      <c r="AX114" s="14">
        <f>AVERAGE(AV114:AW114)</f>
        <v>2.3423971448755996</v>
      </c>
      <c r="AZ114" s="14">
        <v>14.192372914332664</v>
      </c>
      <c r="BA114" s="14">
        <v>8.933431420570765</v>
      </c>
      <c r="BB114" s="14">
        <f>AVERAGE(AZ114:BA114)</f>
        <v>11.562902167451714</v>
      </c>
    </row>
    <row r="115" spans="1:54" ht="12.75">
      <c r="A115" s="3">
        <v>1468</v>
      </c>
      <c r="B115" s="14">
        <v>2.230799827251134</v>
      </c>
      <c r="C115" s="14">
        <v>1.9622872740439519</v>
      </c>
      <c r="D115" s="9"/>
      <c r="E115" s="9"/>
      <c r="F115" s="9"/>
      <c r="G115" s="9"/>
      <c r="H115" s="9">
        <v>1.9388108770233674</v>
      </c>
      <c r="I115" s="14">
        <v>1.3818660023076923</v>
      </c>
      <c r="J115" s="9"/>
      <c r="L115" s="9"/>
      <c r="M115" s="9"/>
      <c r="N115" s="9">
        <f>AVERAGE(B115:M115)</f>
        <v>1.8784409951565366</v>
      </c>
      <c r="O115" s="9"/>
      <c r="P115" s="14">
        <v>2.3120009409630753</v>
      </c>
      <c r="Q115" s="14">
        <v>2.0337145308191515</v>
      </c>
      <c r="R115" s="14"/>
      <c r="S115" s="14"/>
      <c r="T115" s="14"/>
      <c r="U115" s="14"/>
      <c r="V115" s="14">
        <v>2.009383592947018</v>
      </c>
      <c r="W115" s="14">
        <v>1.3818660023076923</v>
      </c>
      <c r="X115" s="9"/>
      <c r="Z115" s="14"/>
      <c r="AA115" s="14"/>
      <c r="AB115" s="9">
        <f>AVERAGE(P115:AA115)</f>
        <v>1.9342412667592344</v>
      </c>
      <c r="AC115" s="14"/>
      <c r="AD115" s="14">
        <v>10.707839170805444</v>
      </c>
      <c r="AE115" s="14">
        <v>9.41897891541097</v>
      </c>
      <c r="AF115" s="14"/>
      <c r="AG115" s="14"/>
      <c r="AH115" s="14"/>
      <c r="AI115" s="14"/>
      <c r="AJ115" s="14">
        <v>9.306292209712163</v>
      </c>
      <c r="AK115" s="14">
        <v>6.399996923076923</v>
      </c>
      <c r="AN115" s="9"/>
      <c r="AO115" s="9"/>
      <c r="AP115" s="9">
        <f>AVERAGE(AD115:AO115)</f>
        <v>8.958276804751375</v>
      </c>
      <c r="AR115" s="14">
        <v>2.230799827251134</v>
      </c>
      <c r="AS115" s="14">
        <v>1.9622872740439519</v>
      </c>
      <c r="AT115" s="14">
        <f>AVERAGE(AR115:AS115)</f>
        <v>2.096543550647543</v>
      </c>
      <c r="AV115" s="14">
        <v>2.3120009409630753</v>
      </c>
      <c r="AW115" s="14">
        <v>2.0337145308191515</v>
      </c>
      <c r="AX115" s="14">
        <f>AVERAGE(AV115:AW115)</f>
        <v>2.1728577358911134</v>
      </c>
      <c r="AZ115" s="14">
        <v>10.707839170805444</v>
      </c>
      <c r="BA115" s="14">
        <v>9.41897891541097</v>
      </c>
      <c r="BB115" s="14">
        <f>AVERAGE(AZ115:BA115)</f>
        <v>10.063409043108207</v>
      </c>
    </row>
    <row r="116" spans="1:54" ht="12.75">
      <c r="A116" s="3">
        <v>1469</v>
      </c>
      <c r="B116" s="14">
        <v>1.9710407845712177</v>
      </c>
      <c r="C116" s="14">
        <v>2.211134032145353</v>
      </c>
      <c r="D116" s="9"/>
      <c r="E116" s="9">
        <v>0.6667</v>
      </c>
      <c r="F116" s="9"/>
      <c r="G116" s="9"/>
      <c r="H116" s="9">
        <v>1.8541666666666667</v>
      </c>
      <c r="I116" s="9"/>
      <c r="J116" s="9"/>
      <c r="L116" s="9"/>
      <c r="M116" s="9"/>
      <c r="N116" s="9">
        <f>AVERAGE(B116:M116)</f>
        <v>1.6757603708458093</v>
      </c>
      <c r="O116" s="9"/>
      <c r="P116" s="14">
        <v>2.04278666912961</v>
      </c>
      <c r="Q116" s="14">
        <v>2.291619310915444</v>
      </c>
      <c r="R116" s="14"/>
      <c r="S116" s="14">
        <v>0.69096788</v>
      </c>
      <c r="T116" s="14"/>
      <c r="U116" s="14"/>
      <c r="V116" s="14">
        <v>1.9216583333333335</v>
      </c>
      <c r="W116" s="9"/>
      <c r="X116" s="9"/>
      <c r="Z116" s="14"/>
      <c r="AA116" s="14"/>
      <c r="AB116" s="9">
        <f>AVERAGE(P116:AA116)</f>
        <v>1.7367580483445966</v>
      </c>
      <c r="AC116" s="14"/>
      <c r="AD116" s="14">
        <v>9.460995765941844</v>
      </c>
      <c r="AE116" s="14">
        <v>10.613443354297694</v>
      </c>
      <c r="AF116" s="14"/>
      <c r="AG116" s="14">
        <v>3.2001599999999994</v>
      </c>
      <c r="AH116" s="14"/>
      <c r="AI116" s="14"/>
      <c r="AJ116" s="14">
        <v>8.9</v>
      </c>
      <c r="AN116" s="9"/>
      <c r="AO116" s="9"/>
      <c r="AP116" s="9">
        <f>AVERAGE(AD116:AO116)</f>
        <v>8.043649780059885</v>
      </c>
      <c r="AR116" s="14">
        <v>1.9710407845712177</v>
      </c>
      <c r="AS116" s="14">
        <v>2.211134032145353</v>
      </c>
      <c r="AT116" s="14">
        <f>AVERAGE(AR116:AS116)</f>
        <v>2.0910874083582853</v>
      </c>
      <c r="AV116" s="14">
        <v>2.04278666912961</v>
      </c>
      <c r="AW116" s="14">
        <v>2.291619310915444</v>
      </c>
      <c r="AX116" s="14">
        <f>AVERAGE(AV116:AW116)</f>
        <v>2.1672029900225267</v>
      </c>
      <c r="AZ116" s="14">
        <v>9.460995765941844</v>
      </c>
      <c r="BA116" s="14">
        <v>10.613443354297694</v>
      </c>
      <c r="BB116" s="14">
        <f>AVERAGE(AZ116:BA116)</f>
        <v>10.03721956011977</v>
      </c>
    </row>
    <row r="117" spans="1:54" ht="12.75">
      <c r="A117" s="3">
        <v>1470</v>
      </c>
      <c r="B117" s="14">
        <v>2.133212003872217</v>
      </c>
      <c r="C117" s="14">
        <v>2.006109479758375</v>
      </c>
      <c r="D117" s="9"/>
      <c r="E117" s="9"/>
      <c r="F117" s="9"/>
      <c r="G117" s="9"/>
      <c r="H117" s="9"/>
      <c r="I117" s="9"/>
      <c r="J117" s="9"/>
      <c r="L117" s="9"/>
      <c r="M117" s="9"/>
      <c r="N117" s="9">
        <f>AVERAGE(B117:M117)</f>
        <v>2.069660741815296</v>
      </c>
      <c r="O117" s="9"/>
      <c r="P117" s="14">
        <v>2.210860920813166</v>
      </c>
      <c r="Q117" s="14">
        <v>2.07913186482158</v>
      </c>
      <c r="R117" s="14"/>
      <c r="S117" s="14"/>
      <c r="T117" s="14"/>
      <c r="U117" s="14"/>
      <c r="W117" s="9"/>
      <c r="X117" s="9"/>
      <c r="Z117" s="14"/>
      <c r="AA117" s="14"/>
      <c r="AB117" s="9">
        <f>AVERAGE(P117:AA117)</f>
        <v>2.144996392817373</v>
      </c>
      <c r="AC117" s="14"/>
      <c r="AD117" s="14">
        <v>10.239417618586643</v>
      </c>
      <c r="AE117" s="14">
        <v>9.629325502840201</v>
      </c>
      <c r="AF117" s="14"/>
      <c r="AG117" s="14"/>
      <c r="AH117" s="14"/>
      <c r="AI117" s="14"/>
      <c r="AJ117" s="14"/>
      <c r="AN117" s="9"/>
      <c r="AO117" s="9"/>
      <c r="AP117" s="9">
        <f>AVERAGE(AD117:AO117)</f>
        <v>9.934371560713423</v>
      </c>
      <c r="AR117" s="14">
        <v>2.133212003872217</v>
      </c>
      <c r="AS117" s="14">
        <v>2.006109479758375</v>
      </c>
      <c r="AT117" s="14">
        <f>AVERAGE(AR117:AS117)</f>
        <v>2.069660741815296</v>
      </c>
      <c r="AV117" s="14">
        <v>2.210860920813166</v>
      </c>
      <c r="AW117" s="14">
        <v>2.07913186482158</v>
      </c>
      <c r="AX117" s="14">
        <f>AVERAGE(AV117:AW117)</f>
        <v>2.144996392817373</v>
      </c>
      <c r="AZ117" s="14">
        <v>10.239417618586643</v>
      </c>
      <c r="BA117" s="14">
        <v>9.629325502840201</v>
      </c>
      <c r="BB117" s="14">
        <f>AVERAGE(AZ117:BA117)</f>
        <v>9.934371560713423</v>
      </c>
    </row>
    <row r="118" spans="1:54" ht="12.75">
      <c r="A118" s="3">
        <v>1471</v>
      </c>
      <c r="B118" s="14"/>
      <c r="C118" s="14">
        <v>1.9232902555542515</v>
      </c>
      <c r="D118" s="9"/>
      <c r="E118" s="9"/>
      <c r="F118" s="9">
        <v>2</v>
      </c>
      <c r="G118" s="9"/>
      <c r="H118" s="9">
        <v>1.3336390076617541</v>
      </c>
      <c r="I118" s="9"/>
      <c r="J118" s="9"/>
      <c r="L118" s="9"/>
      <c r="M118" s="9"/>
      <c r="N118" s="9">
        <f>AVERAGE(B118:M118)</f>
        <v>1.7523097544053352</v>
      </c>
      <c r="O118" s="9"/>
      <c r="P118" s="14"/>
      <c r="Q118" s="14">
        <v>1.9932980208564262</v>
      </c>
      <c r="R118" s="14"/>
      <c r="S118" s="14"/>
      <c r="T118" s="14">
        <v>2.0728</v>
      </c>
      <c r="U118" s="14"/>
      <c r="V118" s="14">
        <v>1.382183467540642</v>
      </c>
      <c r="W118" s="9"/>
      <c r="X118" s="9"/>
      <c r="Z118" s="14"/>
      <c r="AA118" s="14"/>
      <c r="AB118" s="9">
        <f>AVERAGE(P118:AA118)</f>
        <v>1.8160938294656894</v>
      </c>
      <c r="AC118" s="14"/>
      <c r="AD118" s="14"/>
      <c r="AE118" s="14">
        <v>9.231793226660407</v>
      </c>
      <c r="AF118" s="14"/>
      <c r="AG118" s="14"/>
      <c r="AH118" s="14">
        <v>9.6</v>
      </c>
      <c r="AI118" s="14"/>
      <c r="AJ118" s="14">
        <v>6.401467236776419</v>
      </c>
      <c r="AN118" s="9"/>
      <c r="AO118" s="9"/>
      <c r="AP118" s="9">
        <f>AVERAGE(AD118:AO118)</f>
        <v>8.41108682114561</v>
      </c>
      <c r="AR118" s="14"/>
      <c r="AS118" s="14">
        <v>1.9232902555542515</v>
      </c>
      <c r="AT118" s="14">
        <f>AVERAGE(AR118:AS118)</f>
        <v>1.9232902555542515</v>
      </c>
      <c r="AV118" s="14"/>
      <c r="AW118" s="14">
        <v>1.9932980208564262</v>
      </c>
      <c r="AX118" s="14">
        <f>AVERAGE(AV118:AW118)</f>
        <v>1.9932980208564262</v>
      </c>
      <c r="AZ118" s="14"/>
      <c r="BA118" s="14">
        <v>9.231793226660407</v>
      </c>
      <c r="BB118" s="14">
        <f>AVERAGE(AZ118:BA118)</f>
        <v>9.231793226660407</v>
      </c>
    </row>
    <row r="119" spans="1:54" ht="12.75">
      <c r="A119" s="3">
        <v>1472</v>
      </c>
      <c r="B119" s="14">
        <v>2.5</v>
      </c>
      <c r="C119" s="14">
        <v>2.5637426900584797</v>
      </c>
      <c r="D119" s="9"/>
      <c r="E119" s="9"/>
      <c r="F119" s="9"/>
      <c r="G119" s="9">
        <v>1</v>
      </c>
      <c r="H119" s="9">
        <v>1.3333346855983772</v>
      </c>
      <c r="I119" s="9"/>
      <c r="J119" s="9"/>
      <c r="L119" s="9"/>
      <c r="M119" s="9"/>
      <c r="N119" s="9">
        <f>AVERAGE(B119:M119)</f>
        <v>1.849269343914214</v>
      </c>
      <c r="O119" s="9"/>
      <c r="P119" s="14">
        <v>2.591</v>
      </c>
      <c r="Q119" s="14">
        <v>2.6570629239766084</v>
      </c>
      <c r="R119" s="14"/>
      <c r="S119" s="14"/>
      <c r="T119" s="14"/>
      <c r="U119" s="14">
        <v>1.0364</v>
      </c>
      <c r="V119" s="14">
        <v>1.3818680681541582</v>
      </c>
      <c r="W119" s="9"/>
      <c r="X119" s="9"/>
      <c r="Z119" s="14"/>
      <c r="AA119" s="14"/>
      <c r="AB119" s="9">
        <f>AVERAGE(P119:AA119)</f>
        <v>1.9165827480326918</v>
      </c>
      <c r="AC119" s="14"/>
      <c r="AD119" s="14">
        <v>12</v>
      </c>
      <c r="AE119" s="14">
        <v>12.305964912280702</v>
      </c>
      <c r="AF119" s="14"/>
      <c r="AG119" s="14"/>
      <c r="AH119" s="14"/>
      <c r="AI119" s="14">
        <v>4.8</v>
      </c>
      <c r="AJ119" s="14">
        <v>6.400006490872211</v>
      </c>
      <c r="AN119" s="9"/>
      <c r="AO119" s="9"/>
      <c r="AP119" s="9">
        <f>AVERAGE(AD119:AO119)</f>
        <v>8.876492850788228</v>
      </c>
      <c r="AR119" s="14">
        <v>2.5</v>
      </c>
      <c r="AS119" s="14">
        <v>2.5637426900584797</v>
      </c>
      <c r="AT119" s="14">
        <f>AVERAGE(AR119:AS119)</f>
        <v>2.5318713450292396</v>
      </c>
      <c r="AV119" s="14">
        <v>2.591</v>
      </c>
      <c r="AW119" s="14">
        <v>2.6570629239766084</v>
      </c>
      <c r="AX119" s="14">
        <f>AVERAGE(AV119:AW119)</f>
        <v>2.624031461988304</v>
      </c>
      <c r="AZ119" s="14">
        <v>12</v>
      </c>
      <c r="BA119" s="14">
        <v>12.305964912280702</v>
      </c>
      <c r="BB119" s="14">
        <f>AVERAGE(AZ119:BA119)</f>
        <v>12.15298245614035</v>
      </c>
    </row>
    <row r="120" spans="1:54" ht="12.75">
      <c r="A120" s="3">
        <v>1473</v>
      </c>
      <c r="B120" s="14">
        <v>1.04</v>
      </c>
      <c r="C120" s="14">
        <v>2.486600086386799</v>
      </c>
      <c r="D120" s="9">
        <v>2</v>
      </c>
      <c r="E120" s="9"/>
      <c r="F120" s="9"/>
      <c r="G120" s="9"/>
      <c r="H120" s="9">
        <v>1.3333333333333333</v>
      </c>
      <c r="I120" s="9"/>
      <c r="J120" s="9"/>
      <c r="L120" s="9"/>
      <c r="M120" s="9"/>
      <c r="N120" s="9">
        <f>AVERAGE(B120:M120)</f>
        <v>1.714983354930033</v>
      </c>
      <c r="O120" s="9"/>
      <c r="P120" s="14">
        <v>1.077856</v>
      </c>
      <c r="Q120" s="14">
        <v>2.577112329531279</v>
      </c>
      <c r="R120" s="14">
        <v>2.0728</v>
      </c>
      <c r="S120" s="14"/>
      <c r="T120" s="14"/>
      <c r="U120" s="14"/>
      <c r="V120" s="14">
        <v>1.3818666666666666</v>
      </c>
      <c r="W120" s="9"/>
      <c r="X120" s="9"/>
      <c r="Z120" s="14"/>
      <c r="AA120" s="14"/>
      <c r="AB120" s="9">
        <f>AVERAGE(P120:AA120)</f>
        <v>1.7774087490494863</v>
      </c>
      <c r="AC120" s="14"/>
      <c r="AD120" s="14">
        <v>4.992000000000001</v>
      </c>
      <c r="AE120" s="14">
        <v>11.935680414656636</v>
      </c>
      <c r="AF120" s="14">
        <v>9.6</v>
      </c>
      <c r="AG120" s="14"/>
      <c r="AH120" s="14"/>
      <c r="AI120" s="14"/>
      <c r="AJ120" s="14">
        <v>6.4</v>
      </c>
      <c r="AN120" s="9"/>
      <c r="AO120" s="9"/>
      <c r="AP120" s="9">
        <f>AVERAGE(AD120:AO120)</f>
        <v>8.231920103664159</v>
      </c>
      <c r="AR120" s="14">
        <v>1.04</v>
      </c>
      <c r="AS120" s="14">
        <v>2.486600086386799</v>
      </c>
      <c r="AT120" s="14">
        <f>AVERAGE(AR120:AS120)</f>
        <v>1.7633000431933996</v>
      </c>
      <c r="AV120" s="14">
        <v>1.077856</v>
      </c>
      <c r="AW120" s="14">
        <v>2.577112329531279</v>
      </c>
      <c r="AX120" s="14">
        <f>AVERAGE(AV120:AW120)</f>
        <v>1.8274841647656395</v>
      </c>
      <c r="AZ120" s="14">
        <v>4.992000000000001</v>
      </c>
      <c r="BA120" s="14">
        <v>11.935680414656636</v>
      </c>
      <c r="BB120" s="14">
        <f>AVERAGE(AZ120:BA120)</f>
        <v>8.463840207328317</v>
      </c>
    </row>
    <row r="121" spans="1:54" ht="12.75">
      <c r="A121" s="3">
        <v>1474</v>
      </c>
      <c r="B121" s="14">
        <v>2.064534914562225</v>
      </c>
      <c r="C121" s="14"/>
      <c r="D121" s="9"/>
      <c r="E121" s="9"/>
      <c r="F121" s="9"/>
      <c r="G121" s="9"/>
      <c r="H121" s="9"/>
      <c r="I121" s="9"/>
      <c r="J121" s="9"/>
      <c r="L121" s="9"/>
      <c r="M121" s="9"/>
      <c r="N121" s="9">
        <f>AVERAGE(B121:M121)</f>
        <v>2.064534914562225</v>
      </c>
      <c r="O121" s="9"/>
      <c r="P121" s="14">
        <v>2.13968398545229</v>
      </c>
      <c r="Q121" s="14"/>
      <c r="R121" s="14"/>
      <c r="S121" s="14"/>
      <c r="T121" s="14"/>
      <c r="U121" s="14"/>
      <c r="W121" s="9"/>
      <c r="X121" s="9"/>
      <c r="Z121" s="14"/>
      <c r="AA121" s="14"/>
      <c r="AB121" s="9">
        <f>AVERAGE(P121:AA121)</f>
        <v>2.13968398545229</v>
      </c>
      <c r="AC121" s="14"/>
      <c r="AD121" s="14">
        <v>9.909767589898681</v>
      </c>
      <c r="AE121" s="14"/>
      <c r="AF121" s="14"/>
      <c r="AG121" s="14"/>
      <c r="AH121" s="14"/>
      <c r="AI121" s="14"/>
      <c r="AJ121" s="14"/>
      <c r="AN121" s="9"/>
      <c r="AO121" s="9"/>
      <c r="AP121" s="9">
        <f>AVERAGE(AD121:AO121)</f>
        <v>9.909767589898681</v>
      </c>
      <c r="AR121" s="14">
        <v>2.064534914562225</v>
      </c>
      <c r="AS121" s="14"/>
      <c r="AT121" s="14">
        <f>AVERAGE(AR121:AS121)</f>
        <v>2.064534914562225</v>
      </c>
      <c r="AV121" s="14">
        <v>2.13968398545229</v>
      </c>
      <c r="AW121" s="14"/>
      <c r="AX121" s="14">
        <f>AVERAGE(AV121:AW121)</f>
        <v>2.13968398545229</v>
      </c>
      <c r="AZ121" s="14">
        <v>9.909767589898681</v>
      </c>
      <c r="BA121" s="14"/>
      <c r="BB121" s="14">
        <f>AVERAGE(AZ121:BA121)</f>
        <v>9.909767589898681</v>
      </c>
    </row>
    <row r="122" spans="1:54" ht="12.75">
      <c r="A122" s="3">
        <v>1475</v>
      </c>
      <c r="B122" s="14">
        <v>2.1578947368421053</v>
      </c>
      <c r="C122" s="14">
        <v>1.7530187018745191</v>
      </c>
      <c r="D122" s="9">
        <v>2.106</v>
      </c>
      <c r="E122" s="9"/>
      <c r="F122" s="9"/>
      <c r="G122" s="9"/>
      <c r="H122" s="9"/>
      <c r="I122" s="9"/>
      <c r="J122" s="9"/>
      <c r="L122" s="9"/>
      <c r="M122" s="9"/>
      <c r="N122" s="9">
        <f>AVERAGE(B122:M122)</f>
        <v>2.0056378129055417</v>
      </c>
      <c r="O122" s="9"/>
      <c r="P122" s="14">
        <v>2.540921052631579</v>
      </c>
      <c r="Q122" s="14">
        <v>2.0641795214572465</v>
      </c>
      <c r="R122" s="14">
        <v>2.479815</v>
      </c>
      <c r="S122" s="14"/>
      <c r="T122" s="14"/>
      <c r="U122" s="14"/>
      <c r="W122" s="9"/>
      <c r="X122" s="9"/>
      <c r="Z122" s="14"/>
      <c r="AA122" s="14"/>
      <c r="AB122" s="9">
        <f>AVERAGE(P122:AA122)</f>
        <v>2.361638524696275</v>
      </c>
      <c r="AC122" s="14"/>
      <c r="AD122" s="14">
        <v>10.357894736842105</v>
      </c>
      <c r="AE122" s="14">
        <v>8.414489768997692</v>
      </c>
      <c r="AF122" s="14">
        <v>10.108799999999999</v>
      </c>
      <c r="AG122" s="14"/>
      <c r="AH122" s="14"/>
      <c r="AI122" s="14"/>
      <c r="AJ122" s="14"/>
      <c r="AN122" s="9"/>
      <c r="AO122" s="9"/>
      <c r="AP122" s="9">
        <f>AVERAGE(AD122:AO122)</f>
        <v>9.627061501946597</v>
      </c>
      <c r="AR122" s="14">
        <v>2.1578947368421053</v>
      </c>
      <c r="AS122" s="14">
        <v>1.7530187018745191</v>
      </c>
      <c r="AT122" s="14">
        <f>AVERAGE(AR122:AS122)</f>
        <v>1.9554567193583123</v>
      </c>
      <c r="AV122" s="14">
        <v>2.540921052631579</v>
      </c>
      <c r="AW122" s="14">
        <v>2.0641795214572465</v>
      </c>
      <c r="AX122" s="14">
        <f>AVERAGE(AV122:AW122)</f>
        <v>2.302550287044413</v>
      </c>
      <c r="AZ122" s="14">
        <v>10.357894736842105</v>
      </c>
      <c r="BA122" s="14">
        <v>8.414489768997692</v>
      </c>
      <c r="BB122" s="14">
        <f>AVERAGE(AZ122:BA122)</f>
        <v>9.386192252919898</v>
      </c>
    </row>
    <row r="123" spans="1:54" ht="12.75">
      <c r="A123" s="3">
        <v>1476</v>
      </c>
      <c r="B123" s="14">
        <v>2.7033424799359302</v>
      </c>
      <c r="C123" s="14">
        <v>1.7530187018745191</v>
      </c>
      <c r="D123" s="9"/>
      <c r="E123" s="9"/>
      <c r="F123" s="9"/>
      <c r="G123" s="9"/>
      <c r="H123" s="9"/>
      <c r="I123" s="9"/>
      <c r="J123" s="9"/>
      <c r="L123" s="9"/>
      <c r="M123" s="9"/>
      <c r="N123" s="9">
        <f>AVERAGE(B123:M123)</f>
        <v>2.228180590905225</v>
      </c>
      <c r="O123" s="9"/>
      <c r="P123" s="14">
        <v>3.183185770124558</v>
      </c>
      <c r="Q123" s="14">
        <v>2.0641795214572465</v>
      </c>
      <c r="R123" s="14"/>
      <c r="S123" s="14"/>
      <c r="T123" s="14"/>
      <c r="U123" s="14"/>
      <c r="W123" s="9"/>
      <c r="X123" s="9"/>
      <c r="Z123" s="14"/>
      <c r="AA123" s="14"/>
      <c r="AB123" s="9">
        <f>AVERAGE(P123:AA123)</f>
        <v>2.623682645790902</v>
      </c>
      <c r="AC123" s="14"/>
      <c r="AD123" s="14">
        <v>12.976043903692466</v>
      </c>
      <c r="AE123" s="14">
        <v>8.414489768997692</v>
      </c>
      <c r="AF123" s="14"/>
      <c r="AG123" s="14"/>
      <c r="AH123" s="14"/>
      <c r="AI123" s="14"/>
      <c r="AJ123" s="14"/>
      <c r="AN123" s="9"/>
      <c r="AO123" s="9"/>
      <c r="AP123" s="9">
        <f>AVERAGE(AD123:AO123)</f>
        <v>10.695266836345079</v>
      </c>
      <c r="AR123" s="14">
        <v>2.7033424799359302</v>
      </c>
      <c r="AS123" s="14">
        <v>1.7530187018745191</v>
      </c>
      <c r="AT123" s="14">
        <f>AVERAGE(AR123:AS123)</f>
        <v>2.228180590905225</v>
      </c>
      <c r="AV123" s="14">
        <v>3.183185770124558</v>
      </c>
      <c r="AW123" s="14">
        <v>2.0641795214572465</v>
      </c>
      <c r="AX123" s="14">
        <f>AVERAGE(AV123:AW123)</f>
        <v>2.623682645790902</v>
      </c>
      <c r="AZ123" s="14">
        <v>12.976043903692466</v>
      </c>
      <c r="BA123" s="14">
        <v>8.414489768997692</v>
      </c>
      <c r="BB123" s="14">
        <f>AVERAGE(AZ123:BA123)</f>
        <v>10.695266836345079</v>
      </c>
    </row>
    <row r="124" spans="1:54" ht="12.75">
      <c r="A124" s="3">
        <v>1477</v>
      </c>
      <c r="B124" s="14">
        <v>2.364867540029112</v>
      </c>
      <c r="C124" s="14"/>
      <c r="D124" s="9"/>
      <c r="E124" s="9"/>
      <c r="F124" s="9"/>
      <c r="G124" s="9">
        <v>1</v>
      </c>
      <c r="H124" s="9"/>
      <c r="I124" s="9"/>
      <c r="J124" s="9"/>
      <c r="L124" s="9"/>
      <c r="M124" s="9"/>
      <c r="N124" s="9">
        <f>AVERAGE(B124:M124)</f>
        <v>1.682433770014556</v>
      </c>
      <c r="O124" s="9"/>
      <c r="P124" s="14">
        <v>2.784631528384279</v>
      </c>
      <c r="Q124" s="14"/>
      <c r="R124" s="14"/>
      <c r="S124" s="14"/>
      <c r="T124" s="14"/>
      <c r="U124" s="14">
        <v>1.1775</v>
      </c>
      <c r="W124" s="9"/>
      <c r="X124" s="9"/>
      <c r="Z124" s="14"/>
      <c r="AA124" s="14"/>
      <c r="AB124" s="9">
        <f>AVERAGE(P124:AA124)</f>
        <v>1.9810657641921394</v>
      </c>
      <c r="AC124" s="14"/>
      <c r="AD124" s="14">
        <v>11.351364192139737</v>
      </c>
      <c r="AE124" s="14"/>
      <c r="AF124" s="14"/>
      <c r="AG124" s="14"/>
      <c r="AH124" s="14"/>
      <c r="AI124" s="14">
        <v>4.8</v>
      </c>
      <c r="AJ124" s="14"/>
      <c r="AN124" s="9"/>
      <c r="AO124" s="9"/>
      <c r="AP124" s="9">
        <f>AVERAGE(AD124:AO124)</f>
        <v>8.075682096069869</v>
      </c>
      <c r="AR124" s="14">
        <v>2.364867540029112</v>
      </c>
      <c r="AS124" s="14"/>
      <c r="AT124" s="14">
        <f>AVERAGE(AR124:AS124)</f>
        <v>2.364867540029112</v>
      </c>
      <c r="AV124" s="14">
        <v>2.784631528384279</v>
      </c>
      <c r="AW124" s="14"/>
      <c r="AX124" s="14">
        <f>AVERAGE(AV124:AW124)</f>
        <v>2.784631528384279</v>
      </c>
      <c r="AZ124" s="14">
        <v>11.351364192139737</v>
      </c>
      <c r="BA124" s="14"/>
      <c r="BB124" s="14">
        <f>AVERAGE(AZ124:BA124)</f>
        <v>11.351364192139737</v>
      </c>
    </row>
    <row r="125" spans="1:54" ht="12.75">
      <c r="A125" s="3">
        <v>1478</v>
      </c>
      <c r="B125" s="14">
        <v>2.9623268698060943</v>
      </c>
      <c r="C125" s="14"/>
      <c r="D125" s="9"/>
      <c r="E125" s="9"/>
      <c r="F125" s="9"/>
      <c r="G125" s="9"/>
      <c r="H125" s="9"/>
      <c r="I125" s="9"/>
      <c r="J125" s="9"/>
      <c r="L125" s="9"/>
      <c r="M125" s="9"/>
      <c r="N125" s="9">
        <f>AVERAGE(B125:M125)</f>
        <v>2.9623268698060943</v>
      </c>
      <c r="O125" s="9"/>
      <c r="P125" s="14">
        <v>3.924194404432133</v>
      </c>
      <c r="Q125" s="14"/>
      <c r="R125" s="14"/>
      <c r="S125" s="14"/>
      <c r="T125" s="14"/>
      <c r="U125" s="14"/>
      <c r="W125" s="9"/>
      <c r="X125" s="9"/>
      <c r="Z125" s="14"/>
      <c r="AA125" s="14"/>
      <c r="AB125" s="9">
        <f>AVERAGE(P125:AA125)</f>
        <v>3.924194404432133</v>
      </c>
      <c r="AC125" s="14"/>
      <c r="AD125" s="14">
        <v>14.219168975069254</v>
      </c>
      <c r="AE125" s="14"/>
      <c r="AF125" s="14"/>
      <c r="AG125" s="14"/>
      <c r="AH125" s="14"/>
      <c r="AI125" s="14"/>
      <c r="AJ125" s="14"/>
      <c r="AN125" s="9"/>
      <c r="AO125" s="9"/>
      <c r="AP125" s="9">
        <f>AVERAGE(AD125:AO125)</f>
        <v>14.219168975069254</v>
      </c>
      <c r="AR125" s="14">
        <v>2.9623268698060943</v>
      </c>
      <c r="AS125" s="14"/>
      <c r="AT125" s="14">
        <f>AVERAGE(AR125:AS125)</f>
        <v>2.9623268698060943</v>
      </c>
      <c r="AV125" s="14">
        <v>3.924194404432133</v>
      </c>
      <c r="AW125" s="14"/>
      <c r="AX125" s="14">
        <f>AVERAGE(AV125:AW125)</f>
        <v>3.924194404432133</v>
      </c>
      <c r="AZ125" s="14">
        <v>14.219168975069254</v>
      </c>
      <c r="BA125" s="14"/>
      <c r="BB125" s="14">
        <f>AVERAGE(AZ125:BA125)</f>
        <v>14.219168975069254</v>
      </c>
    </row>
    <row r="126" spans="1:54" ht="12.75">
      <c r="A126" s="3">
        <v>1479</v>
      </c>
      <c r="B126" s="14">
        <v>2.6</v>
      </c>
      <c r="C126" s="14"/>
      <c r="D126" s="9">
        <v>2.172</v>
      </c>
      <c r="E126" s="9"/>
      <c r="F126" s="9"/>
      <c r="G126" s="9"/>
      <c r="H126" s="9"/>
      <c r="I126" s="9"/>
      <c r="J126" s="9"/>
      <c r="L126" s="9"/>
      <c r="M126" s="9"/>
      <c r="N126" s="9">
        <f>AVERAGE(B126:M126)</f>
        <v>2.386</v>
      </c>
      <c r="O126" s="9"/>
      <c r="P126" s="14">
        <v>3.44422</v>
      </c>
      <c r="Q126" s="14"/>
      <c r="R126" s="14">
        <v>2.8772484</v>
      </c>
      <c r="S126" s="14"/>
      <c r="T126" s="14"/>
      <c r="U126" s="14"/>
      <c r="W126" s="9"/>
      <c r="X126" s="9"/>
      <c r="Z126" s="14"/>
      <c r="AA126" s="14"/>
      <c r="AB126" s="9">
        <f>AVERAGE(P126:AA126)</f>
        <v>3.1607342000000003</v>
      </c>
      <c r="AC126" s="14"/>
      <c r="AD126" s="14">
        <v>12</v>
      </c>
      <c r="AE126" s="14"/>
      <c r="AF126" s="14">
        <v>10.024615384615386</v>
      </c>
      <c r="AG126" s="14"/>
      <c r="AH126" s="14"/>
      <c r="AI126" s="14"/>
      <c r="AJ126" s="14"/>
      <c r="AN126" s="9"/>
      <c r="AO126" s="9"/>
      <c r="AP126" s="9">
        <f>AVERAGE(AD126:AO126)</f>
        <v>11.012307692307694</v>
      </c>
      <c r="AR126" s="14">
        <v>2.6</v>
      </c>
      <c r="AS126" s="14"/>
      <c r="AT126" s="14">
        <f>AVERAGE(AR126:AS126)</f>
        <v>2.6</v>
      </c>
      <c r="AV126" s="14">
        <v>3.44422</v>
      </c>
      <c r="AW126" s="14"/>
      <c r="AX126" s="14">
        <f>AVERAGE(AV126:AW126)</f>
        <v>3.44422</v>
      </c>
      <c r="AZ126" s="14">
        <v>12</v>
      </c>
      <c r="BA126" s="14"/>
      <c r="BB126" s="14">
        <f>AVERAGE(AZ126:BA126)</f>
        <v>12</v>
      </c>
    </row>
    <row r="127" spans="1:54" ht="12.75">
      <c r="A127" s="3">
        <v>1480</v>
      </c>
      <c r="B127" s="14">
        <v>2.8326699570132146</v>
      </c>
      <c r="C127" s="14"/>
      <c r="D127" s="9">
        <v>2.5</v>
      </c>
      <c r="E127" s="9"/>
      <c r="F127" s="9"/>
      <c r="G127" s="9"/>
      <c r="H127" s="9"/>
      <c r="I127" s="9"/>
      <c r="J127" s="9"/>
      <c r="L127" s="9"/>
      <c r="M127" s="9"/>
      <c r="N127" s="9">
        <f>AVERAGE(B127:M127)</f>
        <v>2.6663349785066073</v>
      </c>
      <c r="O127" s="9"/>
      <c r="P127" s="14">
        <v>3.752437892055405</v>
      </c>
      <c r="Q127" s="14"/>
      <c r="R127" s="14">
        <v>3.31175</v>
      </c>
      <c r="S127" s="14"/>
      <c r="T127" s="14"/>
      <c r="U127" s="14"/>
      <c r="W127" s="9"/>
      <c r="X127" s="9"/>
      <c r="Z127" s="14"/>
      <c r="AA127" s="14"/>
      <c r="AB127" s="9">
        <f>AVERAGE(P127:AA127)</f>
        <v>3.5320939460277025</v>
      </c>
      <c r="AC127" s="14"/>
      <c r="AD127" s="14">
        <v>13.07386134006099</v>
      </c>
      <c r="AE127" s="14"/>
      <c r="AF127" s="14">
        <v>11.538461538461538</v>
      </c>
      <c r="AG127" s="14"/>
      <c r="AH127" s="14"/>
      <c r="AI127" s="14"/>
      <c r="AJ127" s="14"/>
      <c r="AN127" s="9"/>
      <c r="AO127" s="9"/>
      <c r="AP127" s="9">
        <f>AVERAGE(AD127:AO127)</f>
        <v>12.306161439261263</v>
      </c>
      <c r="AR127" s="14">
        <v>2.8326699570132146</v>
      </c>
      <c r="AS127" s="14"/>
      <c r="AT127" s="14">
        <f>AVERAGE(AR127:AS127)</f>
        <v>2.8326699570132146</v>
      </c>
      <c r="AV127" s="14">
        <v>3.752437892055405</v>
      </c>
      <c r="AW127" s="14"/>
      <c r="AX127" s="14">
        <f>AVERAGE(AV127:AW127)</f>
        <v>3.752437892055405</v>
      </c>
      <c r="AZ127" s="14">
        <v>13.07386134006099</v>
      </c>
      <c r="BA127" s="14"/>
      <c r="BB127" s="14">
        <f>AVERAGE(AZ127:BA127)</f>
        <v>13.07386134006099</v>
      </c>
    </row>
    <row r="128" spans="1:54" ht="12.75">
      <c r="A128" s="3">
        <v>1481</v>
      </c>
      <c r="B128" s="14">
        <v>2.5323440901449024</v>
      </c>
      <c r="C128" s="14">
        <v>2.2968888888888888</v>
      </c>
      <c r="D128" s="9">
        <v>3</v>
      </c>
      <c r="E128" s="9"/>
      <c r="F128" s="9"/>
      <c r="G128" s="9"/>
      <c r="H128" s="9"/>
      <c r="I128" s="9"/>
      <c r="J128" s="9"/>
      <c r="L128" s="9"/>
      <c r="M128" s="9"/>
      <c r="N128" s="9">
        <f>AVERAGE(B128:M128)</f>
        <v>2.609744326344597</v>
      </c>
      <c r="O128" s="9"/>
      <c r="P128" s="14">
        <v>3.354596216214952</v>
      </c>
      <c r="Q128" s="14">
        <v>3.042688711111111</v>
      </c>
      <c r="R128" s="14">
        <v>3.9741</v>
      </c>
      <c r="S128" s="14"/>
      <c r="T128" s="14"/>
      <c r="U128" s="14"/>
      <c r="W128" s="9"/>
      <c r="X128" s="9"/>
      <c r="Z128" s="14"/>
      <c r="AA128" s="14"/>
      <c r="AB128" s="9">
        <f>AVERAGE(P128:AA128)</f>
        <v>3.4571283091086875</v>
      </c>
      <c r="AC128" s="14"/>
      <c r="AD128" s="14">
        <v>11.687741954514934</v>
      </c>
      <c r="AE128" s="14">
        <v>10.601025641025641</v>
      </c>
      <c r="AF128" s="14">
        <v>13.846153846153847</v>
      </c>
      <c r="AG128" s="14"/>
      <c r="AH128" s="14"/>
      <c r="AI128" s="14"/>
      <c r="AJ128" s="14"/>
      <c r="AN128" s="9"/>
      <c r="AO128" s="9"/>
      <c r="AP128" s="9">
        <f>AVERAGE(AD128:AO128)</f>
        <v>12.04497381389814</v>
      </c>
      <c r="AR128" s="14">
        <v>2.5323440901449024</v>
      </c>
      <c r="AS128" s="14">
        <v>2.2968888888888888</v>
      </c>
      <c r="AT128" s="14">
        <f>AVERAGE(AR128:AS128)</f>
        <v>2.4146164895168956</v>
      </c>
      <c r="AV128" s="14">
        <v>3.354596216214952</v>
      </c>
      <c r="AW128" s="14">
        <v>3.042688711111111</v>
      </c>
      <c r="AX128" s="14">
        <f>AVERAGE(AV128:AW128)</f>
        <v>3.1986424636630315</v>
      </c>
      <c r="AZ128" s="14">
        <v>11.687741954514934</v>
      </c>
      <c r="BA128" s="14">
        <v>10.601025641025641</v>
      </c>
      <c r="BB128" s="14">
        <f>AVERAGE(AZ128:BA128)</f>
        <v>11.144383797770288</v>
      </c>
    </row>
    <row r="129" spans="1:54" ht="12.75">
      <c r="A129" s="3">
        <v>1482</v>
      </c>
      <c r="B129" s="14"/>
      <c r="C129" s="14"/>
      <c r="D129" s="9"/>
      <c r="E129" s="9"/>
      <c r="F129" s="9"/>
      <c r="G129" s="9"/>
      <c r="H129" s="9"/>
      <c r="I129" s="9"/>
      <c r="J129" s="9"/>
      <c r="L129" s="9"/>
      <c r="M129" s="9"/>
      <c r="N129" s="9"/>
      <c r="O129" s="9"/>
      <c r="P129" s="14"/>
      <c r="Q129" s="14"/>
      <c r="R129" s="14"/>
      <c r="S129" s="14"/>
      <c r="T129" s="14"/>
      <c r="U129" s="14"/>
      <c r="W129" s="9"/>
      <c r="X129" s="9"/>
      <c r="Z129" s="14"/>
      <c r="AA129" s="14"/>
      <c r="AB129" s="9"/>
      <c r="AC129" s="14"/>
      <c r="AD129" s="14"/>
      <c r="AE129" s="14"/>
      <c r="AF129" s="14"/>
      <c r="AG129" s="14"/>
      <c r="AH129" s="14"/>
      <c r="AI129" s="14"/>
      <c r="AJ129" s="14"/>
      <c r="AN129" s="9"/>
      <c r="AO129" s="9"/>
      <c r="AP129" s="9"/>
      <c r="AR129" s="14"/>
      <c r="AS129" s="14"/>
      <c r="AT129" s="14"/>
      <c r="AV129" s="14"/>
      <c r="AW129" s="14"/>
      <c r="AX129" s="14"/>
      <c r="AZ129" s="14"/>
      <c r="BA129" s="14"/>
      <c r="BB129" s="14"/>
    </row>
    <row r="130" spans="1:54" ht="12.75">
      <c r="A130" s="3">
        <v>1483</v>
      </c>
      <c r="B130" s="14">
        <v>2.9873413541831404</v>
      </c>
      <c r="C130" s="14"/>
      <c r="D130" s="9">
        <v>2</v>
      </c>
      <c r="E130" s="9"/>
      <c r="F130" s="9"/>
      <c r="G130" s="9"/>
      <c r="H130" s="9"/>
      <c r="I130" s="9"/>
      <c r="J130" s="9"/>
      <c r="L130" s="9"/>
      <c r="M130" s="9"/>
      <c r="N130" s="9">
        <f>AVERAGE(B130:M130)</f>
        <v>2.49367067709157</v>
      </c>
      <c r="O130" s="9"/>
      <c r="P130" s="14">
        <v>4.397067739222164</v>
      </c>
      <c r="Q130" s="14"/>
      <c r="R130" s="14">
        <v>2.9438</v>
      </c>
      <c r="S130" s="14"/>
      <c r="T130" s="14"/>
      <c r="U130" s="14"/>
      <c r="W130" s="9"/>
      <c r="X130" s="9"/>
      <c r="Z130" s="14"/>
      <c r="AA130" s="14"/>
      <c r="AB130" s="9">
        <f>AVERAGE(P130:AA130)</f>
        <v>3.670433869611082</v>
      </c>
      <c r="AC130" s="14"/>
      <c r="AD130" s="14">
        <v>13.78772932699911</v>
      </c>
      <c r="AE130" s="14"/>
      <c r="AF130" s="14">
        <v>9.23076923076923</v>
      </c>
      <c r="AG130" s="14"/>
      <c r="AH130" s="14"/>
      <c r="AI130" s="14"/>
      <c r="AJ130" s="14"/>
      <c r="AN130" s="9"/>
      <c r="AO130" s="9"/>
      <c r="AP130" s="9">
        <f>AVERAGE(AD130:AO130)</f>
        <v>11.50924927888417</v>
      </c>
      <c r="AR130" s="14">
        <v>2.9873413541831404</v>
      </c>
      <c r="AS130" s="14"/>
      <c r="AT130" s="14">
        <f>AVERAGE(AR130:AS130)</f>
        <v>2.9873413541831404</v>
      </c>
      <c r="AV130" s="14">
        <v>4.397067739222164</v>
      </c>
      <c r="AW130" s="14"/>
      <c r="AX130" s="14">
        <f>AVERAGE(AV130:AW130)</f>
        <v>4.397067739222164</v>
      </c>
      <c r="AZ130" s="14">
        <v>13.78772932699911</v>
      </c>
      <c r="BA130" s="14"/>
      <c r="BB130" s="14">
        <f>AVERAGE(AZ130:BA130)</f>
        <v>13.78772932699911</v>
      </c>
    </row>
    <row r="131" spans="1:54" ht="12.75">
      <c r="A131" s="3">
        <v>1484</v>
      </c>
      <c r="B131" s="14"/>
      <c r="C131" s="14"/>
      <c r="D131" s="9"/>
      <c r="E131" s="9"/>
      <c r="F131" s="9"/>
      <c r="G131" s="9">
        <v>1</v>
      </c>
      <c r="H131" s="9"/>
      <c r="I131" s="9"/>
      <c r="J131" s="9"/>
      <c r="L131" s="9"/>
      <c r="M131" s="9"/>
      <c r="N131" s="9">
        <f>AVERAGE(B131:M131)</f>
        <v>1</v>
      </c>
      <c r="O131" s="9"/>
      <c r="P131" s="14"/>
      <c r="Q131" s="14"/>
      <c r="R131" s="14"/>
      <c r="S131" s="14"/>
      <c r="T131" s="14"/>
      <c r="U131" s="14">
        <v>1.3247</v>
      </c>
      <c r="W131" s="9"/>
      <c r="X131" s="9"/>
      <c r="Z131" s="14"/>
      <c r="AA131" s="14"/>
      <c r="AB131" s="9">
        <f>AVERAGE(P131:AA131)</f>
        <v>1.3247</v>
      </c>
      <c r="AC131" s="14"/>
      <c r="AD131" s="14"/>
      <c r="AE131" s="14"/>
      <c r="AF131" s="14"/>
      <c r="AG131" s="14"/>
      <c r="AH131" s="14"/>
      <c r="AI131" s="14">
        <v>4.615384615384615</v>
      </c>
      <c r="AJ131" s="14"/>
      <c r="AN131" s="9"/>
      <c r="AO131" s="9"/>
      <c r="AP131" s="9">
        <f>AVERAGE(AD131:AO131)</f>
        <v>4.615384615384615</v>
      </c>
      <c r="AR131" s="14"/>
      <c r="AS131" s="14"/>
      <c r="AT131" s="14"/>
      <c r="AV131" s="14"/>
      <c r="AW131" s="14"/>
      <c r="AX131" s="14"/>
      <c r="AZ131" s="14"/>
      <c r="BA131" s="14"/>
      <c r="BB131" s="14"/>
    </row>
    <row r="132" spans="1:54" ht="12.75">
      <c r="A132" s="3">
        <v>1485</v>
      </c>
      <c r="B132" s="14">
        <v>2.994566801898028</v>
      </c>
      <c r="C132" s="14"/>
      <c r="D132" s="9"/>
      <c r="E132" s="9"/>
      <c r="F132" s="9"/>
      <c r="G132" s="9"/>
      <c r="H132" s="9"/>
      <c r="I132" s="9"/>
      <c r="J132" s="9"/>
      <c r="L132" s="9"/>
      <c r="M132" s="9"/>
      <c r="N132" s="9">
        <f>AVERAGE(B132:M132)</f>
        <v>2.994566801898028</v>
      </c>
      <c r="O132" s="9"/>
      <c r="P132" s="14">
        <v>5.289303342192486</v>
      </c>
      <c r="Q132" s="14"/>
      <c r="R132" s="14"/>
      <c r="S132" s="14"/>
      <c r="T132" s="14"/>
      <c r="U132" s="14"/>
      <c r="W132" s="9"/>
      <c r="X132" s="9"/>
      <c r="Z132" s="14"/>
      <c r="AA132" s="14"/>
      <c r="AB132" s="9">
        <f>AVERAGE(P132:AA132)</f>
        <v>5.289303342192486</v>
      </c>
      <c r="AC132" s="14"/>
      <c r="AD132" s="14">
        <v>13.821077547221666</v>
      </c>
      <c r="AE132" s="14"/>
      <c r="AF132" s="14"/>
      <c r="AG132" s="14"/>
      <c r="AH132" s="14"/>
      <c r="AI132" s="14"/>
      <c r="AJ132" s="14"/>
      <c r="AN132" s="9"/>
      <c r="AO132" s="9"/>
      <c r="AP132" s="9">
        <f>AVERAGE(AD132:AO132)</f>
        <v>13.821077547221666</v>
      </c>
      <c r="AR132" s="14">
        <v>2.994566801898028</v>
      </c>
      <c r="AS132" s="14"/>
      <c r="AT132" s="14">
        <f>AVERAGE(AR132:AS132)</f>
        <v>2.994566801898028</v>
      </c>
      <c r="AV132" s="14">
        <v>5.289303342192486</v>
      </c>
      <c r="AW132" s="14"/>
      <c r="AX132" s="14">
        <f>AVERAGE(AV132:AW132)</f>
        <v>5.289303342192486</v>
      </c>
      <c r="AZ132" s="14">
        <v>13.821077547221666</v>
      </c>
      <c r="BA132" s="14"/>
      <c r="BB132" s="14">
        <f>AVERAGE(AZ132:BA132)</f>
        <v>13.821077547221666</v>
      </c>
    </row>
    <row r="133" spans="1:54" ht="12.75">
      <c r="A133" s="3">
        <v>1486</v>
      </c>
      <c r="B133" s="14">
        <v>2.6803387709497204</v>
      </c>
      <c r="C133" s="14"/>
      <c r="D133" s="9"/>
      <c r="E133" s="9"/>
      <c r="F133" s="9"/>
      <c r="G133" s="9"/>
      <c r="H133" s="9"/>
      <c r="I133" s="9"/>
      <c r="J133" s="9"/>
      <c r="L133" s="9"/>
      <c r="M133" s="9"/>
      <c r="N133" s="9">
        <f>AVERAGE(B133:M133)</f>
        <v>2.6803387709497204</v>
      </c>
      <c r="O133" s="9"/>
      <c r="P133" s="14">
        <v>4.339468470167597</v>
      </c>
      <c r="Q133" s="14"/>
      <c r="R133" s="14"/>
      <c r="S133" s="14"/>
      <c r="T133" s="14"/>
      <c r="U133" s="14"/>
      <c r="W133" s="9"/>
      <c r="X133" s="9"/>
      <c r="Z133" s="14"/>
      <c r="AA133" s="14"/>
      <c r="AB133" s="9">
        <f>AVERAGE(P133:AA133)</f>
        <v>4.339468470167597</v>
      </c>
      <c r="AC133" s="14"/>
      <c r="AD133" s="14">
        <v>12.37079432746025</v>
      </c>
      <c r="AE133" s="14"/>
      <c r="AF133" s="14"/>
      <c r="AG133" s="14"/>
      <c r="AH133" s="14"/>
      <c r="AI133" s="14"/>
      <c r="AJ133" s="14"/>
      <c r="AN133" s="9"/>
      <c r="AO133" s="9"/>
      <c r="AP133" s="9">
        <f>AVERAGE(AD133:AO133)</f>
        <v>12.37079432746025</v>
      </c>
      <c r="AR133" s="14">
        <v>2.6803387709497204</v>
      </c>
      <c r="AS133" s="14"/>
      <c r="AT133" s="14">
        <f>AVERAGE(AR133:AS133)</f>
        <v>2.6803387709497204</v>
      </c>
      <c r="AV133" s="14">
        <v>4.339468470167597</v>
      </c>
      <c r="AW133" s="14"/>
      <c r="AX133" s="14">
        <f>AVERAGE(AV133:AW133)</f>
        <v>4.339468470167597</v>
      </c>
      <c r="AZ133" s="14">
        <v>12.37079432746025</v>
      </c>
      <c r="BA133" s="14"/>
      <c r="BB133" s="14">
        <f>AVERAGE(AZ133:BA133)</f>
        <v>12.37079432746025</v>
      </c>
    </row>
    <row r="134" spans="1:54" ht="12.75">
      <c r="A134" s="3">
        <v>1487</v>
      </c>
      <c r="B134" s="14"/>
      <c r="C134" s="14"/>
      <c r="D134" s="9"/>
      <c r="E134" s="9"/>
      <c r="F134" s="9"/>
      <c r="G134" s="9"/>
      <c r="H134" s="9"/>
      <c r="I134" s="9"/>
      <c r="J134" s="9"/>
      <c r="L134" s="9"/>
      <c r="M134" s="9"/>
      <c r="N134" s="9"/>
      <c r="O134" s="9"/>
      <c r="P134" s="14"/>
      <c r="Q134" s="14"/>
      <c r="R134" s="14"/>
      <c r="S134" s="14"/>
      <c r="T134" s="14"/>
      <c r="U134" s="14"/>
      <c r="W134" s="9"/>
      <c r="X134" s="9"/>
      <c r="Z134" s="14"/>
      <c r="AA134" s="14"/>
      <c r="AB134" s="9"/>
      <c r="AC134" s="14"/>
      <c r="AD134" s="14"/>
      <c r="AE134" s="14"/>
      <c r="AF134" s="14"/>
      <c r="AG134" s="14"/>
      <c r="AH134" s="14"/>
      <c r="AI134" s="14"/>
      <c r="AJ134" s="14"/>
      <c r="AN134" s="9"/>
      <c r="AO134" s="9"/>
      <c r="AP134" s="9"/>
      <c r="AR134" s="14"/>
      <c r="AS134" s="14"/>
      <c r="AT134" s="14"/>
      <c r="AV134" s="14"/>
      <c r="AW134" s="14"/>
      <c r="AX134" s="14"/>
      <c r="AZ134" s="14"/>
      <c r="BA134" s="14"/>
      <c r="BB134" s="14"/>
    </row>
    <row r="135" spans="1:54" ht="12.75">
      <c r="A135" s="3">
        <v>1488</v>
      </c>
      <c r="B135" s="14">
        <v>2.866</v>
      </c>
      <c r="C135" s="14">
        <v>2</v>
      </c>
      <c r="D135" s="9"/>
      <c r="E135" s="9"/>
      <c r="F135" s="9"/>
      <c r="G135" s="9"/>
      <c r="H135" s="9"/>
      <c r="I135" s="9"/>
      <c r="J135" s="9"/>
      <c r="L135" s="9"/>
      <c r="M135" s="9"/>
      <c r="N135" s="9">
        <f>AVERAGE(B135:M135)</f>
        <v>2.433</v>
      </c>
      <c r="O135" s="9"/>
      <c r="P135" s="14">
        <v>6.4300143</v>
      </c>
      <c r="Q135" s="14">
        <v>4.4871</v>
      </c>
      <c r="R135" s="14"/>
      <c r="S135" s="14"/>
      <c r="T135" s="14"/>
      <c r="U135" s="14"/>
      <c r="W135" s="9"/>
      <c r="X135" s="9"/>
      <c r="Z135" s="14"/>
      <c r="AA135" s="14"/>
      <c r="AB135" s="9">
        <f>AVERAGE(P135:AA135)</f>
        <v>5.45855715</v>
      </c>
      <c r="AC135" s="14"/>
      <c r="AD135" s="14">
        <v>13.227692307692308</v>
      </c>
      <c r="AE135" s="14">
        <v>9.23076923076923</v>
      </c>
      <c r="AF135" s="14"/>
      <c r="AG135" s="14"/>
      <c r="AH135" s="14"/>
      <c r="AI135" s="14"/>
      <c r="AJ135" s="14"/>
      <c r="AN135" s="9"/>
      <c r="AO135" s="9"/>
      <c r="AP135" s="9">
        <f>AVERAGE(AD135:AO135)</f>
        <v>11.22923076923077</v>
      </c>
      <c r="AR135" s="14">
        <v>2.866</v>
      </c>
      <c r="AS135" s="14">
        <v>2</v>
      </c>
      <c r="AT135" s="14">
        <f>AVERAGE(AR135:AS135)</f>
        <v>2.433</v>
      </c>
      <c r="AV135" s="14">
        <v>6.4300143</v>
      </c>
      <c r="AW135" s="14">
        <v>4.4871</v>
      </c>
      <c r="AX135" s="14">
        <f>AVERAGE(AV135:AW135)</f>
        <v>5.45855715</v>
      </c>
      <c r="AZ135" s="14">
        <v>13.227692307692308</v>
      </c>
      <c r="BA135" s="14">
        <v>9.23076923076923</v>
      </c>
      <c r="BB135" s="14">
        <f>AVERAGE(AZ135:BA135)</f>
        <v>11.22923076923077</v>
      </c>
    </row>
    <row r="136" spans="1:54" ht="12.75">
      <c r="A136" s="3">
        <v>1489</v>
      </c>
      <c r="B136" s="14"/>
      <c r="C136" s="14"/>
      <c r="D136" s="9"/>
      <c r="E136" s="9"/>
      <c r="F136" s="9"/>
      <c r="G136" s="9"/>
      <c r="H136" s="9"/>
      <c r="I136" s="9"/>
      <c r="J136" s="9"/>
      <c r="L136" s="9"/>
      <c r="M136" s="9"/>
      <c r="N136" s="9"/>
      <c r="O136" s="9"/>
      <c r="P136" s="14"/>
      <c r="Q136" s="14"/>
      <c r="R136" s="14"/>
      <c r="S136" s="14"/>
      <c r="T136" s="14"/>
      <c r="U136" s="14"/>
      <c r="W136" s="9"/>
      <c r="X136" s="9"/>
      <c r="Z136" s="14"/>
      <c r="AA136" s="14"/>
      <c r="AB136" s="9"/>
      <c r="AC136" s="14"/>
      <c r="AD136" s="14"/>
      <c r="AE136" s="14"/>
      <c r="AF136" s="14"/>
      <c r="AG136" s="14"/>
      <c r="AH136" s="14"/>
      <c r="AI136" s="14"/>
      <c r="AJ136" s="14"/>
      <c r="AN136" s="9"/>
      <c r="AO136" s="9"/>
      <c r="AP136" s="9"/>
      <c r="AR136" s="14"/>
      <c r="AS136" s="14"/>
      <c r="AT136" s="14"/>
      <c r="AV136" s="14"/>
      <c r="AW136" s="14"/>
      <c r="AX136" s="14"/>
      <c r="AZ136" s="14"/>
      <c r="BA136" s="14"/>
      <c r="BB136" s="14"/>
    </row>
    <row r="137" spans="1:54" ht="12.75">
      <c r="A137" s="3">
        <v>1490</v>
      </c>
      <c r="B137" s="14"/>
      <c r="C137" s="14">
        <v>2.166382881415929</v>
      </c>
      <c r="D137" s="9"/>
      <c r="E137" s="9"/>
      <c r="F137" s="9"/>
      <c r="G137" s="9"/>
      <c r="H137" s="9"/>
      <c r="I137" s="9"/>
      <c r="J137" s="9"/>
      <c r="L137" s="9"/>
      <c r="M137" s="9"/>
      <c r="N137" s="9">
        <f>AVERAGE(B137:M137)</f>
        <v>2.166382881415929</v>
      </c>
      <c r="O137" s="9"/>
      <c r="P137" s="14"/>
      <c r="Q137" s="14">
        <v>4.017665372729911</v>
      </c>
      <c r="R137" s="14"/>
      <c r="S137" s="14"/>
      <c r="T137" s="14"/>
      <c r="U137" s="14"/>
      <c r="W137" s="9"/>
      <c r="X137" s="9"/>
      <c r="Z137" s="14"/>
      <c r="AA137" s="14"/>
      <c r="AB137" s="9">
        <f>AVERAGE(P137:AA137)</f>
        <v>4.017665372729911</v>
      </c>
      <c r="AC137" s="14"/>
      <c r="AD137" s="14"/>
      <c r="AE137" s="14">
        <v>9.998690221919674</v>
      </c>
      <c r="AF137" s="14"/>
      <c r="AG137" s="14"/>
      <c r="AH137" s="14"/>
      <c r="AI137" s="14"/>
      <c r="AJ137" s="14"/>
      <c r="AN137" s="9"/>
      <c r="AO137" s="9"/>
      <c r="AP137" s="9">
        <f>AVERAGE(AD137:AO137)</f>
        <v>9.998690221919674</v>
      </c>
      <c r="AR137" s="14"/>
      <c r="AS137" s="14">
        <v>2.166382881415929</v>
      </c>
      <c r="AT137" s="14">
        <f>AVERAGE(AR137:AS137)</f>
        <v>2.166382881415929</v>
      </c>
      <c r="AV137" s="14"/>
      <c r="AW137" s="14">
        <v>4.017665372729911</v>
      </c>
      <c r="AX137" s="14">
        <f>AVERAGE(AV137:AW137)</f>
        <v>4.017665372729911</v>
      </c>
      <c r="AZ137" s="14"/>
      <c r="BA137" s="14">
        <v>9.998690221919674</v>
      </c>
      <c r="BB137" s="14">
        <f>AVERAGE(AZ137:BA137)</f>
        <v>9.998690221919674</v>
      </c>
    </row>
    <row r="138" spans="1:54" ht="12.75">
      <c r="A138" s="3">
        <v>1491</v>
      </c>
      <c r="B138" s="14"/>
      <c r="C138" s="14"/>
      <c r="D138" s="9"/>
      <c r="E138" s="9"/>
      <c r="F138" s="9"/>
      <c r="G138" s="9"/>
      <c r="H138" s="9"/>
      <c r="I138" s="9"/>
      <c r="J138" s="9"/>
      <c r="L138" s="9"/>
      <c r="M138" s="9"/>
      <c r="N138" s="9"/>
      <c r="O138" s="9"/>
      <c r="P138" s="14"/>
      <c r="Q138" s="14"/>
      <c r="R138" s="14"/>
      <c r="S138" s="14"/>
      <c r="T138" s="14"/>
      <c r="U138" s="14"/>
      <c r="W138" s="9"/>
      <c r="X138" s="9"/>
      <c r="Z138" s="14"/>
      <c r="AA138" s="14"/>
      <c r="AB138" s="9"/>
      <c r="AC138" s="14"/>
      <c r="AD138" s="14"/>
      <c r="AE138" s="14"/>
      <c r="AF138" s="14"/>
      <c r="AG138" s="14"/>
      <c r="AH138" s="14"/>
      <c r="AI138" s="14"/>
      <c r="AJ138" s="14"/>
      <c r="AN138" s="9"/>
      <c r="AO138" s="9"/>
      <c r="AP138" s="9"/>
      <c r="AR138" s="14"/>
      <c r="AS138" s="14"/>
      <c r="AT138" s="14"/>
      <c r="AV138" s="14"/>
      <c r="AW138" s="14"/>
      <c r="AX138" s="14"/>
      <c r="AZ138" s="14"/>
      <c r="BA138" s="14"/>
      <c r="BB138" s="14"/>
    </row>
    <row r="139" spans="1:54" ht="12.75">
      <c r="A139" s="3">
        <v>1492</v>
      </c>
      <c r="B139" s="14">
        <v>2.9055661931562295</v>
      </c>
      <c r="C139" s="14">
        <v>1.799118752348741</v>
      </c>
      <c r="D139" s="9"/>
      <c r="E139" s="9"/>
      <c r="F139" s="9"/>
      <c r="G139" s="9"/>
      <c r="H139" s="9"/>
      <c r="I139" s="9"/>
      <c r="J139" s="9"/>
      <c r="L139" s="9"/>
      <c r="M139" s="9"/>
      <c r="N139" s="9">
        <f>AVERAGE(B139:M139)</f>
        <v>2.3523424727524853</v>
      </c>
      <c r="O139" s="9"/>
      <c r="P139" s="14">
        <v>3.242902428181668</v>
      </c>
      <c r="Q139" s="14">
        <v>2.0079964394964303</v>
      </c>
      <c r="R139" s="14"/>
      <c r="S139" s="14"/>
      <c r="T139" s="14"/>
      <c r="U139" s="14"/>
      <c r="W139" s="9"/>
      <c r="X139" s="9"/>
      <c r="Z139" s="14"/>
      <c r="AA139" s="14"/>
      <c r="AB139" s="9">
        <f>AVERAGE(P139:AA139)</f>
        <v>2.625449433839049</v>
      </c>
      <c r="AC139" s="14"/>
      <c r="AD139" s="14">
        <v>13.410305506874904</v>
      </c>
      <c r="AE139" s="14">
        <v>8.303625010840344</v>
      </c>
      <c r="AF139" s="14"/>
      <c r="AG139" s="14"/>
      <c r="AH139" s="14"/>
      <c r="AI139" s="14"/>
      <c r="AJ139" s="14"/>
      <c r="AN139" s="9"/>
      <c r="AO139" s="9"/>
      <c r="AP139" s="9">
        <f>AVERAGE(AD139:AO139)</f>
        <v>10.856965258857624</v>
      </c>
      <c r="AR139" s="14">
        <v>2.9055661931562295</v>
      </c>
      <c r="AS139" s="14">
        <v>1.799118752348741</v>
      </c>
      <c r="AT139" s="14">
        <f>AVERAGE(AR139:AS139)</f>
        <v>2.3523424727524853</v>
      </c>
      <c r="AV139" s="14">
        <v>3.242902428181668</v>
      </c>
      <c r="AW139" s="14">
        <v>2.0079964394964303</v>
      </c>
      <c r="AX139" s="14">
        <f>AVERAGE(AV139:AW139)</f>
        <v>2.625449433839049</v>
      </c>
      <c r="AZ139" s="14">
        <v>13.410305506874904</v>
      </c>
      <c r="BA139" s="14">
        <v>8.303625010840344</v>
      </c>
      <c r="BB139" s="14">
        <f>AVERAGE(AZ139:BA139)</f>
        <v>10.856965258857624</v>
      </c>
    </row>
    <row r="140" spans="1:54" ht="12.75">
      <c r="A140" s="3">
        <v>1493</v>
      </c>
      <c r="B140" s="14">
        <v>3</v>
      </c>
      <c r="C140" s="14"/>
      <c r="D140" s="9"/>
      <c r="E140" s="9"/>
      <c r="F140" s="9"/>
      <c r="G140" s="9"/>
      <c r="H140" s="9"/>
      <c r="I140" s="9"/>
      <c r="J140" s="9"/>
      <c r="L140" s="9"/>
      <c r="M140" s="9"/>
      <c r="N140" s="9">
        <f>AVERAGE(B140:M140)</f>
        <v>3</v>
      </c>
      <c r="O140" s="9"/>
      <c r="P140" s="14">
        <v>3.7536000000000005</v>
      </c>
      <c r="Q140" s="14"/>
      <c r="R140" s="14"/>
      <c r="S140" s="14"/>
      <c r="T140" s="14"/>
      <c r="U140" s="14"/>
      <c r="W140" s="9"/>
      <c r="X140" s="9"/>
      <c r="Z140" s="14"/>
      <c r="AA140" s="14"/>
      <c r="AB140" s="9">
        <f>AVERAGE(P140:AA140)</f>
        <v>3.7536000000000005</v>
      </c>
      <c r="AC140" s="14"/>
      <c r="AD140" s="14">
        <v>13.846153846153847</v>
      </c>
      <c r="AE140" s="14"/>
      <c r="AF140" s="14"/>
      <c r="AG140" s="14"/>
      <c r="AH140" s="14"/>
      <c r="AI140" s="14"/>
      <c r="AJ140" s="14"/>
      <c r="AN140" s="9"/>
      <c r="AO140" s="9"/>
      <c r="AP140" s="9">
        <f>AVERAGE(AD140:AO140)</f>
        <v>13.846153846153847</v>
      </c>
      <c r="AR140" s="14">
        <v>3</v>
      </c>
      <c r="AS140" s="14"/>
      <c r="AT140" s="14">
        <f>AVERAGE(AR140:AS140)</f>
        <v>3</v>
      </c>
      <c r="AV140" s="14">
        <v>3.7536000000000005</v>
      </c>
      <c r="AW140" s="14"/>
      <c r="AX140" s="14">
        <f>AVERAGE(AV140:AW140)</f>
        <v>3.7536000000000005</v>
      </c>
      <c r="AZ140" s="14">
        <v>13.846153846153847</v>
      </c>
      <c r="BA140" s="14"/>
      <c r="BB140" s="14">
        <f>AVERAGE(AZ140:BA140)</f>
        <v>13.846153846153847</v>
      </c>
    </row>
    <row r="141" spans="1:54" ht="12.75">
      <c r="A141" s="3">
        <v>1494</v>
      </c>
      <c r="B141" s="14">
        <v>2.9803881979217146</v>
      </c>
      <c r="C141" s="14"/>
      <c r="D141" s="9"/>
      <c r="E141" s="9"/>
      <c r="F141" s="9"/>
      <c r="G141" s="9"/>
      <c r="H141" s="9"/>
      <c r="I141" s="9"/>
      <c r="J141" s="9"/>
      <c r="L141" s="9"/>
      <c r="M141" s="9"/>
      <c r="N141" s="9">
        <f>AVERAGE(B141:M141)</f>
        <v>2.9803881979217146</v>
      </c>
      <c r="O141" s="9"/>
      <c r="P141" s="14">
        <v>4.196088543853982</v>
      </c>
      <c r="Q141" s="14"/>
      <c r="R141" s="14"/>
      <c r="S141" s="14"/>
      <c r="T141" s="14"/>
      <c r="U141" s="14"/>
      <c r="W141" s="9"/>
      <c r="X141" s="9"/>
      <c r="Z141" s="14"/>
      <c r="AA141" s="14"/>
      <c r="AB141" s="9">
        <f>AVERAGE(P141:AA141)</f>
        <v>4.196088543853982</v>
      </c>
      <c r="AC141" s="14"/>
      <c r="AD141" s="14">
        <v>13.75563783656176</v>
      </c>
      <c r="AE141" s="14"/>
      <c r="AF141" s="14"/>
      <c r="AG141" s="14"/>
      <c r="AH141" s="14"/>
      <c r="AI141" s="14"/>
      <c r="AJ141" s="14"/>
      <c r="AN141" s="9"/>
      <c r="AO141" s="9"/>
      <c r="AP141" s="9">
        <f>AVERAGE(AD141:AO141)</f>
        <v>13.75563783656176</v>
      </c>
      <c r="AR141" s="14">
        <v>2.9803881979217146</v>
      </c>
      <c r="AS141" s="14"/>
      <c r="AT141" s="14">
        <f>AVERAGE(AR141:AS141)</f>
        <v>2.9803881979217146</v>
      </c>
      <c r="AV141" s="14">
        <v>4.196088543853982</v>
      </c>
      <c r="AW141" s="14"/>
      <c r="AX141" s="14">
        <f>AVERAGE(AV141:AW141)</f>
        <v>4.196088543853982</v>
      </c>
      <c r="AZ141" s="14">
        <v>13.75563783656176</v>
      </c>
      <c r="BA141" s="14"/>
      <c r="BB141" s="14">
        <f>AVERAGE(AZ141:BA141)</f>
        <v>13.75563783656176</v>
      </c>
    </row>
    <row r="142" spans="1:54" ht="12.75">
      <c r="A142" s="3">
        <v>1495</v>
      </c>
      <c r="B142" s="14">
        <v>2.955</v>
      </c>
      <c r="C142" s="14"/>
      <c r="D142" s="9"/>
      <c r="E142" s="9"/>
      <c r="F142" s="9"/>
      <c r="G142" s="9"/>
      <c r="H142" s="9"/>
      <c r="I142" s="9"/>
      <c r="J142" s="9"/>
      <c r="L142" s="9"/>
      <c r="M142" s="9"/>
      <c r="N142" s="9">
        <f>AVERAGE(B142:M142)</f>
        <v>2.955</v>
      </c>
      <c r="O142" s="9"/>
      <c r="P142" s="14">
        <v>4.1603445</v>
      </c>
      <c r="Q142" s="14"/>
      <c r="R142" s="14"/>
      <c r="S142" s="14"/>
      <c r="T142" s="14"/>
      <c r="U142" s="14"/>
      <c r="W142" s="9"/>
      <c r="X142" s="9"/>
      <c r="Z142" s="14"/>
      <c r="AA142" s="14"/>
      <c r="AB142" s="9">
        <f>AVERAGE(P142:AA142)</f>
        <v>4.1603445</v>
      </c>
      <c r="AC142" s="14"/>
      <c r="AD142" s="14">
        <v>13.133333333333335</v>
      </c>
      <c r="AE142" s="14"/>
      <c r="AF142" s="14"/>
      <c r="AG142" s="14"/>
      <c r="AH142" s="14"/>
      <c r="AI142" s="14"/>
      <c r="AJ142" s="14"/>
      <c r="AN142" s="9"/>
      <c r="AO142" s="9"/>
      <c r="AP142" s="9">
        <f>AVERAGE(AD142:AO142)</f>
        <v>13.133333333333335</v>
      </c>
      <c r="AR142" s="14">
        <v>2.955</v>
      </c>
      <c r="AS142" s="14"/>
      <c r="AT142" s="14">
        <f>AVERAGE(AR142:AS142)</f>
        <v>2.955</v>
      </c>
      <c r="AV142" s="14">
        <v>4.1603445</v>
      </c>
      <c r="AW142" s="14"/>
      <c r="AX142" s="14">
        <f>AVERAGE(AV142:AW142)</f>
        <v>4.1603445</v>
      </c>
      <c r="AZ142" s="14">
        <v>13.133333333333335</v>
      </c>
      <c r="BA142" s="14"/>
      <c r="BB142" s="14">
        <f>AVERAGE(AZ142:BA142)</f>
        <v>13.133333333333335</v>
      </c>
    </row>
    <row r="143" spans="1:54" ht="12.75">
      <c r="A143" s="3">
        <v>1496</v>
      </c>
      <c r="B143" s="14"/>
      <c r="C143" s="14"/>
      <c r="D143" s="9"/>
      <c r="E143" s="9"/>
      <c r="F143" s="9"/>
      <c r="G143" s="9"/>
      <c r="H143" s="9"/>
      <c r="I143" s="9"/>
      <c r="J143" s="9"/>
      <c r="L143" s="9"/>
      <c r="M143" s="9"/>
      <c r="N143" s="9"/>
      <c r="O143" s="9"/>
      <c r="P143" s="14"/>
      <c r="Q143" s="14"/>
      <c r="R143" s="14"/>
      <c r="S143" s="14"/>
      <c r="T143" s="14"/>
      <c r="U143" s="14"/>
      <c r="W143" s="9"/>
      <c r="X143" s="9"/>
      <c r="Z143" s="14"/>
      <c r="AA143" s="14"/>
      <c r="AB143" s="9"/>
      <c r="AC143" s="14"/>
      <c r="AD143" s="14"/>
      <c r="AE143" s="14"/>
      <c r="AF143" s="14"/>
      <c r="AG143" s="14"/>
      <c r="AH143" s="14"/>
      <c r="AI143" s="14"/>
      <c r="AJ143" s="14"/>
      <c r="AN143" s="9"/>
      <c r="AO143" s="9"/>
      <c r="AP143" s="9"/>
      <c r="AR143" s="14"/>
      <c r="AS143" s="14"/>
      <c r="AT143" s="14"/>
      <c r="AV143" s="14"/>
      <c r="AW143" s="14"/>
      <c r="AX143" s="14"/>
      <c r="AZ143" s="14"/>
      <c r="BA143" s="14"/>
      <c r="BB143" s="14"/>
    </row>
    <row r="144" spans="1:54" ht="12.75">
      <c r="A144" s="3">
        <v>1497</v>
      </c>
      <c r="B144" s="14"/>
      <c r="C144" s="14">
        <v>2.300507720815318</v>
      </c>
      <c r="D144" s="9"/>
      <c r="E144" s="9"/>
      <c r="F144" s="9"/>
      <c r="G144" s="9"/>
      <c r="H144" s="9"/>
      <c r="I144" s="9"/>
      <c r="J144" s="9"/>
      <c r="L144" s="9"/>
      <c r="M144" s="9"/>
      <c r="N144" s="9">
        <f>AVERAGE(B144:M144)</f>
        <v>2.300507720815318</v>
      </c>
      <c r="O144" s="9"/>
      <c r="P144" s="14"/>
      <c r="Q144" s="14">
        <v>3.3658728463248924</v>
      </c>
      <c r="R144" s="14"/>
      <c r="S144" s="14"/>
      <c r="T144" s="14"/>
      <c r="U144" s="14"/>
      <c r="W144" s="9"/>
      <c r="X144" s="9"/>
      <c r="Z144" s="14"/>
      <c r="AA144" s="14"/>
      <c r="AB144" s="9">
        <f>AVERAGE(P144:AA144)</f>
        <v>3.3658728463248924</v>
      </c>
      <c r="AC144" s="14"/>
      <c r="AD144" s="14"/>
      <c r="AE144" s="14">
        <v>10.224478759179192</v>
      </c>
      <c r="AF144" s="14"/>
      <c r="AG144" s="14"/>
      <c r="AH144" s="14"/>
      <c r="AI144" s="14"/>
      <c r="AJ144" s="14"/>
      <c r="AN144" s="9"/>
      <c r="AO144" s="9"/>
      <c r="AP144" s="9">
        <f>AVERAGE(AD144:AO144)</f>
        <v>10.224478759179192</v>
      </c>
      <c r="AR144" s="14"/>
      <c r="AS144" s="14">
        <v>2.300507720815318</v>
      </c>
      <c r="AT144" s="14">
        <f>AVERAGE(AR144:AS144)</f>
        <v>2.300507720815318</v>
      </c>
      <c r="AV144" s="14"/>
      <c r="AW144" s="14">
        <v>3.3658728463248924</v>
      </c>
      <c r="AX144" s="14">
        <f>AVERAGE(AV144:AW144)</f>
        <v>3.3658728463248924</v>
      </c>
      <c r="AZ144" s="14"/>
      <c r="BA144" s="14">
        <v>10.224478759179192</v>
      </c>
      <c r="BB144" s="14">
        <f>AVERAGE(AZ144:BA144)</f>
        <v>10.224478759179192</v>
      </c>
    </row>
    <row r="145" spans="1:54" ht="12.75">
      <c r="A145" s="3">
        <v>1498</v>
      </c>
      <c r="B145" s="14"/>
      <c r="C145" s="14"/>
      <c r="D145" s="9"/>
      <c r="E145" s="9"/>
      <c r="F145" s="9"/>
      <c r="G145" s="9"/>
      <c r="H145" s="9"/>
      <c r="I145" s="9"/>
      <c r="J145" s="9"/>
      <c r="L145" s="9"/>
      <c r="M145" s="9"/>
      <c r="N145" s="9"/>
      <c r="O145" s="9"/>
      <c r="P145" s="14"/>
      <c r="Q145" s="14"/>
      <c r="R145" s="14"/>
      <c r="S145" s="14"/>
      <c r="T145" s="14"/>
      <c r="U145" s="14"/>
      <c r="W145" s="9"/>
      <c r="X145" s="9"/>
      <c r="Z145" s="14"/>
      <c r="AA145" s="14"/>
      <c r="AB145" s="9"/>
      <c r="AC145" s="14"/>
      <c r="AD145" s="14"/>
      <c r="AE145" s="14"/>
      <c r="AF145" s="14"/>
      <c r="AG145" s="14"/>
      <c r="AH145" s="14"/>
      <c r="AI145" s="14"/>
      <c r="AJ145" s="14"/>
      <c r="AN145" s="9"/>
      <c r="AO145" s="9"/>
      <c r="AP145" s="9"/>
      <c r="AR145" s="14"/>
      <c r="AS145" s="14"/>
      <c r="AT145" s="14"/>
      <c r="AV145" s="14"/>
      <c r="AW145" s="14"/>
      <c r="AX145" s="14"/>
      <c r="AZ145" s="14"/>
      <c r="BA145" s="14"/>
      <c r="BB145" s="14"/>
    </row>
    <row r="146" spans="1:54" ht="12.75">
      <c r="A146" s="3">
        <v>1499</v>
      </c>
      <c r="B146" s="14"/>
      <c r="C146" s="14"/>
      <c r="D146" s="9"/>
      <c r="E146" s="9"/>
      <c r="F146" s="9"/>
      <c r="G146" s="9"/>
      <c r="H146" s="9"/>
      <c r="I146" s="9"/>
      <c r="J146" s="9"/>
      <c r="L146" s="9"/>
      <c r="M146" s="9"/>
      <c r="N146" s="9"/>
      <c r="O146" s="9"/>
      <c r="P146" s="14"/>
      <c r="Q146" s="14"/>
      <c r="R146" s="14"/>
      <c r="S146" s="14"/>
      <c r="T146" s="14"/>
      <c r="U146" s="14"/>
      <c r="W146" s="9"/>
      <c r="X146" s="9"/>
      <c r="Z146" s="14"/>
      <c r="AA146" s="14"/>
      <c r="AB146" s="9"/>
      <c r="AC146" s="14"/>
      <c r="AD146" s="14"/>
      <c r="AE146" s="14"/>
      <c r="AF146" s="14"/>
      <c r="AG146" s="14"/>
      <c r="AH146" s="14"/>
      <c r="AI146" s="14"/>
      <c r="AJ146" s="14"/>
      <c r="AN146" s="9"/>
      <c r="AO146" s="9"/>
      <c r="AP146" s="9"/>
      <c r="AR146" s="14"/>
      <c r="AS146" s="14"/>
      <c r="AT146" s="14"/>
      <c r="AV146" s="14"/>
      <c r="AW146" s="14"/>
      <c r="AX146" s="14"/>
      <c r="AZ146" s="14"/>
      <c r="BA146" s="14"/>
      <c r="BB146" s="14"/>
    </row>
    <row r="147" spans="1:54" ht="12.75">
      <c r="A147" s="3">
        <v>1500</v>
      </c>
      <c r="B147" s="14"/>
      <c r="C147" s="14">
        <v>2.241</v>
      </c>
      <c r="D147" s="9"/>
      <c r="E147" s="9"/>
      <c r="F147" s="9"/>
      <c r="G147" s="9"/>
      <c r="H147" s="9"/>
      <c r="I147" s="9"/>
      <c r="J147" s="9"/>
      <c r="L147" s="9"/>
      <c r="M147" s="9"/>
      <c r="N147" s="9">
        <f>AVERAGE(B147:M147)</f>
        <v>2.241</v>
      </c>
      <c r="O147" s="9"/>
      <c r="P147" s="14"/>
      <c r="Q147" s="14">
        <v>3.2985279000000003</v>
      </c>
      <c r="R147" s="14"/>
      <c r="S147" s="14"/>
      <c r="T147" s="14"/>
      <c r="U147" s="14"/>
      <c r="W147" s="9"/>
      <c r="X147" s="9"/>
      <c r="Z147" s="14"/>
      <c r="AA147" s="14"/>
      <c r="AB147" s="9">
        <f>AVERAGE(P147:AA147)</f>
        <v>3.2985279000000003</v>
      </c>
      <c r="AC147" s="14"/>
      <c r="AD147" s="14"/>
      <c r="AE147" s="14">
        <v>9.778909090909092</v>
      </c>
      <c r="AF147" s="14"/>
      <c r="AG147" s="14"/>
      <c r="AH147" s="14"/>
      <c r="AI147" s="14"/>
      <c r="AJ147" s="14"/>
      <c r="AN147" s="9"/>
      <c r="AO147" s="9"/>
      <c r="AP147" s="9">
        <f>AVERAGE(AD147:AO147)</f>
        <v>9.778909090909092</v>
      </c>
      <c r="AR147" s="14"/>
      <c r="AS147" s="14">
        <v>2.241</v>
      </c>
      <c r="AT147" s="14">
        <f>AVERAGE(AR147:AS147)</f>
        <v>2.241</v>
      </c>
      <c r="AV147" s="14"/>
      <c r="AW147" s="14">
        <v>3.2985279000000003</v>
      </c>
      <c r="AX147" s="14">
        <f>AVERAGE(AV147:AW147)</f>
        <v>3.2985279000000003</v>
      </c>
      <c r="AZ147" s="14"/>
      <c r="BA147" s="14">
        <v>9.778909090909092</v>
      </c>
      <c r="BB147" s="14">
        <f>AVERAGE(AZ147:BA147)</f>
        <v>9.778909090909092</v>
      </c>
    </row>
    <row r="148" spans="1:54" ht="12.75">
      <c r="A148" s="3">
        <v>1501</v>
      </c>
      <c r="B148" s="14"/>
      <c r="C148" s="14">
        <v>2.975</v>
      </c>
      <c r="D148" s="9"/>
      <c r="E148" s="9"/>
      <c r="F148" s="9"/>
      <c r="G148" s="9"/>
      <c r="H148" s="9"/>
      <c r="I148" s="9"/>
      <c r="J148" s="9"/>
      <c r="L148" s="9"/>
      <c r="M148" s="9"/>
      <c r="N148" s="9">
        <f>AVERAGE(B148:M148)</f>
        <v>2.975</v>
      </c>
      <c r="O148" s="9"/>
      <c r="P148" s="14"/>
      <c r="Q148" s="14">
        <v>4.3789025</v>
      </c>
      <c r="R148" s="14"/>
      <c r="S148" s="14"/>
      <c r="T148" s="14"/>
      <c r="U148" s="14"/>
      <c r="W148" s="9"/>
      <c r="X148" s="9"/>
      <c r="Z148" s="14"/>
      <c r="AA148" s="14"/>
      <c r="AB148" s="9">
        <f>AVERAGE(P148:AA148)</f>
        <v>4.3789025</v>
      </c>
      <c r="AC148" s="14"/>
      <c r="AD148" s="14"/>
      <c r="AE148" s="14">
        <v>12.981818181818182</v>
      </c>
      <c r="AF148" s="14"/>
      <c r="AG148" s="14"/>
      <c r="AH148" s="14"/>
      <c r="AI148" s="14"/>
      <c r="AJ148" s="14"/>
      <c r="AN148" s="9"/>
      <c r="AO148" s="9"/>
      <c r="AP148" s="9">
        <f>AVERAGE(AD148:AO148)</f>
        <v>12.981818181818182</v>
      </c>
      <c r="AR148" s="14"/>
      <c r="AS148" s="14">
        <v>2.975</v>
      </c>
      <c r="AT148" s="14">
        <f>AVERAGE(AR148:AS148)</f>
        <v>2.975</v>
      </c>
      <c r="AV148" s="14"/>
      <c r="AW148" s="14">
        <v>4.3789025</v>
      </c>
      <c r="AX148" s="14">
        <f>AVERAGE(AV148:AW148)</f>
        <v>4.3789025</v>
      </c>
      <c r="AZ148" s="14"/>
      <c r="BA148" s="14">
        <v>12.981818181818182</v>
      </c>
      <c r="BB148" s="14">
        <f>AVERAGE(AZ148:BA148)</f>
        <v>12.981818181818182</v>
      </c>
    </row>
    <row r="149" spans="1:54" ht="12.75">
      <c r="A149" s="3">
        <v>1502</v>
      </c>
      <c r="B149" s="14"/>
      <c r="C149" s="14"/>
      <c r="D149" s="9"/>
      <c r="E149" s="9"/>
      <c r="F149" s="9"/>
      <c r="G149" s="9"/>
      <c r="H149" s="9"/>
      <c r="I149" s="9"/>
      <c r="J149" s="9"/>
      <c r="L149" s="9"/>
      <c r="M149" s="9"/>
      <c r="N149" s="9"/>
      <c r="O149" s="9"/>
      <c r="P149" s="14"/>
      <c r="Q149" s="14"/>
      <c r="R149" s="14"/>
      <c r="S149" s="14"/>
      <c r="T149" s="14"/>
      <c r="U149" s="14"/>
      <c r="W149" s="9"/>
      <c r="X149" s="9"/>
      <c r="Z149" s="14"/>
      <c r="AA149" s="14"/>
      <c r="AB149" s="9"/>
      <c r="AC149" s="14"/>
      <c r="AD149" s="14"/>
      <c r="AE149" s="14"/>
      <c r="AF149" s="14"/>
      <c r="AG149" s="14"/>
      <c r="AH149" s="14"/>
      <c r="AI149" s="14"/>
      <c r="AJ149" s="14"/>
      <c r="AN149" s="9"/>
      <c r="AO149" s="9"/>
      <c r="AP149" s="9"/>
      <c r="AR149" s="14"/>
      <c r="AS149" s="14"/>
      <c r="AT149" s="14"/>
      <c r="AV149" s="14"/>
      <c r="AW149" s="14"/>
      <c r="AX149" s="14"/>
      <c r="AZ149" s="14"/>
      <c r="BA149" s="14"/>
      <c r="BB149" s="14"/>
    </row>
    <row r="150" spans="1:54" ht="12.75">
      <c r="A150" s="3">
        <v>1503</v>
      </c>
      <c r="B150" s="14"/>
      <c r="C150" s="14"/>
      <c r="D150" s="9"/>
      <c r="E150" s="9"/>
      <c r="F150" s="9"/>
      <c r="G150" s="9"/>
      <c r="H150" s="9"/>
      <c r="I150" s="9"/>
      <c r="J150" s="9"/>
      <c r="L150" s="9"/>
      <c r="M150" s="9"/>
      <c r="N150" s="9"/>
      <c r="O150" s="9"/>
      <c r="P150" s="14"/>
      <c r="Q150" s="14"/>
      <c r="R150" s="14"/>
      <c r="S150" s="14"/>
      <c r="T150" s="14"/>
      <c r="U150" s="14"/>
      <c r="W150" s="9"/>
      <c r="X150" s="9"/>
      <c r="Z150" s="14"/>
      <c r="AA150" s="14"/>
      <c r="AB150" s="9"/>
      <c r="AC150" s="14"/>
      <c r="AD150" s="14"/>
      <c r="AE150" s="14"/>
      <c r="AF150" s="14"/>
      <c r="AG150" s="14"/>
      <c r="AH150" s="14"/>
      <c r="AI150" s="14"/>
      <c r="AJ150" s="14"/>
      <c r="AN150" s="9"/>
      <c r="AO150" s="9"/>
      <c r="AP150" s="9"/>
      <c r="AR150" s="14"/>
      <c r="AS150" s="14"/>
      <c r="AT150" s="14"/>
      <c r="AV150" s="14"/>
      <c r="AW150" s="14"/>
      <c r="AX150" s="14"/>
      <c r="AZ150" s="14"/>
      <c r="BA150" s="14"/>
      <c r="BB150" s="14"/>
    </row>
    <row r="151" spans="1:54" ht="12.75">
      <c r="A151" s="3">
        <v>1504</v>
      </c>
      <c r="B151" s="14"/>
      <c r="C151" s="14"/>
      <c r="D151" s="9"/>
      <c r="E151" s="9"/>
      <c r="F151" s="9"/>
      <c r="G151" s="9"/>
      <c r="H151" s="9"/>
      <c r="I151" s="9"/>
      <c r="J151" s="9"/>
      <c r="L151" s="9"/>
      <c r="M151" s="9"/>
      <c r="N151" s="9"/>
      <c r="O151" s="9"/>
      <c r="P151" s="14"/>
      <c r="Q151" s="14"/>
      <c r="R151" s="14"/>
      <c r="S151" s="14"/>
      <c r="T151" s="14"/>
      <c r="U151" s="14"/>
      <c r="W151" s="9"/>
      <c r="X151" s="9"/>
      <c r="Z151" s="14"/>
      <c r="AA151" s="14"/>
      <c r="AB151" s="9"/>
      <c r="AC151" s="14"/>
      <c r="AD151" s="14"/>
      <c r="AE151" s="14"/>
      <c r="AF151" s="14"/>
      <c r="AG151" s="14"/>
      <c r="AH151" s="14"/>
      <c r="AI151" s="14"/>
      <c r="AJ151" s="14"/>
      <c r="AN151" s="9"/>
      <c r="AO151" s="9"/>
      <c r="AP151" s="9"/>
      <c r="AR151" s="14"/>
      <c r="AS151" s="14"/>
      <c r="AT151" s="14"/>
      <c r="AV151" s="14"/>
      <c r="AW151" s="14"/>
      <c r="AX151" s="14"/>
      <c r="AZ151" s="14"/>
      <c r="BA151" s="14"/>
      <c r="BB151" s="14"/>
    </row>
    <row r="152" spans="1:54" ht="12.75">
      <c r="A152" s="3">
        <v>1505</v>
      </c>
      <c r="B152" s="14"/>
      <c r="C152" s="14"/>
      <c r="D152" s="9"/>
      <c r="E152" s="9"/>
      <c r="F152" s="9"/>
      <c r="G152" s="9"/>
      <c r="H152" s="9"/>
      <c r="I152" s="9"/>
      <c r="J152" s="9"/>
      <c r="L152" s="9"/>
      <c r="M152" s="9"/>
      <c r="N152" s="9"/>
      <c r="O152" s="9"/>
      <c r="P152" s="14"/>
      <c r="Q152" s="14"/>
      <c r="R152" s="14"/>
      <c r="S152" s="14"/>
      <c r="T152" s="14"/>
      <c r="U152" s="14"/>
      <c r="W152" s="9"/>
      <c r="X152" s="9"/>
      <c r="Z152" s="14"/>
      <c r="AA152" s="14"/>
      <c r="AB152" s="9"/>
      <c r="AC152" s="14"/>
      <c r="AD152" s="14"/>
      <c r="AE152" s="14"/>
      <c r="AF152" s="14"/>
      <c r="AG152" s="14"/>
      <c r="AH152" s="14"/>
      <c r="AI152" s="14"/>
      <c r="AJ152" s="14"/>
      <c r="AN152" s="9"/>
      <c r="AO152" s="9"/>
      <c r="AP152" s="9"/>
      <c r="AR152" s="14"/>
      <c r="AS152" s="14"/>
      <c r="AT152" s="14"/>
      <c r="AV152" s="14"/>
      <c r="AW152" s="14"/>
      <c r="AX152" s="14"/>
      <c r="AZ152" s="14"/>
      <c r="BA152" s="14"/>
      <c r="BB152" s="14"/>
    </row>
    <row r="153" spans="1:54" ht="12.75">
      <c r="A153" s="3">
        <v>1506</v>
      </c>
      <c r="B153" s="14"/>
      <c r="C153" s="14"/>
      <c r="D153" s="9"/>
      <c r="E153" s="9"/>
      <c r="F153" s="9"/>
      <c r="G153" s="9"/>
      <c r="H153" s="9"/>
      <c r="I153" s="9"/>
      <c r="J153" s="9"/>
      <c r="L153" s="9"/>
      <c r="M153" s="9"/>
      <c r="N153" s="9"/>
      <c r="O153" s="9"/>
      <c r="P153" s="14"/>
      <c r="Q153" s="14"/>
      <c r="R153" s="14"/>
      <c r="S153" s="14"/>
      <c r="T153" s="14"/>
      <c r="U153" s="14"/>
      <c r="W153" s="9"/>
      <c r="X153" s="9"/>
      <c r="Z153" s="14"/>
      <c r="AA153" s="14"/>
      <c r="AB153" s="9"/>
      <c r="AC153" s="14"/>
      <c r="AD153" s="14"/>
      <c r="AE153" s="14"/>
      <c r="AF153" s="14"/>
      <c r="AG153" s="14"/>
      <c r="AH153" s="14"/>
      <c r="AI153" s="14"/>
      <c r="AJ153" s="14"/>
      <c r="AN153" s="9"/>
      <c r="AO153" s="9"/>
      <c r="AP153" s="9"/>
      <c r="AR153" s="14"/>
      <c r="AS153" s="14"/>
      <c r="AT153" s="14"/>
      <c r="AV153" s="14"/>
      <c r="AW153" s="14"/>
      <c r="AX153" s="14"/>
      <c r="AZ153" s="14"/>
      <c r="BA153" s="14"/>
      <c r="BB153" s="14"/>
    </row>
    <row r="154" spans="1:54" ht="12.75">
      <c r="A154" s="3">
        <v>1507</v>
      </c>
      <c r="B154" s="14"/>
      <c r="C154" s="14"/>
      <c r="D154" s="9"/>
      <c r="E154" s="9"/>
      <c r="F154" s="9"/>
      <c r="G154" s="9"/>
      <c r="H154" s="9"/>
      <c r="I154" s="9"/>
      <c r="J154" s="9"/>
      <c r="L154" s="9"/>
      <c r="M154" s="9"/>
      <c r="N154" s="9"/>
      <c r="O154" s="9"/>
      <c r="P154" s="14"/>
      <c r="Q154" s="14"/>
      <c r="R154" s="14"/>
      <c r="S154" s="14"/>
      <c r="T154" s="14"/>
      <c r="U154" s="14"/>
      <c r="W154" s="9"/>
      <c r="X154" s="9"/>
      <c r="Z154" s="14"/>
      <c r="AA154" s="14"/>
      <c r="AB154" s="9"/>
      <c r="AC154" s="14"/>
      <c r="AD154" s="14"/>
      <c r="AE154" s="14"/>
      <c r="AF154" s="14"/>
      <c r="AG154" s="14"/>
      <c r="AH154" s="14"/>
      <c r="AI154" s="14"/>
      <c r="AJ154" s="14"/>
      <c r="AN154" s="9"/>
      <c r="AO154" s="9"/>
      <c r="AP154" s="9"/>
      <c r="AR154" s="14"/>
      <c r="AS154" s="14"/>
      <c r="AT154" s="14"/>
      <c r="AV154" s="14"/>
      <c r="AW154" s="14"/>
      <c r="AX154" s="14"/>
      <c r="AZ154" s="14"/>
      <c r="BA154" s="14"/>
      <c r="BB154" s="14"/>
    </row>
    <row r="155" spans="1:54" ht="12.75">
      <c r="A155" s="3">
        <v>1508</v>
      </c>
      <c r="B155" s="14"/>
      <c r="C155" s="14"/>
      <c r="D155" s="9"/>
      <c r="E155" s="9"/>
      <c r="F155" s="9"/>
      <c r="G155" s="9"/>
      <c r="H155" s="9"/>
      <c r="I155" s="9"/>
      <c r="J155" s="9"/>
      <c r="L155" s="9"/>
      <c r="M155" s="9"/>
      <c r="N155" s="9"/>
      <c r="O155" s="9"/>
      <c r="P155" s="14"/>
      <c r="Q155" s="14"/>
      <c r="R155" s="14"/>
      <c r="S155" s="14"/>
      <c r="T155" s="14"/>
      <c r="U155" s="14"/>
      <c r="W155" s="9"/>
      <c r="X155" s="9"/>
      <c r="Z155" s="14"/>
      <c r="AA155" s="14"/>
      <c r="AB155" s="9"/>
      <c r="AC155" s="14"/>
      <c r="AD155" s="14"/>
      <c r="AE155" s="14"/>
      <c r="AF155" s="14"/>
      <c r="AG155" s="14"/>
      <c r="AH155" s="14"/>
      <c r="AI155" s="14"/>
      <c r="AJ155" s="14"/>
      <c r="AN155" s="9"/>
      <c r="AO155" s="9"/>
      <c r="AP155" s="9"/>
      <c r="AR155" s="14"/>
      <c r="AS155" s="14"/>
      <c r="AT155" s="14"/>
      <c r="AV155" s="14"/>
      <c r="AW155" s="14"/>
      <c r="AX155" s="14"/>
      <c r="AZ155" s="14"/>
      <c r="BA155" s="14"/>
      <c r="BB155" s="14"/>
    </row>
    <row r="156" spans="1:54" ht="12.75">
      <c r="A156" s="3">
        <v>1509</v>
      </c>
      <c r="B156" s="14">
        <v>3.502441570998798</v>
      </c>
      <c r="C156" s="14"/>
      <c r="D156" s="9"/>
      <c r="E156" s="9"/>
      <c r="F156" s="9"/>
      <c r="G156" s="9"/>
      <c r="H156" s="9"/>
      <c r="I156" s="9"/>
      <c r="J156" s="9"/>
      <c r="L156" s="9"/>
      <c r="M156" s="9"/>
      <c r="N156" s="9">
        <f>AVERAGE(B156:M156)</f>
        <v>3.502441570998798</v>
      </c>
      <c r="O156" s="9"/>
      <c r="P156" s="14">
        <v>5.155243748353131</v>
      </c>
      <c r="Q156" s="14"/>
      <c r="R156" s="14"/>
      <c r="S156" s="14"/>
      <c r="T156" s="14"/>
      <c r="U156" s="14"/>
      <c r="W156" s="9"/>
      <c r="X156" s="9"/>
      <c r="Z156" s="14"/>
      <c r="AA156" s="14"/>
      <c r="AB156" s="9">
        <f>AVERAGE(P156:AA156)</f>
        <v>5.155243748353131</v>
      </c>
      <c r="AC156" s="14"/>
      <c r="AD156" s="14">
        <v>15.283381400722028</v>
      </c>
      <c r="AE156" s="14"/>
      <c r="AF156" s="14"/>
      <c r="AG156" s="14"/>
      <c r="AH156" s="14"/>
      <c r="AI156" s="14"/>
      <c r="AJ156" s="14"/>
      <c r="AN156" s="9"/>
      <c r="AO156" s="9"/>
      <c r="AP156" s="9">
        <f>AVERAGE(AD156:AO156)</f>
        <v>15.283381400722028</v>
      </c>
      <c r="AR156" s="14">
        <v>3.502441570998798</v>
      </c>
      <c r="AS156" s="14"/>
      <c r="AT156" s="14">
        <f>AVERAGE(AR156:AS156)</f>
        <v>3.502441570998798</v>
      </c>
      <c r="AV156" s="14">
        <v>5.155243748353131</v>
      </c>
      <c r="AW156" s="14"/>
      <c r="AX156" s="14">
        <f>AVERAGE(AV156:AW156)</f>
        <v>5.155243748353131</v>
      </c>
      <c r="AZ156" s="14">
        <v>15.283381400722028</v>
      </c>
      <c r="BA156" s="14"/>
      <c r="BB156" s="14">
        <f>AVERAGE(AZ156:BA156)</f>
        <v>15.283381400722028</v>
      </c>
    </row>
    <row r="157" spans="1:54" ht="12.75">
      <c r="A157" s="3">
        <v>1510</v>
      </c>
      <c r="B157" s="14"/>
      <c r="C157" s="14"/>
      <c r="D157" s="9"/>
      <c r="E157" s="9"/>
      <c r="F157" s="9"/>
      <c r="G157" s="9"/>
      <c r="H157" s="9"/>
      <c r="I157" s="9"/>
      <c r="J157" s="9"/>
      <c r="L157" s="9"/>
      <c r="M157" s="9"/>
      <c r="N157" s="9"/>
      <c r="O157" s="9"/>
      <c r="P157" s="14"/>
      <c r="Q157" s="14"/>
      <c r="R157" s="14"/>
      <c r="S157" s="14"/>
      <c r="T157" s="14"/>
      <c r="U157" s="14"/>
      <c r="W157" s="9"/>
      <c r="X157" s="9"/>
      <c r="Z157" s="14"/>
      <c r="AA157" s="14"/>
      <c r="AB157" s="9"/>
      <c r="AC157" s="14"/>
      <c r="AD157" s="14"/>
      <c r="AE157" s="14"/>
      <c r="AF157" s="14"/>
      <c r="AG157" s="14"/>
      <c r="AH157" s="14"/>
      <c r="AI157" s="14"/>
      <c r="AJ157" s="14"/>
      <c r="AN157" s="9"/>
      <c r="AO157" s="9"/>
      <c r="AP157" s="9"/>
      <c r="AR157" s="14"/>
      <c r="AS157" s="14"/>
      <c r="AT157" s="14"/>
      <c r="AV157" s="14"/>
      <c r="AW157" s="14"/>
      <c r="AX157" s="14"/>
      <c r="AZ157" s="14"/>
      <c r="BA157" s="14"/>
      <c r="BB157" s="14"/>
    </row>
    <row r="158" spans="1:54" ht="12.75">
      <c r="A158" s="3">
        <v>1511</v>
      </c>
      <c r="B158" s="14"/>
      <c r="C158" s="14"/>
      <c r="D158" s="9"/>
      <c r="E158" s="9"/>
      <c r="F158" s="9"/>
      <c r="G158" s="9"/>
      <c r="H158" s="9"/>
      <c r="I158" s="9"/>
      <c r="J158" s="9"/>
      <c r="L158" s="9"/>
      <c r="M158" s="9"/>
      <c r="N158" s="9"/>
      <c r="O158" s="9"/>
      <c r="P158" s="14"/>
      <c r="Q158" s="14"/>
      <c r="R158" s="14"/>
      <c r="S158" s="14"/>
      <c r="T158" s="14"/>
      <c r="U158" s="14"/>
      <c r="W158" s="9"/>
      <c r="X158" s="9"/>
      <c r="Z158" s="14"/>
      <c r="AA158" s="14"/>
      <c r="AB158" s="9"/>
      <c r="AC158" s="14"/>
      <c r="AD158" s="14"/>
      <c r="AE158" s="14"/>
      <c r="AF158" s="14"/>
      <c r="AG158" s="14"/>
      <c r="AH158" s="14"/>
      <c r="AI158" s="14"/>
      <c r="AJ158" s="14"/>
      <c r="AN158" s="9"/>
      <c r="AO158" s="9"/>
      <c r="AP158" s="9"/>
      <c r="AR158" s="14"/>
      <c r="AS158" s="14"/>
      <c r="AT158" s="14"/>
      <c r="AV158" s="14"/>
      <c r="AW158" s="14"/>
      <c r="AX158" s="14"/>
      <c r="AZ158" s="14"/>
      <c r="BA158" s="14"/>
      <c r="BB158" s="14"/>
    </row>
    <row r="159" spans="1:54" ht="12.75">
      <c r="A159" s="3">
        <v>1512</v>
      </c>
      <c r="B159" s="14"/>
      <c r="C159" s="14"/>
      <c r="D159" s="9"/>
      <c r="E159" s="9"/>
      <c r="F159" s="9"/>
      <c r="G159" s="9"/>
      <c r="H159" s="9"/>
      <c r="I159" s="9"/>
      <c r="J159" s="9"/>
      <c r="L159" s="9"/>
      <c r="M159" s="9"/>
      <c r="N159" s="9"/>
      <c r="O159" s="9"/>
      <c r="P159" s="14"/>
      <c r="Q159" s="14"/>
      <c r="R159" s="14"/>
      <c r="S159" s="14"/>
      <c r="T159" s="14"/>
      <c r="U159" s="14"/>
      <c r="W159" s="9"/>
      <c r="X159" s="9"/>
      <c r="Z159" s="14"/>
      <c r="AA159" s="14"/>
      <c r="AB159" s="9"/>
      <c r="AC159" s="14"/>
      <c r="AD159" s="14"/>
      <c r="AE159" s="14"/>
      <c r="AF159" s="14"/>
      <c r="AG159" s="14"/>
      <c r="AH159" s="14"/>
      <c r="AI159" s="14"/>
      <c r="AJ159" s="14"/>
      <c r="AN159" s="9"/>
      <c r="AO159" s="9"/>
      <c r="AP159" s="9"/>
      <c r="AR159" s="14"/>
      <c r="AS159" s="14"/>
      <c r="AT159" s="14"/>
      <c r="AV159" s="14"/>
      <c r="AW159" s="14"/>
      <c r="AX159" s="14"/>
      <c r="AZ159" s="14"/>
      <c r="BA159" s="14"/>
      <c r="BB159" s="14"/>
    </row>
    <row r="160" spans="1:54" ht="12.75">
      <c r="A160" s="3">
        <v>1513</v>
      </c>
      <c r="B160" s="14"/>
      <c r="C160" s="14"/>
      <c r="D160" s="9"/>
      <c r="E160" s="9"/>
      <c r="F160" s="9"/>
      <c r="G160" s="9"/>
      <c r="H160" s="9"/>
      <c r="I160" s="9"/>
      <c r="J160" s="9"/>
      <c r="L160" s="9"/>
      <c r="M160" s="9"/>
      <c r="N160" s="9"/>
      <c r="O160" s="9"/>
      <c r="P160" s="14"/>
      <c r="Q160" s="14"/>
      <c r="R160" s="14"/>
      <c r="S160" s="14"/>
      <c r="T160" s="14"/>
      <c r="U160" s="14"/>
      <c r="W160" s="9"/>
      <c r="X160" s="9"/>
      <c r="Z160" s="14"/>
      <c r="AA160" s="14"/>
      <c r="AB160" s="9"/>
      <c r="AC160" s="14"/>
      <c r="AD160" s="14"/>
      <c r="AE160" s="14"/>
      <c r="AF160" s="14"/>
      <c r="AG160" s="14"/>
      <c r="AH160" s="14"/>
      <c r="AI160" s="14"/>
      <c r="AJ160" s="14"/>
      <c r="AN160" s="9"/>
      <c r="AO160" s="9"/>
      <c r="AP160" s="9"/>
      <c r="AR160" s="14"/>
      <c r="AS160" s="14"/>
      <c r="AT160" s="14"/>
      <c r="AV160" s="14"/>
      <c r="AW160" s="14"/>
      <c r="AX160" s="14"/>
      <c r="AZ160" s="14"/>
      <c r="BA160" s="14"/>
      <c r="BB160" s="14"/>
    </row>
    <row r="161" spans="1:54" ht="12.75">
      <c r="A161" s="3">
        <v>1514</v>
      </c>
      <c r="B161" s="14">
        <v>3.606</v>
      </c>
      <c r="C161" s="14"/>
      <c r="D161" s="9"/>
      <c r="E161" s="9"/>
      <c r="F161" s="9"/>
      <c r="G161" s="9"/>
      <c r="H161" s="9"/>
      <c r="I161" s="9"/>
      <c r="J161" s="9"/>
      <c r="L161" s="9"/>
      <c r="M161" s="9"/>
      <c r="N161" s="9">
        <f>AVERAGE(B161:M161)</f>
        <v>3.606</v>
      </c>
      <c r="O161" s="9"/>
      <c r="P161" s="14">
        <v>5.307671399999999</v>
      </c>
      <c r="Q161" s="14"/>
      <c r="R161" s="14"/>
      <c r="S161" s="14"/>
      <c r="T161" s="14"/>
      <c r="U161" s="14"/>
      <c r="W161" s="9"/>
      <c r="X161" s="9"/>
      <c r="Z161" s="14"/>
      <c r="AA161" s="14"/>
      <c r="AB161" s="9">
        <f>AVERAGE(P161:AA161)</f>
        <v>5.307671399999999</v>
      </c>
      <c r="AC161" s="14"/>
      <c r="AD161" s="14">
        <v>15.735272727272726</v>
      </c>
      <c r="AE161" s="14"/>
      <c r="AF161" s="14"/>
      <c r="AG161" s="14"/>
      <c r="AH161" s="14"/>
      <c r="AI161" s="14"/>
      <c r="AJ161" s="14"/>
      <c r="AN161" s="9"/>
      <c r="AO161" s="9"/>
      <c r="AP161" s="9">
        <f>AVERAGE(AD161:AO161)</f>
        <v>15.735272727272726</v>
      </c>
      <c r="AR161" s="14">
        <v>3.606</v>
      </c>
      <c r="AS161" s="14"/>
      <c r="AT161" s="14">
        <f>AVERAGE(AR161:AS161)</f>
        <v>3.606</v>
      </c>
      <c r="AV161" s="14">
        <v>5.307671399999999</v>
      </c>
      <c r="AW161" s="14"/>
      <c r="AX161" s="14">
        <f>AVERAGE(AV161:AW161)</f>
        <v>5.307671399999999</v>
      </c>
      <c r="AZ161" s="14">
        <v>15.735272727272726</v>
      </c>
      <c r="BA161" s="14"/>
      <c r="BB161" s="14">
        <f>AVERAGE(AZ161:BA161)</f>
        <v>15.735272727272726</v>
      </c>
    </row>
    <row r="162" spans="1:54" ht="12.75">
      <c r="A162" s="3">
        <v>1515</v>
      </c>
      <c r="B162" s="14"/>
      <c r="C162" s="14"/>
      <c r="D162" s="9"/>
      <c r="E162" s="9"/>
      <c r="F162" s="9"/>
      <c r="G162" s="9"/>
      <c r="H162" s="9"/>
      <c r="I162" s="9"/>
      <c r="J162" s="9"/>
      <c r="L162" s="9"/>
      <c r="M162" s="9"/>
      <c r="N162" s="9"/>
      <c r="O162" s="9"/>
      <c r="P162" s="14"/>
      <c r="Q162" s="14"/>
      <c r="R162" s="14"/>
      <c r="S162" s="14"/>
      <c r="T162" s="14"/>
      <c r="U162" s="14"/>
      <c r="W162" s="9"/>
      <c r="X162" s="9"/>
      <c r="Z162" s="14"/>
      <c r="AA162" s="14"/>
      <c r="AB162" s="9"/>
      <c r="AC162" s="14"/>
      <c r="AD162" s="14"/>
      <c r="AE162" s="14"/>
      <c r="AF162" s="14"/>
      <c r="AG162" s="14"/>
      <c r="AH162" s="14"/>
      <c r="AI162" s="14"/>
      <c r="AJ162" s="14"/>
      <c r="AN162" s="9"/>
      <c r="AO162" s="9"/>
      <c r="AP162" s="9"/>
      <c r="AR162" s="14"/>
      <c r="AS162" s="14"/>
      <c r="AT162" s="14"/>
      <c r="AV162" s="14"/>
      <c r="AW162" s="14"/>
      <c r="AX162" s="14"/>
      <c r="AZ162" s="14"/>
      <c r="BA162" s="14"/>
      <c r="BB162" s="14"/>
    </row>
    <row r="163" spans="1:54" ht="12.75">
      <c r="A163" s="3">
        <v>1516</v>
      </c>
      <c r="B163" s="14"/>
      <c r="C163" s="14"/>
      <c r="D163" s="9"/>
      <c r="E163" s="9"/>
      <c r="F163" s="9"/>
      <c r="G163" s="9"/>
      <c r="H163" s="9"/>
      <c r="I163" s="9"/>
      <c r="J163" s="9"/>
      <c r="L163" s="9"/>
      <c r="M163" s="9"/>
      <c r="N163" s="9"/>
      <c r="O163" s="9"/>
      <c r="P163" s="14"/>
      <c r="Q163" s="14"/>
      <c r="R163" s="14"/>
      <c r="S163" s="14"/>
      <c r="T163" s="14"/>
      <c r="U163" s="14"/>
      <c r="W163" s="9"/>
      <c r="X163" s="9"/>
      <c r="Z163" s="14"/>
      <c r="AA163" s="14"/>
      <c r="AB163" s="9"/>
      <c r="AC163" s="14"/>
      <c r="AD163" s="14"/>
      <c r="AE163" s="14"/>
      <c r="AF163" s="14"/>
      <c r="AG163" s="14"/>
      <c r="AH163" s="14"/>
      <c r="AI163" s="14"/>
      <c r="AJ163" s="14"/>
      <c r="AN163" s="9"/>
      <c r="AO163" s="9"/>
      <c r="AP163" s="9"/>
      <c r="AR163" s="14"/>
      <c r="AS163" s="14"/>
      <c r="AT163" s="14"/>
      <c r="AV163" s="14"/>
      <c r="AW163" s="14"/>
      <c r="AX163" s="14"/>
      <c r="AZ163" s="14"/>
      <c r="BA163" s="14"/>
      <c r="BB163" s="14"/>
    </row>
    <row r="164" spans="1:54" ht="12.75">
      <c r="A164" s="3">
        <v>1517</v>
      </c>
      <c r="B164" s="14"/>
      <c r="C164" s="14"/>
      <c r="D164" s="9"/>
      <c r="E164" s="9"/>
      <c r="F164" s="9"/>
      <c r="G164" s="9"/>
      <c r="H164" s="9"/>
      <c r="I164" s="9"/>
      <c r="J164" s="9"/>
      <c r="L164" s="9"/>
      <c r="M164" s="9"/>
      <c r="N164" s="9"/>
      <c r="O164" s="9"/>
      <c r="P164" s="14"/>
      <c r="Q164" s="14"/>
      <c r="R164" s="14"/>
      <c r="S164" s="14"/>
      <c r="T164" s="14"/>
      <c r="U164" s="14"/>
      <c r="W164" s="9"/>
      <c r="X164" s="9"/>
      <c r="Z164" s="14"/>
      <c r="AA164" s="14"/>
      <c r="AB164" s="9"/>
      <c r="AC164" s="14"/>
      <c r="AD164" s="14"/>
      <c r="AE164" s="14"/>
      <c r="AF164" s="14"/>
      <c r="AG164" s="14"/>
      <c r="AH164" s="14"/>
      <c r="AI164" s="14"/>
      <c r="AJ164" s="14"/>
      <c r="AN164" s="9"/>
      <c r="AO164" s="9"/>
      <c r="AP164" s="9"/>
      <c r="AR164" s="14"/>
      <c r="AS164" s="14"/>
      <c r="AT164" s="14"/>
      <c r="AV164" s="14"/>
      <c r="AW164" s="14"/>
      <c r="AX164" s="14"/>
      <c r="AZ164" s="14"/>
      <c r="BA164" s="14"/>
      <c r="BB164" s="14"/>
    </row>
    <row r="165" spans="1:54" ht="12.75">
      <c r="A165" s="3">
        <v>1518</v>
      </c>
      <c r="B165" s="14"/>
      <c r="C165" s="14"/>
      <c r="D165" s="9"/>
      <c r="E165" s="9"/>
      <c r="F165" s="9"/>
      <c r="G165" s="9"/>
      <c r="H165" s="9"/>
      <c r="I165" s="9"/>
      <c r="J165" s="9"/>
      <c r="L165" s="9"/>
      <c r="M165" s="9"/>
      <c r="N165" s="9"/>
      <c r="O165" s="9"/>
      <c r="P165" s="14"/>
      <c r="Q165" s="14"/>
      <c r="R165" s="14"/>
      <c r="S165" s="14"/>
      <c r="T165" s="14"/>
      <c r="U165" s="14"/>
      <c r="W165" s="9"/>
      <c r="X165" s="9"/>
      <c r="Z165" s="14"/>
      <c r="AA165" s="14"/>
      <c r="AB165" s="9"/>
      <c r="AC165" s="14"/>
      <c r="AD165" s="14"/>
      <c r="AE165" s="14"/>
      <c r="AF165" s="14"/>
      <c r="AG165" s="14"/>
      <c r="AH165" s="14"/>
      <c r="AI165" s="14"/>
      <c r="AJ165" s="14"/>
      <c r="AN165" s="9"/>
      <c r="AO165" s="9"/>
      <c r="AP165" s="9"/>
      <c r="AR165" s="14"/>
      <c r="AS165" s="14"/>
      <c r="AT165" s="14"/>
      <c r="AV165" s="14"/>
      <c r="AW165" s="14"/>
      <c r="AX165" s="14"/>
      <c r="AZ165" s="14"/>
      <c r="BA165" s="14"/>
      <c r="BB165" s="14"/>
    </row>
    <row r="166" spans="1:54" ht="12.75">
      <c r="A166" s="3">
        <v>1519</v>
      </c>
      <c r="B166" s="14"/>
      <c r="C166" s="14"/>
      <c r="D166" s="9"/>
      <c r="E166" s="9"/>
      <c r="F166" s="9"/>
      <c r="G166" s="9"/>
      <c r="H166" s="9"/>
      <c r="I166" s="9"/>
      <c r="J166" s="9"/>
      <c r="L166" s="9"/>
      <c r="M166" s="9"/>
      <c r="N166" s="9"/>
      <c r="O166" s="9"/>
      <c r="P166" s="14"/>
      <c r="Q166" s="14"/>
      <c r="R166" s="14"/>
      <c r="S166" s="14"/>
      <c r="T166" s="14"/>
      <c r="U166" s="14"/>
      <c r="W166" s="9"/>
      <c r="X166" s="9"/>
      <c r="Z166" s="14"/>
      <c r="AA166" s="14"/>
      <c r="AB166" s="9"/>
      <c r="AC166" s="14"/>
      <c r="AD166" s="14"/>
      <c r="AE166" s="14"/>
      <c r="AF166" s="14"/>
      <c r="AG166" s="14"/>
      <c r="AH166" s="14"/>
      <c r="AI166" s="14"/>
      <c r="AJ166" s="14"/>
      <c r="AN166" s="9"/>
      <c r="AO166" s="9"/>
      <c r="AP166" s="9"/>
      <c r="AR166" s="14"/>
      <c r="AS166" s="14"/>
      <c r="AT166" s="14"/>
      <c r="AV166" s="14"/>
      <c r="AW166" s="14"/>
      <c r="AX166" s="14"/>
      <c r="AZ166" s="14"/>
      <c r="BA166" s="14"/>
      <c r="BB166" s="14"/>
    </row>
    <row r="167" spans="1:54" ht="12.75">
      <c r="A167" s="3">
        <v>1520</v>
      </c>
      <c r="B167" s="14"/>
      <c r="C167" s="14"/>
      <c r="D167" s="9"/>
      <c r="E167" s="9"/>
      <c r="F167" s="9"/>
      <c r="G167" s="9"/>
      <c r="H167" s="9"/>
      <c r="I167" s="9"/>
      <c r="J167" s="9"/>
      <c r="L167" s="9"/>
      <c r="M167" s="9"/>
      <c r="N167" s="9"/>
      <c r="O167" s="9"/>
      <c r="P167" s="14"/>
      <c r="Q167" s="14"/>
      <c r="R167" s="14"/>
      <c r="S167" s="14"/>
      <c r="T167" s="14"/>
      <c r="U167" s="14"/>
      <c r="W167" s="9"/>
      <c r="X167" s="9"/>
      <c r="Z167" s="14"/>
      <c r="AA167" s="14"/>
      <c r="AB167" s="9"/>
      <c r="AC167" s="14"/>
      <c r="AD167" s="14"/>
      <c r="AE167" s="14"/>
      <c r="AF167" s="14"/>
      <c r="AG167" s="14"/>
      <c r="AH167" s="14"/>
      <c r="AI167" s="14"/>
      <c r="AJ167" s="14"/>
      <c r="AN167" s="9"/>
      <c r="AO167" s="9"/>
      <c r="AP167" s="9"/>
      <c r="AR167" s="14"/>
      <c r="AS167" s="14"/>
      <c r="AT167" s="14"/>
      <c r="AV167" s="14"/>
      <c r="AW167" s="14"/>
      <c r="AX167" s="14"/>
      <c r="AZ167" s="14"/>
      <c r="BA167" s="14"/>
      <c r="BB167" s="14"/>
    </row>
    <row r="168" spans="1:45" ht="12.75">
      <c r="A168" s="3"/>
      <c r="C168" s="14"/>
      <c r="D168" s="9"/>
      <c r="H168" s="9"/>
      <c r="AS168" s="14"/>
    </row>
    <row r="169" spans="1:45" ht="12.75">
      <c r="A169" s="3"/>
      <c r="B169" s="19" t="s">
        <v>508</v>
      </c>
      <c r="AS169" s="14"/>
    </row>
    <row r="170" spans="1:45" ht="12.75">
      <c r="A170" s="3"/>
      <c r="AS170" s="14"/>
    </row>
    <row r="171" spans="1:45" ht="12.75">
      <c r="A171" s="3"/>
      <c r="B171" t="s">
        <v>295</v>
      </c>
      <c r="AS171" s="14"/>
    </row>
    <row r="172" spans="1:45" ht="12.75">
      <c r="A172" s="3"/>
      <c r="C172" s="14"/>
      <c r="D172" s="9"/>
      <c r="AS172" s="14"/>
    </row>
    <row r="173" spans="1:45" ht="12.75">
      <c r="A173" s="3"/>
      <c r="B173" t="s">
        <v>515</v>
      </c>
      <c r="C173" s="14"/>
      <c r="D173" s="9"/>
      <c r="AS173" s="14"/>
    </row>
    <row r="174" spans="1:45" ht="12.75">
      <c r="A174" s="3"/>
      <c r="C174" s="14"/>
      <c r="D174" s="9"/>
      <c r="AS174" s="14"/>
    </row>
    <row r="175" spans="1:45" ht="12.75">
      <c r="A175" s="3"/>
      <c r="B175" t="s">
        <v>473</v>
      </c>
      <c r="C175" s="14"/>
      <c r="D175" s="9"/>
      <c r="AS175" s="14"/>
    </row>
    <row r="176" spans="1:4" ht="12.75">
      <c r="A176" s="3"/>
      <c r="D176" s="9"/>
    </row>
    <row r="177" spans="1:4" ht="12.75">
      <c r="A177" s="3"/>
      <c r="B177" t="s">
        <v>478</v>
      </c>
      <c r="D177" s="9"/>
    </row>
    <row r="178" spans="1:4" ht="12.75">
      <c r="A178" s="3"/>
      <c r="D178" s="9"/>
    </row>
    <row r="179" spans="1:4" ht="12.75">
      <c r="A179" s="3"/>
      <c r="D179" s="9"/>
    </row>
    <row r="180" spans="1:4" ht="12.75">
      <c r="A180" s="3"/>
      <c r="D180" s="9"/>
    </row>
    <row r="181" spans="1:4" ht="12.75">
      <c r="A181" s="3"/>
      <c r="D181" s="9"/>
    </row>
    <row r="182" spans="1:4" ht="12.75">
      <c r="A182" s="3"/>
      <c r="D182" s="9"/>
    </row>
    <row r="183" spans="1:4" ht="12.75">
      <c r="A183" s="3"/>
      <c r="D183" s="9"/>
    </row>
    <row r="184" spans="1:4" ht="12.75">
      <c r="A184" s="3"/>
      <c r="D184" s="9"/>
    </row>
    <row r="185" spans="1:4" ht="12.75">
      <c r="A185" s="3"/>
      <c r="D185" s="9"/>
    </row>
    <row r="186" spans="1:4" ht="12.75">
      <c r="A186" s="3"/>
      <c r="D186" s="9"/>
    </row>
    <row r="187" spans="1:4" ht="12.75">
      <c r="A187" s="3"/>
      <c r="D187" s="9"/>
    </row>
    <row r="188" spans="1:4" ht="12.75">
      <c r="A188" s="3"/>
      <c r="D188" s="9"/>
    </row>
    <row r="189" spans="1:4" ht="12.75">
      <c r="A189" s="3"/>
      <c r="D189" s="9"/>
    </row>
    <row r="190" spans="1:4" ht="12.75">
      <c r="A190" s="3"/>
      <c r="D190" s="9"/>
    </row>
    <row r="191" spans="1:4" ht="12.75">
      <c r="A191" s="3"/>
      <c r="D191" s="9"/>
    </row>
    <row r="192" spans="1:4" ht="12.75">
      <c r="A192" s="3"/>
      <c r="D192" s="9"/>
    </row>
    <row r="193" spans="1:4" ht="12.75">
      <c r="A193" s="3"/>
      <c r="D193" s="9"/>
    </row>
    <row r="194" spans="1:4" ht="12.75">
      <c r="A194" s="3"/>
      <c r="D194" s="9"/>
    </row>
    <row r="195" spans="1:4" ht="12.75">
      <c r="A195" s="3"/>
      <c r="D195" s="9"/>
    </row>
    <row r="196" spans="1:4" ht="12.75">
      <c r="A196" s="3"/>
      <c r="D196" s="9"/>
    </row>
    <row r="197" spans="1:4" ht="12.75">
      <c r="A197" s="3"/>
      <c r="D197" s="9"/>
    </row>
    <row r="198" spans="1:4" ht="12.75">
      <c r="A198" s="3"/>
      <c r="D198" s="9"/>
    </row>
    <row r="199" spans="1:4" ht="12.75">
      <c r="A199" s="3"/>
      <c r="D199" s="9"/>
    </row>
    <row r="200" spans="1:4" ht="12.75">
      <c r="A200" s="3"/>
      <c r="D200" s="9"/>
    </row>
    <row r="201" spans="1:4" ht="12.75">
      <c r="A201" s="3"/>
      <c r="D201" s="9"/>
    </row>
    <row r="202" spans="1:4" ht="12.75">
      <c r="A202" s="3"/>
      <c r="D202" s="9"/>
    </row>
    <row r="203" spans="1:4" ht="12.75">
      <c r="A203" s="3"/>
      <c r="D203" s="9"/>
    </row>
    <row r="204" spans="1:4" ht="12.75">
      <c r="A204" s="3"/>
      <c r="D204" s="9"/>
    </row>
    <row r="205" spans="1:4" ht="12.75">
      <c r="A205" s="3"/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ht="12.75"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N207"/>
  <sheetViews>
    <sheetView defaultGridColor="0" zoomScale="90" zoomScaleNormal="9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8.421875" style="3" customWidth="1"/>
    <col min="2" max="2" width="11.421875" style="23" customWidth="1"/>
    <col min="3" max="3" width="12.140625" style="0" customWidth="1"/>
    <col min="4" max="6" width="12.140625" style="14" customWidth="1"/>
    <col min="8" max="8" width="8.421875" style="14" customWidth="1"/>
    <col min="9" max="9" width="12.8515625" style="14" customWidth="1"/>
    <col min="12" max="12" width="7.28125" style="0" customWidth="1"/>
    <col min="13" max="13" width="12.8515625" style="0" customWidth="1"/>
    <col min="14" max="14" width="8.57421875" style="0" customWidth="1"/>
  </cols>
  <sheetData>
    <row r="1" spans="3:8" ht="12.75">
      <c r="C1" s="15" t="s">
        <v>529</v>
      </c>
      <c r="D1" s="14"/>
      <c r="F1" s="15"/>
      <c r="H1" s="14"/>
    </row>
    <row r="2" spans="3:9" ht="12.75">
      <c r="C2" s="1" t="s">
        <v>517</v>
      </c>
      <c r="D2" s="14"/>
      <c r="E2" s="14"/>
      <c r="F2" s="15" t="s">
        <v>292</v>
      </c>
      <c r="G2" s="1"/>
      <c r="H2" s="14"/>
      <c r="I2" s="14"/>
    </row>
    <row r="3" spans="3:9" ht="12.75">
      <c r="C3" s="1" t="s">
        <v>293</v>
      </c>
      <c r="D3" s="14"/>
      <c r="E3" s="14"/>
      <c r="F3" s="14"/>
      <c r="G3" s="1"/>
      <c r="H3" s="14"/>
      <c r="I3" s="14"/>
    </row>
    <row r="4" spans="3:9" ht="12.75">
      <c r="C4" s="1"/>
      <c r="D4" s="14"/>
      <c r="E4" s="14"/>
      <c r="F4" s="14"/>
      <c r="G4" s="1"/>
      <c r="H4" s="14"/>
      <c r="I4" s="14"/>
    </row>
    <row r="5" spans="2:13" ht="12.75">
      <c r="B5" s="1" t="s">
        <v>302</v>
      </c>
      <c r="C5" s="1" t="s">
        <v>302</v>
      </c>
      <c r="D5" s="15" t="s">
        <v>302</v>
      </c>
      <c r="E5" s="15" t="s">
        <v>534</v>
      </c>
      <c r="F5" s="15" t="s">
        <v>534</v>
      </c>
      <c r="H5" s="15" t="s">
        <v>475</v>
      </c>
      <c r="I5" s="14"/>
      <c r="L5" s="1" t="s">
        <v>291</v>
      </c>
      <c r="M5" s="3"/>
    </row>
    <row r="6" spans="1:14" ht="12.75">
      <c r="A6" s="3" t="s">
        <v>537</v>
      </c>
      <c r="B6" s="1" t="s">
        <v>287</v>
      </c>
      <c r="C6" s="1" t="s">
        <v>287</v>
      </c>
      <c r="D6" s="1" t="s">
        <v>289</v>
      </c>
      <c r="E6" s="1" t="s">
        <v>287</v>
      </c>
      <c r="F6" s="1" t="s">
        <v>289</v>
      </c>
      <c r="G6" s="1"/>
      <c r="H6" s="15" t="s">
        <v>484</v>
      </c>
      <c r="I6" s="15" t="s">
        <v>484</v>
      </c>
      <c r="J6" s="1" t="s">
        <v>485</v>
      </c>
      <c r="L6" s="15" t="s">
        <v>484</v>
      </c>
      <c r="M6" s="15" t="s">
        <v>484</v>
      </c>
      <c r="N6" s="1" t="s">
        <v>485</v>
      </c>
    </row>
    <row r="7" spans="1:14" ht="12.75">
      <c r="A7" s="3" t="s">
        <v>358</v>
      </c>
      <c r="B7" s="1" t="s">
        <v>467</v>
      </c>
      <c r="C7" s="1" t="s">
        <v>7</v>
      </c>
      <c r="D7" s="1" t="s">
        <v>7</v>
      </c>
      <c r="E7" s="1" t="s">
        <v>7</v>
      </c>
      <c r="F7" s="1" t="s">
        <v>7</v>
      </c>
      <c r="G7" s="1"/>
      <c r="H7" s="15" t="s">
        <v>6</v>
      </c>
      <c r="I7" s="15" t="s">
        <v>5</v>
      </c>
      <c r="J7" s="1" t="s">
        <v>365</v>
      </c>
      <c r="L7" s="15" t="s">
        <v>6</v>
      </c>
      <c r="M7" s="15" t="s">
        <v>5</v>
      </c>
      <c r="N7" s="1" t="s">
        <v>365</v>
      </c>
    </row>
    <row r="8" spans="1:9" ht="12.75">
      <c r="A8" s="3"/>
      <c r="B8" s="23"/>
      <c r="D8" s="14"/>
      <c r="E8" s="14"/>
      <c r="F8" s="14"/>
      <c r="G8" s="1"/>
      <c r="H8" s="14"/>
      <c r="I8" s="14"/>
    </row>
    <row r="9" spans="1:14" ht="12.75">
      <c r="A9" s="3">
        <v>1360</v>
      </c>
      <c r="B9" s="24">
        <v>38</v>
      </c>
      <c r="C9" s="17">
        <f>(B9/20)</f>
        <v>1.9</v>
      </c>
      <c r="D9" s="14"/>
      <c r="E9" s="17"/>
      <c r="F9" s="14"/>
      <c r="G9" s="1"/>
      <c r="H9" s="14"/>
      <c r="I9" s="14"/>
      <c r="L9" s="9"/>
      <c r="M9" s="9"/>
      <c r="N9" s="9"/>
    </row>
    <row r="10" spans="1:14" ht="12.75">
      <c r="A10" s="3">
        <v>1361</v>
      </c>
      <c r="B10" s="24">
        <v>28</v>
      </c>
      <c r="C10" s="17">
        <f>(B10/20)</f>
        <v>1.4</v>
      </c>
      <c r="D10" s="14"/>
      <c r="E10" s="17"/>
      <c r="F10" s="14"/>
      <c r="G10" s="1"/>
      <c r="H10" s="14"/>
      <c r="I10" s="14"/>
      <c r="L10" s="9"/>
      <c r="M10" s="9"/>
      <c r="N10" s="9"/>
    </row>
    <row r="11" spans="1:14" ht="12.75">
      <c r="A11" s="3">
        <v>1362</v>
      </c>
      <c r="B11" s="24">
        <v>54.1666</v>
      </c>
      <c r="C11" s="17">
        <f>(B11/20)</f>
        <v>2.70833</v>
      </c>
      <c r="D11" s="14"/>
      <c r="E11" s="17"/>
      <c r="F11" s="14"/>
      <c r="G11" s="1"/>
      <c r="H11" s="14"/>
      <c r="I11" s="14"/>
      <c r="L11" s="9"/>
      <c r="M11" s="9"/>
      <c r="N11" s="9"/>
    </row>
    <row r="12" spans="1:14" ht="12.75">
      <c r="A12" s="3">
        <v>1363</v>
      </c>
      <c r="B12" s="25">
        <f>(B11+B13)/2</f>
        <v>49.0833</v>
      </c>
      <c r="C12" s="17">
        <f>(B12/20)</f>
        <v>2.454165</v>
      </c>
      <c r="D12" s="14"/>
      <c r="E12" s="17"/>
      <c r="F12" s="14"/>
      <c r="G12" s="1"/>
      <c r="H12" s="14"/>
      <c r="I12" s="14"/>
      <c r="L12" s="9"/>
      <c r="M12" s="9"/>
      <c r="N12" s="9"/>
    </row>
    <row r="13" spans="1:14" ht="12.75">
      <c r="A13" s="3">
        <v>1364</v>
      </c>
      <c r="B13" s="24">
        <v>44</v>
      </c>
      <c r="C13" s="17">
        <f>(B13/20)</f>
        <v>2.2</v>
      </c>
      <c r="D13" s="14"/>
      <c r="E13" s="17"/>
      <c r="F13" s="14"/>
      <c r="G13" s="1"/>
      <c r="H13" s="14"/>
      <c r="I13" s="14"/>
      <c r="L13" s="9"/>
      <c r="M13" s="9"/>
      <c r="N13" s="9"/>
    </row>
    <row r="14" spans="1:14" ht="12.75">
      <c r="A14" s="3">
        <v>1365</v>
      </c>
      <c r="B14" s="24">
        <v>48</v>
      </c>
      <c r="C14" s="17">
        <f>(B14/20)</f>
        <v>2.4</v>
      </c>
      <c r="D14" s="14"/>
      <c r="E14" s="17"/>
      <c r="F14" s="14"/>
      <c r="G14" s="1"/>
      <c r="H14" s="14"/>
      <c r="I14" s="14"/>
      <c r="L14" s="9"/>
      <c r="M14" s="9"/>
      <c r="N14" s="9"/>
    </row>
    <row r="15" spans="1:14" ht="12.75">
      <c r="A15" s="3">
        <v>1366</v>
      </c>
      <c r="B15" s="24">
        <v>62</v>
      </c>
      <c r="C15" s="17">
        <f>(B15/20)</f>
        <v>3.1</v>
      </c>
      <c r="D15" s="14"/>
      <c r="E15" s="17"/>
      <c r="F15" s="14"/>
      <c r="G15" s="1"/>
      <c r="H15" s="14"/>
      <c r="I15" s="14"/>
      <c r="L15" s="9"/>
      <c r="M15" s="9"/>
      <c r="N15" s="9"/>
    </row>
    <row r="16" spans="1:14" ht="12.75">
      <c r="A16" s="3">
        <v>1367</v>
      </c>
      <c r="B16" s="24">
        <v>38</v>
      </c>
      <c r="C16" s="17">
        <f>(B16/20)</f>
        <v>1.9</v>
      </c>
      <c r="D16" s="14"/>
      <c r="E16" s="17"/>
      <c r="F16" s="14"/>
      <c r="G16" s="1"/>
      <c r="H16" s="14"/>
      <c r="I16" s="14"/>
      <c r="L16" s="9"/>
      <c r="M16" s="9"/>
      <c r="N16" s="9"/>
    </row>
    <row r="17" spans="1:14" ht="12.75">
      <c r="A17" s="3">
        <v>1368</v>
      </c>
      <c r="B17" s="25">
        <f>(B16+B18)/2</f>
        <v>46.1665</v>
      </c>
      <c r="C17" s="17">
        <f>(B17/20)</f>
        <v>2.308325</v>
      </c>
      <c r="D17" s="14"/>
      <c r="E17" s="17"/>
      <c r="F17" s="14"/>
      <c r="G17" s="1"/>
      <c r="H17" s="14"/>
      <c r="I17" s="14"/>
      <c r="L17" s="9"/>
      <c r="M17" s="9"/>
      <c r="N17" s="9"/>
    </row>
    <row r="18" spans="1:14" ht="12.75">
      <c r="A18" s="3">
        <v>1369</v>
      </c>
      <c r="B18" s="24">
        <v>54.333</v>
      </c>
      <c r="C18" s="17">
        <f>(B18/20)</f>
        <v>2.71665</v>
      </c>
      <c r="D18" s="14"/>
      <c r="E18" s="17"/>
      <c r="F18" s="14"/>
      <c r="G18" s="1"/>
      <c r="H18" s="14"/>
      <c r="I18" s="14"/>
      <c r="L18" s="9"/>
      <c r="M18" s="9"/>
      <c r="N18" s="9"/>
    </row>
    <row r="19" spans="1:14" ht="12.75">
      <c r="A19" s="3">
        <v>1370</v>
      </c>
      <c r="B19" s="25">
        <f>(B18+B20)/2</f>
        <v>43.1665</v>
      </c>
      <c r="C19" s="17">
        <f>(B19/20)</f>
        <v>2.158325</v>
      </c>
      <c r="D19" s="14"/>
      <c r="E19" s="17"/>
      <c r="F19" s="14"/>
      <c r="G19" s="1"/>
      <c r="H19" s="14"/>
      <c r="I19" s="14"/>
      <c r="L19" s="9"/>
      <c r="M19" s="9"/>
      <c r="N19" s="9"/>
    </row>
    <row r="20" spans="1:14" ht="12.75">
      <c r="A20" s="3">
        <v>1371</v>
      </c>
      <c r="B20" s="24">
        <v>32</v>
      </c>
      <c r="C20" s="17">
        <f>(B20/20)</f>
        <v>1.6</v>
      </c>
      <c r="D20" s="14"/>
      <c r="E20" s="17"/>
      <c r="F20" s="14"/>
      <c r="G20" s="1"/>
      <c r="H20" s="14"/>
      <c r="I20" s="14"/>
      <c r="L20" s="9"/>
      <c r="M20" s="9"/>
      <c r="N20" s="9"/>
    </row>
    <row r="21" spans="1:14" ht="12.75">
      <c r="A21" s="3">
        <v>1372</v>
      </c>
      <c r="B21" s="25">
        <f>B20+(1/4)*(B$124-B$120)</f>
        <v>32</v>
      </c>
      <c r="C21" s="17">
        <f>(B21/20)</f>
        <v>1.6</v>
      </c>
      <c r="D21" s="14"/>
      <c r="E21" s="17"/>
      <c r="F21" s="14"/>
      <c r="G21" s="1"/>
      <c r="H21" s="14">
        <v>1.751</v>
      </c>
      <c r="I21" s="14">
        <v>1.6107449</v>
      </c>
      <c r="J21" s="14">
        <v>11.673333333333332</v>
      </c>
      <c r="L21" s="9">
        <v>1.751</v>
      </c>
      <c r="M21" s="9">
        <v>1.6107449</v>
      </c>
      <c r="N21" s="9">
        <v>11.673333333333332</v>
      </c>
    </row>
    <row r="22" spans="1:14" ht="12.75">
      <c r="A22" s="3">
        <v>1373</v>
      </c>
      <c r="B22" s="25">
        <f>B21+(1/4)*(B$124-B$120)</f>
        <v>32</v>
      </c>
      <c r="C22" s="17">
        <f>(B22/20)</f>
        <v>1.6</v>
      </c>
      <c r="D22" s="14"/>
      <c r="E22" s="17"/>
      <c r="F22" s="14"/>
      <c r="G22" s="1"/>
      <c r="H22" s="14"/>
      <c r="I22" s="14"/>
      <c r="J22" s="14"/>
      <c r="L22" s="9"/>
      <c r="M22" s="9"/>
      <c r="N22" s="9"/>
    </row>
    <row r="23" spans="1:14" ht="12.75">
      <c r="A23" s="3">
        <v>1374</v>
      </c>
      <c r="B23" s="25">
        <f>B22+(1/4)*(B$124-B$120)</f>
        <v>32</v>
      </c>
      <c r="C23" s="17">
        <f>(B23/20)</f>
        <v>1.6</v>
      </c>
      <c r="D23" s="14"/>
      <c r="E23" s="17"/>
      <c r="F23" s="14"/>
      <c r="G23" s="1"/>
      <c r="H23" s="14"/>
      <c r="I23" s="14"/>
      <c r="J23" s="14"/>
      <c r="L23" s="9"/>
      <c r="M23" s="9"/>
      <c r="N23" s="9"/>
    </row>
    <row r="24" spans="1:14" ht="12.75">
      <c r="A24" s="3">
        <v>1375</v>
      </c>
      <c r="B24" s="24">
        <v>56</v>
      </c>
      <c r="C24" s="17">
        <f>(B24/20)</f>
        <v>2.8</v>
      </c>
      <c r="D24" s="14"/>
      <c r="E24" s="17"/>
      <c r="F24" s="14"/>
      <c r="G24" s="1"/>
      <c r="H24" s="14"/>
      <c r="I24" s="14"/>
      <c r="J24" s="14"/>
      <c r="L24" s="9"/>
      <c r="M24" s="9"/>
      <c r="N24" s="9"/>
    </row>
    <row r="25" spans="1:14" ht="12.75">
      <c r="A25" s="3">
        <v>1376</v>
      </c>
      <c r="B25" s="25">
        <f>(B24+B26)/2</f>
        <v>54</v>
      </c>
      <c r="C25" s="17">
        <f>(B25/20)</f>
        <v>2.7</v>
      </c>
      <c r="D25" s="14"/>
      <c r="E25" s="17"/>
      <c r="F25" s="14"/>
      <c r="G25" s="1"/>
      <c r="H25" s="14"/>
      <c r="I25" s="14"/>
      <c r="J25" s="14"/>
      <c r="L25" s="9"/>
      <c r="M25" s="9"/>
      <c r="N25" s="9"/>
    </row>
    <row r="26" spans="1:14" ht="12.75">
      <c r="A26" s="3">
        <v>1377</v>
      </c>
      <c r="B26" s="24">
        <v>52</v>
      </c>
      <c r="C26" s="17">
        <f>(B26/20)</f>
        <v>2.6</v>
      </c>
      <c r="D26" s="14"/>
      <c r="E26" s="17"/>
      <c r="F26" s="14"/>
      <c r="G26" s="1"/>
      <c r="H26" s="14"/>
      <c r="I26" s="14"/>
      <c r="J26" s="14"/>
      <c r="L26" s="9"/>
      <c r="M26" s="9"/>
      <c r="N26" s="9"/>
    </row>
    <row r="27" spans="1:14" ht="12.75">
      <c r="A27" s="3">
        <v>1378</v>
      </c>
      <c r="B27" s="25">
        <f>B26-(1/3)*(B$126-B$129)</f>
        <v>52</v>
      </c>
      <c r="C27" s="17">
        <f>(B27/20)</f>
        <v>2.6</v>
      </c>
      <c r="D27" s="14"/>
      <c r="E27" s="17"/>
      <c r="F27" s="14"/>
      <c r="G27" s="1"/>
      <c r="H27" s="14"/>
      <c r="I27" s="14"/>
      <c r="J27" s="14"/>
      <c r="L27" s="9"/>
      <c r="M27" s="9"/>
      <c r="N27" s="9"/>
    </row>
    <row r="28" spans="1:14" ht="12.75">
      <c r="A28" s="3">
        <v>1379</v>
      </c>
      <c r="B28" s="25">
        <f>B27-(1/3)*(B$126-B$129)</f>
        <v>52</v>
      </c>
      <c r="C28" s="17">
        <f>(B28/20)</f>
        <v>2.6</v>
      </c>
      <c r="D28" s="14"/>
      <c r="E28" s="17"/>
      <c r="F28" s="14"/>
      <c r="G28" s="1"/>
      <c r="H28" s="14"/>
      <c r="I28" s="14"/>
      <c r="J28" s="14"/>
      <c r="L28" s="9">
        <v>2.314</v>
      </c>
      <c r="M28" s="9">
        <v>2.2401834</v>
      </c>
      <c r="N28" s="9">
        <v>15.426666666666668</v>
      </c>
    </row>
    <row r="29" spans="1:14" ht="12.75">
      <c r="A29" s="3">
        <v>1380</v>
      </c>
      <c r="B29" s="24">
        <v>42.5</v>
      </c>
      <c r="C29" s="17">
        <f>(B29/20)</f>
        <v>2.125</v>
      </c>
      <c r="D29" s="14"/>
      <c r="E29" s="17"/>
      <c r="F29" s="14"/>
      <c r="G29" s="1"/>
      <c r="H29" s="14"/>
      <c r="I29" s="14"/>
      <c r="J29" s="14"/>
      <c r="L29" s="9"/>
      <c r="M29" s="9"/>
      <c r="N29" s="9"/>
    </row>
    <row r="30" spans="1:14" ht="12.75">
      <c r="A30" s="3">
        <v>1381</v>
      </c>
      <c r="B30" s="25">
        <f>B29+(1/4)*(B$133-B$129)</f>
        <v>42.5</v>
      </c>
      <c r="C30" s="17">
        <f>(B30/20)</f>
        <v>2.125</v>
      </c>
      <c r="D30" s="14"/>
      <c r="E30" s="17"/>
      <c r="F30" s="14"/>
      <c r="G30" s="1"/>
      <c r="H30" s="14"/>
      <c r="I30" s="14"/>
      <c r="J30" s="14"/>
      <c r="L30" s="9"/>
      <c r="M30" s="9"/>
      <c r="N30" s="9"/>
    </row>
    <row r="31" spans="1:14" ht="12.75">
      <c r="A31" s="3">
        <v>1382</v>
      </c>
      <c r="B31" s="25">
        <f>B30+(1/4)*(B$133-B$129)</f>
        <v>42.5</v>
      </c>
      <c r="C31" s="17">
        <f>(B31/20)</f>
        <v>2.125</v>
      </c>
      <c r="D31" s="14"/>
      <c r="E31" s="17"/>
      <c r="F31" s="14"/>
      <c r="G31" s="1"/>
      <c r="H31" s="14"/>
      <c r="I31" s="14"/>
      <c r="J31" s="14"/>
      <c r="L31" s="9"/>
      <c r="M31" s="9"/>
      <c r="N31" s="9"/>
    </row>
    <row r="32" spans="1:14" ht="12.75">
      <c r="A32" s="3">
        <v>1383</v>
      </c>
      <c r="B32" s="25">
        <f>B31+(1/4)*(B$133-B$129)</f>
        <v>42.5</v>
      </c>
      <c r="C32" s="17">
        <f>(B32/20)</f>
        <v>2.125</v>
      </c>
      <c r="D32" s="14"/>
      <c r="E32" s="17"/>
      <c r="F32" s="14"/>
      <c r="G32" s="1"/>
      <c r="H32" s="14">
        <v>2.334</v>
      </c>
      <c r="I32" s="14">
        <v>2.598909</v>
      </c>
      <c r="J32" s="14">
        <v>15.559999999999999</v>
      </c>
      <c r="L32" s="9">
        <v>2.334</v>
      </c>
      <c r="M32" s="9">
        <v>2.598909</v>
      </c>
      <c r="N32" s="9">
        <v>15.559999999999999</v>
      </c>
    </row>
    <row r="33" spans="1:14" ht="12.75">
      <c r="A33" s="3">
        <v>1384</v>
      </c>
      <c r="B33" s="24">
        <v>64</v>
      </c>
      <c r="C33" s="17">
        <f>(B33/20)</f>
        <v>3.2</v>
      </c>
      <c r="D33" s="14"/>
      <c r="E33" s="17"/>
      <c r="F33" s="14"/>
      <c r="G33" s="1"/>
      <c r="H33" s="14">
        <v>2.196</v>
      </c>
      <c r="I33" s="14">
        <v>2.445246</v>
      </c>
      <c r="J33" s="14">
        <v>14.640000000000002</v>
      </c>
      <c r="L33" s="9">
        <v>1.9875</v>
      </c>
      <c r="M33" s="9">
        <v>2.21308125</v>
      </c>
      <c r="N33" s="9">
        <v>13.25</v>
      </c>
    </row>
    <row r="34" spans="1:14" ht="12.75">
      <c r="A34" s="3">
        <v>1385</v>
      </c>
      <c r="B34" s="25">
        <f>B33-(1/4)*(B$133-B$137)</f>
        <v>66</v>
      </c>
      <c r="C34" s="17">
        <f>(B34/20)</f>
        <v>3.3</v>
      </c>
      <c r="D34" s="14"/>
      <c r="E34" s="17"/>
      <c r="F34" s="14"/>
      <c r="G34" s="1"/>
      <c r="H34" s="14"/>
      <c r="I34" s="14"/>
      <c r="J34" s="14"/>
      <c r="L34" s="9"/>
      <c r="M34" s="9"/>
      <c r="N34" s="9"/>
    </row>
    <row r="35" spans="1:14" ht="12.75">
      <c r="A35" s="3">
        <v>1386</v>
      </c>
      <c r="B35" s="25">
        <f>B34-(1/4)*(B$133-B$137)</f>
        <v>68</v>
      </c>
      <c r="C35" s="17">
        <f>(B35/20)</f>
        <v>3.4</v>
      </c>
      <c r="D35" s="14"/>
      <c r="E35" s="17"/>
      <c r="F35" s="14"/>
      <c r="G35" s="1"/>
      <c r="H35" s="14"/>
      <c r="I35" s="14"/>
      <c r="J35" s="14"/>
      <c r="L35" s="9"/>
      <c r="M35" s="9"/>
      <c r="N35" s="9"/>
    </row>
    <row r="36" spans="1:14" ht="12.75">
      <c r="A36" s="3">
        <v>1387</v>
      </c>
      <c r="B36" s="25">
        <f>B35-(1/4)*(B$133-B$137)</f>
        <v>70</v>
      </c>
      <c r="C36" s="17">
        <f>(B36/20)</f>
        <v>3.5</v>
      </c>
      <c r="D36" s="14"/>
      <c r="E36" s="17"/>
      <c r="F36" s="14"/>
      <c r="G36" s="1"/>
      <c r="H36" s="14"/>
      <c r="I36" s="14"/>
      <c r="J36" s="14"/>
      <c r="L36" s="9">
        <v>2.4394704000000003</v>
      </c>
      <c r="M36" s="9">
        <v>2.5027119</v>
      </c>
      <c r="N36" s="9">
        <v>15.69</v>
      </c>
    </row>
    <row r="37" spans="1:14" ht="12.75">
      <c r="A37" s="3">
        <v>1388</v>
      </c>
      <c r="B37" s="24">
        <v>36</v>
      </c>
      <c r="C37" s="17">
        <f>(B37/20)</f>
        <v>1.8</v>
      </c>
      <c r="D37" s="14"/>
      <c r="E37" s="17"/>
      <c r="F37" s="14"/>
      <c r="G37" s="1"/>
      <c r="H37" s="14"/>
      <c r="I37" s="14"/>
      <c r="J37" s="14"/>
      <c r="L37" s="9">
        <v>1.188275</v>
      </c>
      <c r="M37" s="9">
        <v>1.3813761000000002</v>
      </c>
      <c r="N37" s="9">
        <v>7.243333333333333</v>
      </c>
    </row>
    <row r="38" spans="1:14" ht="12.75">
      <c r="A38" s="3">
        <v>1389</v>
      </c>
      <c r="B38" s="24">
        <v>44</v>
      </c>
      <c r="C38" s="17">
        <f>(B38/20)</f>
        <v>2.2</v>
      </c>
      <c r="D38" s="14"/>
      <c r="E38" s="17"/>
      <c r="F38" s="14"/>
      <c r="G38" s="1"/>
      <c r="H38" s="14"/>
      <c r="I38" s="14"/>
      <c r="J38" s="14"/>
      <c r="L38" s="9"/>
      <c r="M38" s="9"/>
      <c r="N38" s="9"/>
    </row>
    <row r="39" spans="1:14" ht="12.75">
      <c r="A39" s="3">
        <v>1390</v>
      </c>
      <c r="B39" s="25">
        <f>(B38+B40)/2</f>
        <v>41</v>
      </c>
      <c r="C39" s="17">
        <f>(B39/20)</f>
        <v>2.05</v>
      </c>
      <c r="D39" s="14"/>
      <c r="E39" s="17"/>
      <c r="F39" s="14"/>
      <c r="G39" s="1"/>
      <c r="H39" s="14">
        <v>1.887</v>
      </c>
      <c r="I39" s="14">
        <v>1.9788968999999998</v>
      </c>
      <c r="J39" s="14">
        <v>12.58</v>
      </c>
      <c r="L39" s="9">
        <v>1.9445</v>
      </c>
      <c r="M39" s="9">
        <v>2.0391971499999997</v>
      </c>
      <c r="N39" s="9">
        <v>12.963333333333333</v>
      </c>
    </row>
    <row r="40" spans="1:14" ht="12.75">
      <c r="A40" s="3">
        <v>1391</v>
      </c>
      <c r="B40" s="24">
        <v>38</v>
      </c>
      <c r="C40" s="17">
        <f>(B40/20)</f>
        <v>1.9</v>
      </c>
      <c r="D40" s="14"/>
      <c r="E40" s="17"/>
      <c r="F40" s="14"/>
      <c r="G40" s="1"/>
      <c r="H40" s="14"/>
      <c r="I40" s="14"/>
      <c r="J40" s="14"/>
      <c r="L40" s="9">
        <v>1.960718</v>
      </c>
      <c r="M40" s="9">
        <v>2.00359835</v>
      </c>
      <c r="N40" s="9">
        <v>12.676666666666666</v>
      </c>
    </row>
    <row r="41" spans="1:14" ht="12.75">
      <c r="A41" s="3">
        <v>1392</v>
      </c>
      <c r="B41" s="25">
        <f>(B40+B42)/2</f>
        <v>38.72916666666667</v>
      </c>
      <c r="C41" s="17">
        <f>(B41/20)</f>
        <v>1.9364583333333336</v>
      </c>
      <c r="D41" s="14"/>
      <c r="E41" s="17"/>
      <c r="F41" s="14"/>
      <c r="G41" s="1"/>
      <c r="H41" s="14"/>
      <c r="I41" s="14"/>
      <c r="J41" s="14"/>
      <c r="L41" s="9">
        <v>1.4785833333333336</v>
      </c>
      <c r="M41" s="9">
        <v>1.5259886666666667</v>
      </c>
      <c r="N41" s="9">
        <v>9.615555555555554</v>
      </c>
    </row>
    <row r="42" spans="1:14" ht="12.75">
      <c r="A42" s="3">
        <v>1393</v>
      </c>
      <c r="B42" s="24">
        <f>39+(5.5/12)</f>
        <v>39.458333333333336</v>
      </c>
      <c r="C42" s="17">
        <f>(B42/20)</f>
        <v>1.9729166666666669</v>
      </c>
      <c r="D42" s="14"/>
      <c r="E42" s="17"/>
      <c r="F42" s="14"/>
      <c r="G42" s="1"/>
      <c r="H42" s="14"/>
      <c r="I42" s="14"/>
      <c r="J42" s="14"/>
      <c r="L42" s="9">
        <v>1.6429166666666666</v>
      </c>
      <c r="M42" s="9">
        <v>1.6947042333333335</v>
      </c>
      <c r="N42" s="9">
        <v>10.71111111111111</v>
      </c>
    </row>
    <row r="43" spans="1:14" ht="12.75">
      <c r="A43" s="3">
        <v>1394</v>
      </c>
      <c r="B43" s="25">
        <f>(B42+B44)/2</f>
        <v>39.47916666666667</v>
      </c>
      <c r="C43" s="17">
        <f>(B43/20)</f>
        <v>1.9739583333333335</v>
      </c>
      <c r="D43" s="14"/>
      <c r="E43" s="17">
        <v>2.05</v>
      </c>
      <c r="F43" s="17">
        <v>1.9</v>
      </c>
      <c r="G43" s="1"/>
      <c r="H43" s="14"/>
      <c r="I43" s="14"/>
      <c r="J43" s="14"/>
      <c r="L43" s="9"/>
      <c r="M43" s="9"/>
      <c r="N43" s="9"/>
    </row>
    <row r="44" spans="1:14" ht="12.75">
      <c r="A44" s="3">
        <v>1395</v>
      </c>
      <c r="B44" s="24">
        <v>39.5</v>
      </c>
      <c r="C44" s="17">
        <f>(B44/20)</f>
        <v>1.975</v>
      </c>
      <c r="D44" s="14"/>
      <c r="E44" s="17">
        <v>2</v>
      </c>
      <c r="F44" s="17">
        <v>1.725</v>
      </c>
      <c r="G44" s="1"/>
      <c r="H44" s="14"/>
      <c r="I44" s="14"/>
      <c r="J44" s="14"/>
      <c r="L44" s="9"/>
      <c r="M44" s="9"/>
      <c r="N44" s="9"/>
    </row>
    <row r="45" spans="1:14" ht="12.75">
      <c r="A45" s="3">
        <v>1396</v>
      </c>
      <c r="B45" s="25">
        <f>B44+(1/4)*(B$148-B$144)</f>
        <v>41.83325</v>
      </c>
      <c r="C45" s="17">
        <f>(B45/20)</f>
        <v>2.0916625</v>
      </c>
      <c r="D45" s="14"/>
      <c r="E45" s="17">
        <v>2.1</v>
      </c>
      <c r="F45" s="17">
        <v>1.775</v>
      </c>
      <c r="G45" s="1"/>
      <c r="H45" s="14"/>
      <c r="I45" s="14"/>
      <c r="J45" s="14"/>
      <c r="L45" s="9">
        <v>1.443</v>
      </c>
      <c r="M45" s="9">
        <v>1.5132741</v>
      </c>
      <c r="N45" s="9">
        <v>9.62</v>
      </c>
    </row>
    <row r="46" spans="1:14" ht="12.75">
      <c r="A46" s="3">
        <v>1397</v>
      </c>
      <c r="B46" s="25">
        <f>B45+(1/4)*(B$148-B$144)</f>
        <v>44.1665</v>
      </c>
      <c r="C46" s="17">
        <f>(B46/20)</f>
        <v>2.208325</v>
      </c>
      <c r="D46" s="14"/>
      <c r="E46" s="17">
        <v>2.1</v>
      </c>
      <c r="F46" s="17">
        <v>1.7165</v>
      </c>
      <c r="G46" s="1"/>
      <c r="H46" s="14"/>
      <c r="I46" s="14"/>
      <c r="J46" s="14"/>
      <c r="L46" s="9">
        <v>1.5455</v>
      </c>
      <c r="M46" s="9">
        <v>1.62076585</v>
      </c>
      <c r="N46" s="9">
        <v>10.303333333333335</v>
      </c>
    </row>
    <row r="47" spans="1:14" ht="12.75">
      <c r="A47" s="3">
        <v>1398</v>
      </c>
      <c r="B47" s="25">
        <f>B46+(1/4)*(B$148-B$144)</f>
        <v>46.49975</v>
      </c>
      <c r="C47" s="17">
        <f>(B47/20)</f>
        <v>2.3249874999999998</v>
      </c>
      <c r="D47" s="14"/>
      <c r="E47" s="17">
        <v>0</v>
      </c>
      <c r="F47" s="17">
        <v>0</v>
      </c>
      <c r="G47" s="1"/>
      <c r="H47" s="14"/>
      <c r="I47" s="14"/>
      <c r="J47" s="14"/>
      <c r="L47" s="9">
        <v>1.201</v>
      </c>
      <c r="M47" s="9">
        <v>1.2594887000000001</v>
      </c>
      <c r="N47" s="9">
        <v>8.006666666666668</v>
      </c>
    </row>
    <row r="48" spans="1:14" ht="12.75">
      <c r="A48" s="3">
        <v>1399</v>
      </c>
      <c r="B48" s="24">
        <v>40</v>
      </c>
      <c r="C48" s="17">
        <f>(B48/20)</f>
        <v>2</v>
      </c>
      <c r="D48" s="14"/>
      <c r="E48" s="17">
        <v>2</v>
      </c>
      <c r="F48" s="17">
        <v>1.6454999999999997</v>
      </c>
      <c r="G48" s="1"/>
      <c r="H48" s="14"/>
      <c r="I48" s="14"/>
      <c r="J48" s="14"/>
      <c r="L48" s="9">
        <v>1.4205</v>
      </c>
      <c r="M48" s="9">
        <v>1.48967835</v>
      </c>
      <c r="N48" s="9">
        <v>9.469999999999999</v>
      </c>
    </row>
    <row r="49" spans="1:14" ht="12.75">
      <c r="A49" s="3">
        <v>1400</v>
      </c>
      <c r="B49" s="24">
        <v>44</v>
      </c>
      <c r="C49" s="17">
        <f>(B49/20)</f>
        <v>2.2</v>
      </c>
      <c r="D49" s="14"/>
      <c r="E49" s="17">
        <v>2</v>
      </c>
      <c r="F49" s="17">
        <v>1.6864999999999999</v>
      </c>
      <c r="G49" s="1"/>
      <c r="H49" s="14"/>
      <c r="I49" s="14"/>
      <c r="J49" s="14"/>
      <c r="L49" s="9"/>
      <c r="M49" s="9"/>
      <c r="N49" s="9"/>
    </row>
    <row r="50" spans="1:14" ht="12.75">
      <c r="A50" s="3">
        <v>1401</v>
      </c>
      <c r="B50" s="25">
        <f>(B49+B51)/2</f>
        <v>43</v>
      </c>
      <c r="C50" s="17">
        <f>(B50/20)</f>
        <v>2.15</v>
      </c>
      <c r="D50" s="14"/>
      <c r="E50" s="17">
        <v>2.05</v>
      </c>
      <c r="F50" s="17">
        <v>1.7</v>
      </c>
      <c r="G50" s="1"/>
      <c r="H50" s="14"/>
      <c r="I50" s="14"/>
      <c r="J50" s="14"/>
      <c r="L50" s="9">
        <v>1.264</v>
      </c>
      <c r="M50" s="9">
        <v>1.3255568</v>
      </c>
      <c r="N50" s="9">
        <v>8.426666666666668</v>
      </c>
    </row>
    <row r="51" spans="1:14" ht="12.75">
      <c r="A51" s="3">
        <v>1402</v>
      </c>
      <c r="B51" s="24">
        <v>42</v>
      </c>
      <c r="C51" s="17">
        <f>(B51/20)</f>
        <v>2.1</v>
      </c>
      <c r="D51" s="14"/>
      <c r="E51" s="17">
        <v>0</v>
      </c>
      <c r="F51" s="17">
        <v>0</v>
      </c>
      <c r="G51" s="1"/>
      <c r="H51" s="14"/>
      <c r="I51" s="14"/>
      <c r="J51" s="14"/>
      <c r="L51" s="9">
        <v>1.128</v>
      </c>
      <c r="M51" s="9">
        <v>1.1829336</v>
      </c>
      <c r="N51" s="9">
        <v>7.52</v>
      </c>
    </row>
    <row r="52" spans="1:14" ht="12.75">
      <c r="A52" s="3">
        <v>1403</v>
      </c>
      <c r="B52" s="25">
        <f>B51+(1/5)*(B$156-B$151)</f>
        <v>42</v>
      </c>
      <c r="C52" s="17">
        <f>(B52/20)</f>
        <v>2.1</v>
      </c>
      <c r="D52" s="14"/>
      <c r="E52" s="17">
        <v>0</v>
      </c>
      <c r="F52" s="17">
        <v>0</v>
      </c>
      <c r="G52" s="1"/>
      <c r="H52" s="14"/>
      <c r="I52" s="14"/>
      <c r="J52" s="14"/>
      <c r="L52" s="9">
        <v>1.475</v>
      </c>
      <c r="M52" s="9">
        <v>1.5468325</v>
      </c>
      <c r="N52" s="9">
        <v>9.833333333333334</v>
      </c>
    </row>
    <row r="53" spans="1:14" ht="12.75">
      <c r="A53" s="3">
        <v>1404</v>
      </c>
      <c r="B53" s="25">
        <f>B52+(1/5)*(B$156-B$151)</f>
        <v>42</v>
      </c>
      <c r="C53" s="17">
        <f>(B53/20)</f>
        <v>2.1</v>
      </c>
      <c r="D53" s="14"/>
      <c r="E53" s="17">
        <v>2.1</v>
      </c>
      <c r="F53" s="17">
        <v>1.7165</v>
      </c>
      <c r="G53" s="1"/>
      <c r="H53" s="14">
        <v>1.649</v>
      </c>
      <c r="I53" s="14">
        <v>1.7293063</v>
      </c>
      <c r="J53" s="14">
        <v>10.993333333333332</v>
      </c>
      <c r="L53" s="9">
        <v>1.389</v>
      </c>
      <c r="M53" s="9">
        <v>1.4566443</v>
      </c>
      <c r="N53" s="9">
        <v>9.26</v>
      </c>
    </row>
    <row r="54" spans="1:14" ht="12.75">
      <c r="A54" s="3">
        <v>1405</v>
      </c>
      <c r="B54" s="25">
        <f>B53+(1/5)*(B$156-B$151)</f>
        <v>42</v>
      </c>
      <c r="C54" s="17">
        <f>(B54/20)</f>
        <v>2.1</v>
      </c>
      <c r="D54" s="14"/>
      <c r="E54" s="17">
        <v>0</v>
      </c>
      <c r="F54" s="17">
        <v>0</v>
      </c>
      <c r="G54" s="1"/>
      <c r="H54" s="14">
        <v>3.587</v>
      </c>
      <c r="I54" s="14">
        <v>3.7616869</v>
      </c>
      <c r="J54" s="14">
        <v>23.913333333333334</v>
      </c>
      <c r="L54" s="9">
        <v>3.587</v>
      </c>
      <c r="M54" s="9">
        <v>3.7616869</v>
      </c>
      <c r="N54" s="9">
        <v>23.913333333333334</v>
      </c>
    </row>
    <row r="55" spans="1:14" ht="12.75">
      <c r="A55" s="3">
        <v>1406</v>
      </c>
      <c r="B55" s="25">
        <f>B54+(1/5)*(B$156-B$151)</f>
        <v>42</v>
      </c>
      <c r="C55" s="17">
        <f>(B55/20)</f>
        <v>2.1</v>
      </c>
      <c r="D55" s="14"/>
      <c r="E55" s="17">
        <v>2.1</v>
      </c>
      <c r="F55" s="17">
        <v>1.9</v>
      </c>
      <c r="G55" s="1"/>
      <c r="H55" s="14"/>
      <c r="I55" s="14"/>
      <c r="J55" s="14"/>
      <c r="L55" s="9">
        <v>1.163</v>
      </c>
      <c r="M55" s="9">
        <v>1.2196381</v>
      </c>
      <c r="N55" s="9">
        <v>7.753333333333334</v>
      </c>
    </row>
    <row r="56" spans="1:14" ht="12.75">
      <c r="A56" s="3">
        <v>1407</v>
      </c>
      <c r="B56" s="24">
        <v>43.5</v>
      </c>
      <c r="C56" s="17">
        <f>(B56/20)</f>
        <v>2.175</v>
      </c>
      <c r="D56" s="17">
        <v>1.95</v>
      </c>
      <c r="E56" s="17">
        <v>2.2</v>
      </c>
      <c r="F56" s="17">
        <v>2</v>
      </c>
      <c r="G56" s="1"/>
      <c r="H56" s="14"/>
      <c r="I56" s="14"/>
      <c r="J56" s="14"/>
      <c r="L56" s="9"/>
      <c r="M56" s="9"/>
      <c r="N56" s="9"/>
    </row>
    <row r="57" spans="1:14" ht="12.75">
      <c r="A57" s="3">
        <v>1408</v>
      </c>
      <c r="B57" s="25">
        <f>(B56+B58)/2</f>
        <v>41.75</v>
      </c>
      <c r="C57" s="17">
        <f>(B57/20)</f>
        <v>2.0875</v>
      </c>
      <c r="D57" s="17">
        <v>0</v>
      </c>
      <c r="E57" s="17">
        <v>2.3835</v>
      </c>
      <c r="F57" s="17">
        <v>1.9415</v>
      </c>
      <c r="G57" s="1"/>
      <c r="H57" s="14"/>
      <c r="I57" s="14"/>
      <c r="J57" s="14"/>
      <c r="L57" s="9"/>
      <c r="M57" s="9"/>
      <c r="N57" s="9"/>
    </row>
    <row r="58" spans="1:14" ht="12.75">
      <c r="A58" s="3">
        <v>1409</v>
      </c>
      <c r="B58" s="24">
        <v>40</v>
      </c>
      <c r="C58" s="17">
        <f>(B58/20)</f>
        <v>2</v>
      </c>
      <c r="D58" s="17">
        <v>2</v>
      </c>
      <c r="E58" s="17">
        <v>0</v>
      </c>
      <c r="F58" s="17">
        <v>0</v>
      </c>
      <c r="G58" s="1"/>
      <c r="H58" s="14"/>
      <c r="I58" s="14"/>
      <c r="J58" s="14"/>
      <c r="L58" s="9">
        <v>1.908</v>
      </c>
      <c r="M58" s="9">
        <v>1.8641159999999999</v>
      </c>
      <c r="N58" s="9">
        <v>12.72</v>
      </c>
    </row>
    <row r="59" spans="1:14" ht="12.75">
      <c r="A59" s="3">
        <v>1410</v>
      </c>
      <c r="B59" s="24">
        <v>47.5</v>
      </c>
      <c r="C59" s="17">
        <f>(B59/20)</f>
        <v>2.375</v>
      </c>
      <c r="D59" s="17">
        <v>2.1</v>
      </c>
      <c r="E59" s="17">
        <v>2.8914999999999997</v>
      </c>
      <c r="F59" s="17">
        <v>2</v>
      </c>
      <c r="G59" s="1"/>
      <c r="H59" s="14"/>
      <c r="I59" s="14"/>
      <c r="J59" s="14"/>
      <c r="L59" s="9"/>
      <c r="M59" s="9"/>
      <c r="N59" s="9"/>
    </row>
    <row r="60" spans="1:14" ht="12.75">
      <c r="A60" s="3">
        <v>1411</v>
      </c>
      <c r="B60" s="24">
        <v>42</v>
      </c>
      <c r="C60" s="17">
        <f>(B60/20)</f>
        <v>2.1</v>
      </c>
      <c r="D60" s="17">
        <v>2.275</v>
      </c>
      <c r="E60" s="17">
        <v>0</v>
      </c>
      <c r="F60" s="17">
        <v>1.95</v>
      </c>
      <c r="G60" s="1"/>
      <c r="H60" s="14"/>
      <c r="I60" s="14"/>
      <c r="J60" s="14"/>
      <c r="L60" s="9">
        <v>1.3</v>
      </c>
      <c r="M60" s="9">
        <v>1.17208</v>
      </c>
      <c r="N60" s="9">
        <v>7.8</v>
      </c>
    </row>
    <row r="61" spans="1:14" ht="12.75">
      <c r="A61" s="3">
        <v>1412</v>
      </c>
      <c r="B61" s="24">
        <v>44.375</v>
      </c>
      <c r="C61" s="17">
        <f>(B61/20)</f>
        <v>2.21875</v>
      </c>
      <c r="D61" s="17">
        <v>2.175</v>
      </c>
      <c r="E61" s="17">
        <v>2.6</v>
      </c>
      <c r="F61" s="17">
        <v>1.925</v>
      </c>
      <c r="G61" s="1"/>
      <c r="H61" s="14"/>
      <c r="I61" s="14"/>
      <c r="J61" s="14"/>
      <c r="L61" s="9">
        <v>1.9</v>
      </c>
      <c r="M61" s="9">
        <v>1.42766</v>
      </c>
      <c r="N61" s="9">
        <v>11.4</v>
      </c>
    </row>
    <row r="62" spans="1:14" ht="12.75">
      <c r="A62" s="3">
        <v>1413</v>
      </c>
      <c r="B62" s="25">
        <f>(B61+B63)/2</f>
        <v>43.1875</v>
      </c>
      <c r="C62" s="17">
        <f>(B62/20)</f>
        <v>2.159375</v>
      </c>
      <c r="D62" s="17">
        <v>0</v>
      </c>
      <c r="E62" s="17">
        <v>0</v>
      </c>
      <c r="F62" s="17">
        <v>0</v>
      </c>
      <c r="G62" s="1"/>
      <c r="H62" s="14"/>
      <c r="I62" s="14"/>
      <c r="J62" s="14"/>
      <c r="L62" s="9">
        <v>1.3014999999999999</v>
      </c>
      <c r="M62" s="9">
        <v>0.9779471</v>
      </c>
      <c r="N62" s="9">
        <v>7.808999999999999</v>
      </c>
    </row>
    <row r="63" spans="1:14" ht="12.75">
      <c r="A63" s="3">
        <v>1414</v>
      </c>
      <c r="B63" s="24">
        <v>42</v>
      </c>
      <c r="C63" s="17">
        <f>(B63/20)</f>
        <v>2.1</v>
      </c>
      <c r="D63" s="17">
        <v>2.2</v>
      </c>
      <c r="E63" s="17">
        <v>2.1165</v>
      </c>
      <c r="F63" s="17">
        <v>0</v>
      </c>
      <c r="G63" s="1"/>
      <c r="H63" s="14"/>
      <c r="I63" s="14"/>
      <c r="J63" s="14"/>
      <c r="L63" s="9"/>
      <c r="M63" s="9"/>
      <c r="N63" s="9"/>
    </row>
    <row r="64" spans="1:14" ht="12.75">
      <c r="A64" s="3">
        <v>1415</v>
      </c>
      <c r="B64" s="24">
        <v>42</v>
      </c>
      <c r="C64" s="17">
        <f>(B64/20)</f>
        <v>2.1</v>
      </c>
      <c r="D64" s="17">
        <v>2.05</v>
      </c>
      <c r="E64" s="17">
        <v>2.5</v>
      </c>
      <c r="F64" s="17">
        <v>1.85</v>
      </c>
      <c r="G64" s="1"/>
      <c r="H64" s="14"/>
      <c r="I64" s="14"/>
      <c r="J64" s="14"/>
      <c r="L64" s="9"/>
      <c r="M64" s="9"/>
      <c r="N64" s="9"/>
    </row>
    <row r="65" spans="1:14" ht="12.75">
      <c r="A65" s="3">
        <v>1416</v>
      </c>
      <c r="B65" s="25">
        <f>B64+(1/4)*(B$164-B$168)</f>
        <v>36.25</v>
      </c>
      <c r="C65" s="17">
        <f>(B65/20)</f>
        <v>1.8125</v>
      </c>
      <c r="D65" s="17">
        <v>0</v>
      </c>
      <c r="E65" s="17">
        <v>2.4</v>
      </c>
      <c r="F65" s="17">
        <v>1.9</v>
      </c>
      <c r="G65" s="1"/>
      <c r="H65" s="14"/>
      <c r="I65" s="14"/>
      <c r="J65" s="14"/>
      <c r="L65" s="9"/>
      <c r="M65" s="9"/>
      <c r="N65" s="9"/>
    </row>
    <row r="66" spans="1:14" ht="12.75">
      <c r="A66" s="3">
        <v>1417</v>
      </c>
      <c r="B66" s="25">
        <f>B65+(1/4)*(B$164-B$168)</f>
        <v>30.5</v>
      </c>
      <c r="C66" s="17">
        <f>(B66/20)</f>
        <v>1.525</v>
      </c>
      <c r="D66" s="17">
        <v>0</v>
      </c>
      <c r="E66" s="17">
        <v>2.4</v>
      </c>
      <c r="F66" s="17">
        <v>1.9</v>
      </c>
      <c r="G66" s="1"/>
      <c r="H66" s="14"/>
      <c r="I66" s="14"/>
      <c r="J66" s="14"/>
      <c r="L66" s="9"/>
      <c r="M66" s="9"/>
      <c r="N66" s="9"/>
    </row>
    <row r="67" spans="1:14" ht="12.75">
      <c r="A67" s="3">
        <v>1418</v>
      </c>
      <c r="B67" s="25">
        <f>B66+(1/4)*(B$164-B$168)</f>
        <v>24.75</v>
      </c>
      <c r="C67" s="17">
        <f>(B67/20)</f>
        <v>1.2375</v>
      </c>
      <c r="D67" s="17">
        <v>0</v>
      </c>
      <c r="E67" s="17">
        <v>2.3165</v>
      </c>
      <c r="F67" s="17">
        <v>1.8335000000000001</v>
      </c>
      <c r="G67" s="1"/>
      <c r="H67" s="14"/>
      <c r="I67" s="14"/>
      <c r="J67" s="14"/>
      <c r="L67" s="9">
        <v>1.2</v>
      </c>
      <c r="M67" s="9">
        <v>1.17756</v>
      </c>
      <c r="N67" s="9">
        <v>7.2</v>
      </c>
    </row>
    <row r="68" spans="1:14" ht="12.75">
      <c r="A68" s="3">
        <v>1419</v>
      </c>
      <c r="B68" s="24">
        <v>42</v>
      </c>
      <c r="C68" s="17">
        <f>(B68/20)</f>
        <v>2.1</v>
      </c>
      <c r="D68" s="17">
        <v>1.8</v>
      </c>
      <c r="E68" s="17">
        <v>2.3165</v>
      </c>
      <c r="F68" s="17">
        <v>1.8335000000000001</v>
      </c>
      <c r="G68" s="1"/>
      <c r="H68" s="14"/>
      <c r="I68" s="14"/>
      <c r="J68" s="14"/>
      <c r="L68" s="9"/>
      <c r="M68" s="9"/>
      <c r="N68" s="9"/>
    </row>
    <row r="69" spans="1:14" ht="12.75">
      <c r="A69" s="3">
        <v>1420</v>
      </c>
      <c r="B69" s="25">
        <f>(B68+B70)/2</f>
        <v>42</v>
      </c>
      <c r="C69" s="17">
        <f>(B69/20)</f>
        <v>2.1</v>
      </c>
      <c r="D69" s="17">
        <v>1.7</v>
      </c>
      <c r="E69" s="17">
        <v>0</v>
      </c>
      <c r="F69" s="17">
        <v>0</v>
      </c>
      <c r="G69" s="1"/>
      <c r="H69" s="14"/>
      <c r="I69" s="14"/>
      <c r="J69" s="14"/>
      <c r="L69" s="9"/>
      <c r="M69" s="9"/>
      <c r="N69" s="9"/>
    </row>
    <row r="70" spans="1:14" ht="12.75">
      <c r="A70" s="3">
        <v>1421</v>
      </c>
      <c r="B70" s="24">
        <v>42</v>
      </c>
      <c r="C70" s="17">
        <f>(B70/20)</f>
        <v>2.1</v>
      </c>
      <c r="D70" s="17">
        <v>1.75</v>
      </c>
      <c r="E70" s="17">
        <v>0</v>
      </c>
      <c r="F70" s="17">
        <v>0</v>
      </c>
      <c r="G70" s="1"/>
      <c r="H70" s="14"/>
      <c r="I70" s="14"/>
      <c r="J70" s="14"/>
      <c r="L70" s="9"/>
      <c r="M70" s="9"/>
      <c r="N70" s="9"/>
    </row>
    <row r="71" spans="1:14" ht="12.75">
      <c r="A71" s="3">
        <v>1422</v>
      </c>
      <c r="B71" s="25">
        <f>B70+(1/4)*(B$174-B$170)</f>
        <v>42</v>
      </c>
      <c r="C71" s="17">
        <f>(B71/20)</f>
        <v>2.1</v>
      </c>
      <c r="D71" s="17">
        <v>0</v>
      </c>
      <c r="E71" s="17">
        <v>0</v>
      </c>
      <c r="F71" s="17">
        <v>1.6664999999999999</v>
      </c>
      <c r="G71" s="1"/>
      <c r="H71" s="14"/>
      <c r="I71" s="14"/>
      <c r="J71" s="14"/>
      <c r="L71" s="9"/>
      <c r="M71" s="9"/>
      <c r="N71" s="9"/>
    </row>
    <row r="72" spans="1:14" ht="12.75">
      <c r="A72" s="3">
        <v>1423</v>
      </c>
      <c r="B72" s="25">
        <f>B71+(1/4)*(B$174-B$170)</f>
        <v>42</v>
      </c>
      <c r="C72" s="17">
        <f>(B72/20)</f>
        <v>2.1</v>
      </c>
      <c r="D72" s="17">
        <v>0</v>
      </c>
      <c r="E72" s="17">
        <v>0</v>
      </c>
      <c r="F72" s="17">
        <v>0</v>
      </c>
      <c r="G72" s="1"/>
      <c r="H72" s="14"/>
      <c r="I72" s="14"/>
      <c r="J72" s="14"/>
      <c r="L72" s="9"/>
      <c r="M72" s="9"/>
      <c r="N72" s="9"/>
    </row>
    <row r="73" spans="1:14" ht="12.75">
      <c r="A73" s="3">
        <v>1424</v>
      </c>
      <c r="B73" s="25">
        <f>B72+(1/4)*(B$174-B$170)</f>
        <v>42</v>
      </c>
      <c r="C73" s="17">
        <f>(B73/20)</f>
        <v>2.1</v>
      </c>
      <c r="D73" s="17">
        <v>0</v>
      </c>
      <c r="E73" s="17">
        <v>2.3</v>
      </c>
      <c r="F73" s="17">
        <v>1.7</v>
      </c>
      <c r="G73" s="1"/>
      <c r="H73" s="14"/>
      <c r="I73" s="14"/>
      <c r="J73" s="14"/>
      <c r="L73" s="9"/>
      <c r="M73" s="9"/>
      <c r="N73" s="9"/>
    </row>
    <row r="74" spans="1:14" ht="12.75">
      <c r="A74" s="3">
        <v>1425</v>
      </c>
      <c r="B74" s="24">
        <v>42.5</v>
      </c>
      <c r="C74" s="17">
        <f>(B74/20)</f>
        <v>2.125</v>
      </c>
      <c r="D74" s="17">
        <v>2</v>
      </c>
      <c r="E74" s="17">
        <v>2.35</v>
      </c>
      <c r="F74" s="17">
        <v>1.8</v>
      </c>
      <c r="G74" s="1"/>
      <c r="H74" s="14">
        <v>2.402</v>
      </c>
      <c r="I74" s="14">
        <v>2.5045654</v>
      </c>
      <c r="J74" s="14">
        <v>14.412</v>
      </c>
      <c r="L74" s="9">
        <v>2.402</v>
      </c>
      <c r="M74" s="9">
        <v>2.5045654</v>
      </c>
      <c r="N74" s="9">
        <v>14.412</v>
      </c>
    </row>
    <row r="75" spans="1:14" ht="12.75">
      <c r="A75" s="3">
        <v>1426</v>
      </c>
      <c r="B75" s="24">
        <v>42.5</v>
      </c>
      <c r="C75" s="17">
        <f>(B75/20)</f>
        <v>2.125</v>
      </c>
      <c r="D75" s="17">
        <v>1.85</v>
      </c>
      <c r="E75" s="17">
        <v>0</v>
      </c>
      <c r="F75" s="17">
        <v>0</v>
      </c>
      <c r="G75" s="1"/>
      <c r="H75" s="14"/>
      <c r="I75" s="14"/>
      <c r="J75" s="14"/>
      <c r="L75" s="9"/>
      <c r="M75" s="9"/>
      <c r="N75" s="9"/>
    </row>
    <row r="76" spans="1:14" ht="12.75">
      <c r="A76" s="3">
        <v>1427</v>
      </c>
      <c r="B76" s="24">
        <v>42.5</v>
      </c>
      <c r="C76" s="17">
        <f>(B76/20)</f>
        <v>2.125</v>
      </c>
      <c r="D76" s="17">
        <v>2</v>
      </c>
      <c r="E76" s="17">
        <v>2.125</v>
      </c>
      <c r="F76" s="17">
        <v>1.9</v>
      </c>
      <c r="G76" s="1"/>
      <c r="H76" s="14">
        <v>1.603</v>
      </c>
      <c r="I76" s="14">
        <v>1.6714480999999999</v>
      </c>
      <c r="J76" s="14">
        <v>9.617999999999999</v>
      </c>
      <c r="L76" s="9">
        <v>1.603</v>
      </c>
      <c r="M76" s="9">
        <v>1.6714480999999999</v>
      </c>
      <c r="N76" s="9">
        <v>9.617999999999999</v>
      </c>
    </row>
    <row r="77" spans="1:14" ht="12.75">
      <c r="A77" s="3">
        <v>1428</v>
      </c>
      <c r="B77" s="24">
        <v>72</v>
      </c>
      <c r="C77" s="17">
        <f>(B77/20)</f>
        <v>3.6</v>
      </c>
      <c r="D77" s="17">
        <v>0</v>
      </c>
      <c r="E77" s="17">
        <v>0</v>
      </c>
      <c r="F77" s="17">
        <v>0</v>
      </c>
      <c r="G77" s="1"/>
      <c r="H77" s="14"/>
      <c r="I77" s="14"/>
      <c r="J77" s="14"/>
      <c r="L77" s="9"/>
      <c r="M77" s="9"/>
      <c r="N77" s="9"/>
    </row>
    <row r="78" spans="1:14" ht="12.75">
      <c r="A78" s="3">
        <v>1429</v>
      </c>
      <c r="B78" s="24">
        <v>42.5</v>
      </c>
      <c r="C78" s="17">
        <f>(B78/20)</f>
        <v>2.125</v>
      </c>
      <c r="D78" s="17">
        <v>2</v>
      </c>
      <c r="E78" s="17">
        <v>2.2</v>
      </c>
      <c r="F78" s="17">
        <v>1.75</v>
      </c>
      <c r="G78" s="1"/>
      <c r="H78" s="14">
        <v>1.734</v>
      </c>
      <c r="I78" s="14">
        <v>2.0483742</v>
      </c>
      <c r="J78" s="14">
        <v>10.404</v>
      </c>
      <c r="L78" s="9">
        <v>1.734</v>
      </c>
      <c r="M78" s="9">
        <v>2.0483742</v>
      </c>
      <c r="N78" s="9">
        <v>10.404</v>
      </c>
    </row>
    <row r="79" spans="1:14" ht="12.75">
      <c r="A79" s="3">
        <v>1430</v>
      </c>
      <c r="B79" s="24">
        <v>42.75</v>
      </c>
      <c r="C79" s="17">
        <f>(B79/20)</f>
        <v>2.1375</v>
      </c>
      <c r="D79" s="17">
        <v>2</v>
      </c>
      <c r="E79" s="17">
        <v>2.2</v>
      </c>
      <c r="F79" s="17">
        <v>1.8</v>
      </c>
      <c r="G79" s="1"/>
      <c r="H79" s="14"/>
      <c r="I79" s="14"/>
      <c r="J79" s="14"/>
      <c r="L79" s="9"/>
      <c r="M79" s="9"/>
      <c r="N79" s="9"/>
    </row>
    <row r="80" spans="1:14" ht="12.75">
      <c r="A80" s="3">
        <v>1431</v>
      </c>
      <c r="B80" s="25">
        <f>B79+(1/3)*(B$182-B$179)</f>
        <v>42.75</v>
      </c>
      <c r="C80" s="17">
        <f>(B80/20)</f>
        <v>2.1375</v>
      </c>
      <c r="D80" s="17">
        <v>0</v>
      </c>
      <c r="E80" s="17">
        <v>2.2</v>
      </c>
      <c r="F80" s="17">
        <v>1.75</v>
      </c>
      <c r="G80" s="1"/>
      <c r="H80" s="14"/>
      <c r="I80" s="14"/>
      <c r="J80" s="14"/>
      <c r="L80" s="9"/>
      <c r="M80" s="9"/>
      <c r="N80" s="9"/>
    </row>
    <row r="81" spans="1:14" ht="12.75">
      <c r="A81" s="3">
        <v>1432</v>
      </c>
      <c r="B81" s="25">
        <f>B80+(1/3)*(B$182-B$179)</f>
        <v>42.75</v>
      </c>
      <c r="C81" s="17">
        <f>(B81/20)</f>
        <v>2.1375</v>
      </c>
      <c r="D81" s="17">
        <v>0</v>
      </c>
      <c r="E81" s="17">
        <v>2.25</v>
      </c>
      <c r="F81" s="17">
        <v>1.8</v>
      </c>
      <c r="G81" s="1"/>
      <c r="H81" s="14">
        <v>1.445</v>
      </c>
      <c r="I81" s="14">
        <v>1.7069785000000002</v>
      </c>
      <c r="J81" s="14">
        <v>8.458536585365854</v>
      </c>
      <c r="L81" s="9">
        <v>1.445</v>
      </c>
      <c r="M81" s="9">
        <v>1.7069785000000002</v>
      </c>
      <c r="N81" s="9">
        <v>8.458536585365854</v>
      </c>
    </row>
    <row r="82" spans="1:14" ht="12.75">
      <c r="A82" s="3">
        <v>1433</v>
      </c>
      <c r="B82" s="24">
        <v>48</v>
      </c>
      <c r="C82" s="17">
        <f>(B82/20)</f>
        <v>2.4</v>
      </c>
      <c r="D82" s="17">
        <v>2</v>
      </c>
      <c r="E82" s="17">
        <v>2.2</v>
      </c>
      <c r="F82" s="17">
        <v>1.8</v>
      </c>
      <c r="G82" s="1"/>
      <c r="H82" s="14">
        <v>2.432</v>
      </c>
      <c r="I82" s="14">
        <v>2.8729216</v>
      </c>
      <c r="J82" s="14">
        <v>14.236097560975608</v>
      </c>
      <c r="L82" s="9">
        <v>2.432</v>
      </c>
      <c r="M82" s="9">
        <v>2.8729216</v>
      </c>
      <c r="N82" s="9">
        <v>14.236097560975608</v>
      </c>
    </row>
    <row r="83" spans="1:14" ht="12.75">
      <c r="A83" s="3">
        <v>1434</v>
      </c>
      <c r="B83" s="24">
        <v>58</v>
      </c>
      <c r="C83" s="17">
        <f>(B83/20)</f>
        <v>2.9</v>
      </c>
      <c r="D83" s="17">
        <v>0</v>
      </c>
      <c r="E83" s="17">
        <v>2.275</v>
      </c>
      <c r="F83" s="17">
        <v>1.7710000000000001</v>
      </c>
      <c r="G83" s="1"/>
      <c r="H83" s="14">
        <v>3.019</v>
      </c>
      <c r="I83" s="14">
        <v>3.3329760000000004</v>
      </c>
      <c r="J83" s="14">
        <v>17.67219512195122</v>
      </c>
      <c r="L83" s="9">
        <v>3.019</v>
      </c>
      <c r="M83" s="9">
        <v>3.3329760000000004</v>
      </c>
      <c r="N83" s="9">
        <v>17.67219512195122</v>
      </c>
    </row>
    <row r="84" spans="1:14" ht="12.75">
      <c r="A84" s="3">
        <v>1435</v>
      </c>
      <c r="B84" s="25">
        <f>(B83+B85)/2</f>
        <v>50</v>
      </c>
      <c r="C84" s="17">
        <f>(B84/20)</f>
        <v>2.5</v>
      </c>
      <c r="D84" s="17">
        <v>0</v>
      </c>
      <c r="E84" s="17">
        <v>2.275</v>
      </c>
      <c r="F84" s="17">
        <v>1.825</v>
      </c>
      <c r="G84" s="1"/>
      <c r="H84" s="14"/>
      <c r="I84" s="14"/>
      <c r="J84" s="14"/>
      <c r="L84" s="9"/>
      <c r="M84" s="9"/>
      <c r="N84" s="9"/>
    </row>
    <row r="85" spans="1:14" ht="12.75">
      <c r="A85" s="3">
        <v>1436</v>
      </c>
      <c r="B85" s="24">
        <v>42</v>
      </c>
      <c r="C85" s="17">
        <f>(B85/20)</f>
        <v>2.1</v>
      </c>
      <c r="D85" s="17">
        <v>1.9</v>
      </c>
      <c r="E85" s="17">
        <v>0</v>
      </c>
      <c r="F85" s="17">
        <v>0</v>
      </c>
      <c r="G85" s="1"/>
      <c r="H85" s="14"/>
      <c r="I85" s="14"/>
      <c r="J85" s="14"/>
      <c r="L85" s="9"/>
      <c r="M85" s="9"/>
      <c r="N85" s="9"/>
    </row>
    <row r="86" spans="1:14" ht="12.75">
      <c r="A86" s="3">
        <v>1437</v>
      </c>
      <c r="B86" s="24">
        <v>40</v>
      </c>
      <c r="C86" s="17">
        <f>(B86/20)</f>
        <v>2</v>
      </c>
      <c r="D86" s="17">
        <v>0</v>
      </c>
      <c r="E86" s="17">
        <v>2.2</v>
      </c>
      <c r="F86" s="17">
        <v>1.8664999999999998</v>
      </c>
      <c r="G86" s="1"/>
      <c r="H86" s="14"/>
      <c r="I86" s="14"/>
      <c r="J86" s="14"/>
      <c r="L86" s="9">
        <v>1.1914634146341463</v>
      </c>
      <c r="M86" s="9">
        <v>1.3153756097560976</v>
      </c>
      <c r="N86" s="9">
        <v>6.808362369337979</v>
      </c>
    </row>
    <row r="87" spans="1:14" ht="12.75">
      <c r="A87" s="3">
        <v>1438</v>
      </c>
      <c r="B87" s="24">
        <v>43</v>
      </c>
      <c r="C87" s="17">
        <f>(B87/20)</f>
        <v>2.15</v>
      </c>
      <c r="D87" s="17">
        <v>1.9</v>
      </c>
      <c r="E87" s="17">
        <v>2.2</v>
      </c>
      <c r="F87" s="17">
        <v>1.9</v>
      </c>
      <c r="G87" s="1"/>
      <c r="H87" s="14">
        <v>2.819</v>
      </c>
      <c r="I87" s="14">
        <v>3.1121760000000003</v>
      </c>
      <c r="J87" s="14">
        <v>16.108571428571427</v>
      </c>
      <c r="L87" s="9">
        <v>2.819</v>
      </c>
      <c r="M87" s="9">
        <v>3.1121760000000003</v>
      </c>
      <c r="N87" s="9">
        <v>16.108571428571427</v>
      </c>
    </row>
    <row r="88" spans="1:14" ht="12.75">
      <c r="A88" s="3">
        <v>1439</v>
      </c>
      <c r="B88" s="25">
        <f>(B87+B89)/2</f>
        <v>42</v>
      </c>
      <c r="C88" s="17">
        <f>(B88/20)</f>
        <v>2.1</v>
      </c>
      <c r="D88" s="17">
        <v>0</v>
      </c>
      <c r="E88" s="17">
        <v>2.225</v>
      </c>
      <c r="F88" s="17">
        <v>1.875</v>
      </c>
      <c r="G88" s="1"/>
      <c r="H88" s="14">
        <v>2.65</v>
      </c>
      <c r="I88" s="14">
        <v>2.9256</v>
      </c>
      <c r="J88" s="14">
        <v>15.142857142857142</v>
      </c>
      <c r="L88" s="9">
        <v>2.261629797465033</v>
      </c>
      <c r="M88" s="9">
        <v>2.4968392964013963</v>
      </c>
      <c r="N88" s="9">
        <v>12.923598842657329</v>
      </c>
    </row>
    <row r="89" spans="1:14" ht="12.75">
      <c r="A89" s="3">
        <v>1440</v>
      </c>
      <c r="B89" s="24">
        <v>41</v>
      </c>
      <c r="C89" s="17">
        <f>(B89/20)</f>
        <v>2.05</v>
      </c>
      <c r="D89" s="17">
        <v>1.85</v>
      </c>
      <c r="E89" s="17">
        <v>2.225</v>
      </c>
      <c r="F89" s="17">
        <v>1.875</v>
      </c>
      <c r="G89" s="1"/>
      <c r="H89" s="14"/>
      <c r="I89" s="14"/>
      <c r="J89" s="14"/>
      <c r="L89" s="9"/>
      <c r="M89" s="9"/>
      <c r="N89" s="9"/>
    </row>
    <row r="90" spans="1:14" ht="12.75">
      <c r="A90" s="3">
        <v>1441</v>
      </c>
      <c r="B90" s="25">
        <f>(B89+B91)/2</f>
        <v>41.25</v>
      </c>
      <c r="C90" s="17">
        <f>(B90/20)</f>
        <v>2.0625</v>
      </c>
      <c r="D90" s="17">
        <v>0</v>
      </c>
      <c r="E90" s="17">
        <v>2.35</v>
      </c>
      <c r="F90" s="17">
        <v>1.9164999999999999</v>
      </c>
      <c r="G90" s="1"/>
      <c r="H90" s="14"/>
      <c r="I90" s="14"/>
      <c r="J90" s="14"/>
      <c r="L90" s="9"/>
      <c r="M90" s="9"/>
      <c r="N90" s="9"/>
    </row>
    <row r="91" spans="1:14" ht="12.75">
      <c r="A91" s="3">
        <v>1442</v>
      </c>
      <c r="B91" s="24">
        <v>41.5</v>
      </c>
      <c r="C91" s="17">
        <f>(B91/20)</f>
        <v>2.075</v>
      </c>
      <c r="D91" s="17">
        <v>1.9</v>
      </c>
      <c r="E91" s="17">
        <v>2.325</v>
      </c>
      <c r="F91" s="17">
        <v>1.9164999999999999</v>
      </c>
      <c r="G91" s="1"/>
      <c r="H91" s="14">
        <v>1.957142857142857</v>
      </c>
      <c r="I91" s="14">
        <v>2.1606857142857145</v>
      </c>
      <c r="J91" s="14">
        <v>10.438095238095238</v>
      </c>
      <c r="L91" s="9">
        <v>1.957142857142857</v>
      </c>
      <c r="M91" s="9">
        <v>2.1606857142857145</v>
      </c>
      <c r="N91" s="9">
        <v>10.438095238095238</v>
      </c>
    </row>
    <row r="92" spans="1:14" ht="12.75">
      <c r="A92" s="3">
        <v>1443</v>
      </c>
      <c r="B92" s="25">
        <f>(B91+B93)/2</f>
        <v>42</v>
      </c>
      <c r="C92" s="17">
        <f>(B92/20)</f>
        <v>2.1</v>
      </c>
      <c r="D92" s="17">
        <v>0</v>
      </c>
      <c r="E92" s="17">
        <v>2.35</v>
      </c>
      <c r="F92" s="17">
        <v>1.9</v>
      </c>
      <c r="G92" s="1"/>
      <c r="H92" s="14">
        <v>2.2241581531283434</v>
      </c>
      <c r="I92" s="14">
        <v>2.4554706010536913</v>
      </c>
      <c r="J92" s="14">
        <v>11.8621768166845</v>
      </c>
      <c r="L92" s="9">
        <v>2.2208328870131666</v>
      </c>
      <c r="M92" s="9">
        <v>2.451799507262536</v>
      </c>
      <c r="N92" s="9">
        <v>11.844442064070222</v>
      </c>
    </row>
    <row r="93" spans="1:14" ht="12.75">
      <c r="A93" s="3">
        <v>1444</v>
      </c>
      <c r="B93" s="24">
        <v>42.5</v>
      </c>
      <c r="C93" s="17">
        <f>(B93/20)</f>
        <v>2.125</v>
      </c>
      <c r="D93" s="17">
        <v>1.9</v>
      </c>
      <c r="E93" s="17">
        <v>2.4</v>
      </c>
      <c r="F93" s="17">
        <v>1.875</v>
      </c>
      <c r="G93" s="1"/>
      <c r="H93" s="14">
        <v>2.4</v>
      </c>
      <c r="I93" s="14">
        <v>2.6496</v>
      </c>
      <c r="J93" s="14">
        <v>12.8</v>
      </c>
      <c r="L93" s="9">
        <v>2.36082847609738</v>
      </c>
      <c r="M93" s="9">
        <v>2.606354637611508</v>
      </c>
      <c r="N93" s="9">
        <v>12.591085205852696</v>
      </c>
    </row>
    <row r="94" spans="1:14" ht="12.75">
      <c r="A94" s="3">
        <v>1445</v>
      </c>
      <c r="B94" s="24">
        <v>60</v>
      </c>
      <c r="C94" s="17">
        <f>(B94/20)</f>
        <v>3</v>
      </c>
      <c r="D94" s="17">
        <v>0</v>
      </c>
      <c r="E94" s="17">
        <v>2.375</v>
      </c>
      <c r="F94" s="17">
        <v>1.95</v>
      </c>
      <c r="G94" s="1"/>
      <c r="H94" s="14"/>
      <c r="I94" s="14"/>
      <c r="J94" s="14"/>
      <c r="L94" s="9"/>
      <c r="M94" s="9"/>
      <c r="N94" s="9"/>
    </row>
    <row r="95" spans="1:14" ht="12.75">
      <c r="A95" s="3">
        <v>1446</v>
      </c>
      <c r="B95" s="24">
        <v>42.667</v>
      </c>
      <c r="C95" s="17">
        <f>(B95/20)</f>
        <v>2.13335</v>
      </c>
      <c r="D95" s="17">
        <v>2</v>
      </c>
      <c r="E95" s="17">
        <v>0</v>
      </c>
      <c r="F95" s="17">
        <v>0</v>
      </c>
      <c r="G95" s="1"/>
      <c r="H95" s="14"/>
      <c r="I95" s="14"/>
      <c r="J95" s="14"/>
      <c r="L95" s="9"/>
      <c r="M95" s="9"/>
      <c r="N95" s="9"/>
    </row>
    <row r="96" spans="1:14" ht="12.75">
      <c r="A96" s="3">
        <v>1447</v>
      </c>
      <c r="B96" s="25">
        <f>(B95+B97)/2</f>
        <v>52.1235</v>
      </c>
      <c r="C96" s="17">
        <f>(B96/20)</f>
        <v>2.606175</v>
      </c>
      <c r="D96" s="17">
        <v>1.95</v>
      </c>
      <c r="E96" s="17">
        <v>2.4</v>
      </c>
      <c r="F96" s="17">
        <v>1.8875</v>
      </c>
      <c r="G96" s="1"/>
      <c r="H96" s="14"/>
      <c r="I96" s="14"/>
      <c r="J96" s="14"/>
      <c r="L96" s="9"/>
      <c r="M96" s="9"/>
      <c r="N96" s="9"/>
    </row>
    <row r="97" spans="1:14" ht="12.75">
      <c r="A97" s="3">
        <v>1448</v>
      </c>
      <c r="B97" s="24">
        <v>61.58</v>
      </c>
      <c r="C97" s="17">
        <f>(B97/20)</f>
        <v>3.0789999999999997</v>
      </c>
      <c r="D97" s="17">
        <v>0</v>
      </c>
      <c r="E97" s="17">
        <v>2.4</v>
      </c>
      <c r="F97" s="17">
        <v>1.8875</v>
      </c>
      <c r="G97" s="1"/>
      <c r="H97" s="14">
        <v>2.689</v>
      </c>
      <c r="I97" s="14">
        <v>2.968656</v>
      </c>
      <c r="J97" s="14">
        <v>14.341333333333333</v>
      </c>
      <c r="L97" s="9">
        <v>1.8222994152658258</v>
      </c>
      <c r="M97" s="9">
        <v>2.011818554453472</v>
      </c>
      <c r="N97" s="9">
        <v>9.718930214751072</v>
      </c>
    </row>
    <row r="98" spans="1:14" ht="12.75">
      <c r="A98" s="3">
        <v>1449</v>
      </c>
      <c r="B98" s="25">
        <f>(B97+B99)/2</f>
        <v>51.79</v>
      </c>
      <c r="C98" s="17">
        <f>(B98/20)</f>
        <v>2.5895</v>
      </c>
      <c r="D98" s="17">
        <v>1.7</v>
      </c>
      <c r="E98" s="17">
        <v>2.4</v>
      </c>
      <c r="F98" s="17">
        <v>1.8875</v>
      </c>
      <c r="G98" s="1"/>
      <c r="H98" s="14">
        <v>2.818</v>
      </c>
      <c r="I98" s="14">
        <v>3.1110720000000005</v>
      </c>
      <c r="J98" s="14">
        <v>15.029333333333334</v>
      </c>
      <c r="L98" s="9">
        <v>2.818</v>
      </c>
      <c r="M98" s="9">
        <v>3.1110720000000005</v>
      </c>
      <c r="N98" s="9">
        <v>15.029333333333334</v>
      </c>
    </row>
    <row r="99" spans="1:14" ht="12.75">
      <c r="A99" s="3">
        <v>1450</v>
      </c>
      <c r="B99" s="24">
        <v>42</v>
      </c>
      <c r="C99" s="17">
        <f>(B99/20)</f>
        <v>2.1</v>
      </c>
      <c r="D99" s="17">
        <v>1.6</v>
      </c>
      <c r="E99" s="17">
        <v>2.4</v>
      </c>
      <c r="F99" s="17">
        <v>1.875</v>
      </c>
      <c r="G99" s="1"/>
      <c r="H99" s="14">
        <v>2.0883092943548878</v>
      </c>
      <c r="I99" s="14">
        <v>2.305493460967796</v>
      </c>
      <c r="J99" s="14">
        <v>11.137649569892734</v>
      </c>
      <c r="L99" s="9">
        <v>2.0883092943548878</v>
      </c>
      <c r="M99" s="9">
        <v>2.305493460967796</v>
      </c>
      <c r="N99" s="9">
        <v>11.137649569892734</v>
      </c>
    </row>
    <row r="100" spans="1:14" ht="12.75">
      <c r="A100" s="3">
        <v>1451</v>
      </c>
      <c r="B100" s="24">
        <v>42</v>
      </c>
      <c r="C100" s="17">
        <f>(B100/20)</f>
        <v>2.1</v>
      </c>
      <c r="D100" s="17">
        <v>1.875</v>
      </c>
      <c r="E100" s="17">
        <v>2.4</v>
      </c>
      <c r="F100" s="17">
        <v>1.85</v>
      </c>
      <c r="G100" s="1"/>
      <c r="H100" s="14"/>
      <c r="I100" s="14"/>
      <c r="J100" s="14"/>
      <c r="L100" s="9"/>
      <c r="M100" s="9"/>
      <c r="N100" s="9"/>
    </row>
    <row r="101" spans="1:14" ht="12.75">
      <c r="A101" s="3">
        <v>1452</v>
      </c>
      <c r="B101" s="24">
        <v>42</v>
      </c>
      <c r="C101" s="17">
        <f>(B101/20)</f>
        <v>2.1</v>
      </c>
      <c r="D101" s="17">
        <v>0</v>
      </c>
      <c r="E101" s="17">
        <v>2.4</v>
      </c>
      <c r="F101" s="17">
        <v>1.85</v>
      </c>
      <c r="G101" s="1"/>
      <c r="H101" s="14"/>
      <c r="I101" s="14"/>
      <c r="J101" s="14"/>
      <c r="L101" s="9"/>
      <c r="M101" s="9"/>
      <c r="N101" s="9"/>
    </row>
    <row r="102" spans="1:14" ht="12.75">
      <c r="A102" s="3">
        <v>1453</v>
      </c>
      <c r="B102" s="24">
        <v>48</v>
      </c>
      <c r="C102" s="17">
        <f>(B102/20)</f>
        <v>2.4</v>
      </c>
      <c r="D102" s="17">
        <v>1.9</v>
      </c>
      <c r="E102" s="17">
        <v>2.4</v>
      </c>
      <c r="F102" s="17">
        <v>1.8</v>
      </c>
      <c r="G102" s="1"/>
      <c r="H102" s="14"/>
      <c r="I102" s="14"/>
      <c r="J102" s="14"/>
      <c r="L102" s="9">
        <v>1</v>
      </c>
      <c r="M102" s="9">
        <v>1.104</v>
      </c>
      <c r="N102" s="9">
        <v>5.333333333333333</v>
      </c>
    </row>
    <row r="103" spans="1:14" ht="12.75">
      <c r="A103" s="3">
        <v>1454</v>
      </c>
      <c r="B103" s="24">
        <v>58</v>
      </c>
      <c r="C103" s="17">
        <f>(B103/20)</f>
        <v>2.9</v>
      </c>
      <c r="D103" s="17">
        <v>0</v>
      </c>
      <c r="E103" s="17">
        <v>2.4</v>
      </c>
      <c r="F103" s="17">
        <v>1.8</v>
      </c>
      <c r="G103" s="1"/>
      <c r="H103" s="14"/>
      <c r="I103" s="14"/>
      <c r="J103" s="14"/>
      <c r="L103" s="9"/>
      <c r="M103" s="9"/>
      <c r="N103" s="9"/>
    </row>
    <row r="104" spans="1:14" ht="12.75">
      <c r="A104" s="3">
        <v>1455</v>
      </c>
      <c r="B104" s="24">
        <v>48</v>
      </c>
      <c r="C104" s="17">
        <f>(B104/20)</f>
        <v>2.4</v>
      </c>
      <c r="D104" s="17">
        <v>1.9</v>
      </c>
      <c r="E104" s="17">
        <v>2.4</v>
      </c>
      <c r="F104" s="17">
        <v>1.85</v>
      </c>
      <c r="G104" s="1"/>
      <c r="H104" s="14">
        <v>2.228</v>
      </c>
      <c r="I104" s="14">
        <v>2.4597120000000006</v>
      </c>
      <c r="J104" s="14">
        <v>11.882666666666667</v>
      </c>
      <c r="L104" s="9">
        <v>2.228</v>
      </c>
      <c r="M104" s="9">
        <v>2.4597120000000006</v>
      </c>
      <c r="N104" s="9">
        <v>11.882666666666667</v>
      </c>
    </row>
    <row r="105" spans="1:14" ht="12.75">
      <c r="A105" s="3">
        <v>1456</v>
      </c>
      <c r="B105" s="24">
        <v>50</v>
      </c>
      <c r="C105" s="17">
        <f>(B105/20)</f>
        <v>2.5</v>
      </c>
      <c r="D105" s="17">
        <v>2</v>
      </c>
      <c r="E105" s="17">
        <v>0</v>
      </c>
      <c r="F105" s="17">
        <v>0</v>
      </c>
      <c r="G105" s="1"/>
      <c r="H105" s="14">
        <v>2.071</v>
      </c>
      <c r="I105" s="14">
        <v>2.2863840000000004</v>
      </c>
      <c r="J105" s="14">
        <v>11.045333333333334</v>
      </c>
      <c r="L105" s="9">
        <v>2.071</v>
      </c>
      <c r="M105" s="9">
        <v>2.2863840000000004</v>
      </c>
      <c r="N105" s="9">
        <v>11.045333333333334</v>
      </c>
    </row>
    <row r="106" spans="1:14" ht="12.75">
      <c r="A106" s="3">
        <v>1457</v>
      </c>
      <c r="B106" s="24">
        <v>66</v>
      </c>
      <c r="C106" s="17">
        <f>(B106/20)</f>
        <v>3.3</v>
      </c>
      <c r="D106" s="17">
        <v>0</v>
      </c>
      <c r="E106" s="17">
        <v>2.4</v>
      </c>
      <c r="F106" s="17">
        <v>1.8</v>
      </c>
      <c r="G106" s="1"/>
      <c r="H106" s="14"/>
      <c r="I106" s="14"/>
      <c r="J106" s="14"/>
      <c r="L106" s="9">
        <v>1.8185910258560576</v>
      </c>
      <c r="M106" s="9">
        <v>1.9399226834804164</v>
      </c>
      <c r="N106" s="9">
        <v>9.371607166572058</v>
      </c>
    </row>
    <row r="107" spans="1:14" ht="12.75">
      <c r="A107" s="3">
        <v>1458</v>
      </c>
      <c r="B107" s="24">
        <v>55</v>
      </c>
      <c r="C107" s="17">
        <f>(B107/20)</f>
        <v>2.75</v>
      </c>
      <c r="D107" s="17">
        <v>2</v>
      </c>
      <c r="E107" s="17">
        <v>2.4</v>
      </c>
      <c r="F107" s="17">
        <v>1.8</v>
      </c>
      <c r="G107" s="1"/>
      <c r="H107" s="14"/>
      <c r="I107" s="14"/>
      <c r="J107" s="14"/>
      <c r="L107" s="9">
        <v>2.1703768624014024</v>
      </c>
      <c r="M107" s="9">
        <v>2.3960960560911486</v>
      </c>
      <c r="N107" s="9">
        <v>11.575343266140813</v>
      </c>
    </row>
    <row r="108" spans="1:14" ht="12.75">
      <c r="A108" s="3">
        <v>1459</v>
      </c>
      <c r="B108" s="25">
        <f>B107-(1/4)*(B$207-B$211)</f>
        <v>55</v>
      </c>
      <c r="C108" s="17">
        <f>(B108/20)</f>
        <v>2.75</v>
      </c>
      <c r="D108" s="17">
        <v>0</v>
      </c>
      <c r="E108" s="17">
        <v>0</v>
      </c>
      <c r="F108" s="17">
        <v>0</v>
      </c>
      <c r="G108" s="1"/>
      <c r="H108" s="14"/>
      <c r="I108" s="14"/>
      <c r="J108" s="14"/>
      <c r="L108" s="9"/>
      <c r="M108" s="9"/>
      <c r="N108" s="9"/>
    </row>
    <row r="109" spans="1:14" ht="12.75">
      <c r="A109" s="3">
        <v>1460</v>
      </c>
      <c r="B109" s="25">
        <f>B108-(1/4)*(B$207-B$211)</f>
        <v>55</v>
      </c>
      <c r="C109" s="17">
        <f>(B109/20)</f>
        <v>2.75</v>
      </c>
      <c r="D109" s="17">
        <v>0</v>
      </c>
      <c r="E109" s="17">
        <v>2.4</v>
      </c>
      <c r="F109" s="17">
        <v>1.8</v>
      </c>
      <c r="G109" s="1"/>
      <c r="H109" s="14">
        <v>2.383032344491524</v>
      </c>
      <c r="I109" s="14">
        <v>2.6308677083186427</v>
      </c>
      <c r="J109" s="14">
        <v>12.709505837288127</v>
      </c>
      <c r="L109" s="9">
        <v>2.383032344491524</v>
      </c>
      <c r="M109" s="9">
        <v>2.6308677083186427</v>
      </c>
      <c r="N109" s="9">
        <v>12.709505837288127</v>
      </c>
    </row>
    <row r="110" spans="1:14" ht="12.75">
      <c r="A110" s="3">
        <v>1461</v>
      </c>
      <c r="B110" s="25">
        <f>B109-(1/4)*(B$207-B$211)</f>
        <v>55</v>
      </c>
      <c r="C110" s="17">
        <f>(B110/20)</f>
        <v>2.75</v>
      </c>
      <c r="D110" s="17">
        <v>0</v>
      </c>
      <c r="E110" s="17">
        <v>0</v>
      </c>
      <c r="F110" s="17">
        <v>0</v>
      </c>
      <c r="G110" s="1"/>
      <c r="H110" s="14">
        <v>1.9890042137284851</v>
      </c>
      <c r="I110" s="14">
        <v>2.195860651956248</v>
      </c>
      <c r="J110" s="14">
        <v>10.608022473218586</v>
      </c>
      <c r="L110" s="9">
        <v>1.3932318830179165</v>
      </c>
      <c r="M110" s="9">
        <v>1.51516479885178</v>
      </c>
      <c r="N110" s="9">
        <v>7.319636709428887</v>
      </c>
    </row>
    <row r="111" spans="1:14" ht="12.75">
      <c r="A111" s="3">
        <v>1462</v>
      </c>
      <c r="B111" s="24">
        <v>48</v>
      </c>
      <c r="C111" s="17">
        <f>(B111/20)</f>
        <v>2.4</v>
      </c>
      <c r="D111" s="17">
        <v>1.9</v>
      </c>
      <c r="E111" s="17">
        <v>2.4</v>
      </c>
      <c r="F111" s="17">
        <v>1.8</v>
      </c>
      <c r="G111" s="1"/>
      <c r="H111" s="14"/>
      <c r="I111" s="14"/>
      <c r="J111" s="14"/>
      <c r="L111" s="9"/>
      <c r="M111" s="9"/>
      <c r="N111" s="9"/>
    </row>
    <row r="112" spans="1:14" ht="12.75">
      <c r="A112" s="3">
        <v>1463</v>
      </c>
      <c r="B112" s="25">
        <f>(B111+B113)/2</f>
        <v>52.5</v>
      </c>
      <c r="C112" s="17">
        <f>(B112/20)</f>
        <v>2.625</v>
      </c>
      <c r="D112" s="17">
        <v>0</v>
      </c>
      <c r="E112" s="17">
        <v>0</v>
      </c>
      <c r="F112" s="17">
        <v>0</v>
      </c>
      <c r="G112" s="1"/>
      <c r="H112" s="14">
        <v>1.994</v>
      </c>
      <c r="I112" s="14">
        <v>2.201376</v>
      </c>
      <c r="J112" s="14">
        <v>10.634666666666666</v>
      </c>
      <c r="L112" s="9">
        <v>2.163666667</v>
      </c>
      <c r="M112" s="9">
        <v>2.3886880003680004</v>
      </c>
      <c r="N112" s="9">
        <v>11.539555557333333</v>
      </c>
    </row>
    <row r="113" spans="1:14" ht="12.75">
      <c r="A113" s="3">
        <v>1464</v>
      </c>
      <c r="B113" s="24">
        <v>57</v>
      </c>
      <c r="C113" s="17">
        <f>(B113/20)</f>
        <v>2.85</v>
      </c>
      <c r="D113" s="17">
        <v>0</v>
      </c>
      <c r="E113" s="17">
        <v>0</v>
      </c>
      <c r="F113" s="17">
        <v>0</v>
      </c>
      <c r="G113" s="1"/>
      <c r="H113" s="14">
        <v>2.356755542208629</v>
      </c>
      <c r="I113" s="14">
        <v>2.6018581185983263</v>
      </c>
      <c r="J113" s="14">
        <v>12.569362891779353</v>
      </c>
      <c r="L113" s="9">
        <v>2.0103986871144803</v>
      </c>
      <c r="M113" s="9">
        <v>2.219480150574386</v>
      </c>
      <c r="N113" s="9">
        <v>10.722126331277229</v>
      </c>
    </row>
    <row r="114" spans="1:14" ht="12.75">
      <c r="A114" s="3">
        <v>1465</v>
      </c>
      <c r="B114" s="24">
        <v>86</v>
      </c>
      <c r="C114" s="17">
        <f>(B114/20)</f>
        <v>4.3</v>
      </c>
      <c r="D114" s="17">
        <v>0</v>
      </c>
      <c r="E114" s="17">
        <v>2.4</v>
      </c>
      <c r="F114" s="17">
        <v>1.8</v>
      </c>
      <c r="G114" s="1"/>
      <c r="H114" s="14"/>
      <c r="I114" s="14"/>
      <c r="J114" s="14"/>
      <c r="L114" s="9"/>
      <c r="M114" s="9"/>
      <c r="N114" s="9"/>
    </row>
    <row r="115" spans="1:14" ht="12.75">
      <c r="A115" s="3">
        <v>1466</v>
      </c>
      <c r="B115" s="24">
        <v>56</v>
      </c>
      <c r="C115" s="17">
        <f>(B115/20)</f>
        <v>2.8</v>
      </c>
      <c r="D115" s="17">
        <v>0</v>
      </c>
      <c r="E115" s="17">
        <v>2.5</v>
      </c>
      <c r="F115" s="17">
        <v>1.9</v>
      </c>
      <c r="G115" s="1"/>
      <c r="H115" s="14">
        <v>2.0319237728218873</v>
      </c>
      <c r="I115" s="14">
        <v>1.960504824575588</v>
      </c>
      <c r="J115" s="14">
        <v>9.753234109545058</v>
      </c>
      <c r="L115" s="9">
        <v>1.813161750749464</v>
      </c>
      <c r="M115" s="9">
        <v>1.7148644758951677</v>
      </c>
      <c r="N115" s="9">
        <v>8.770376287735356</v>
      </c>
    </row>
    <row r="116" spans="1:14" ht="12.75">
      <c r="A116" s="3">
        <v>1467</v>
      </c>
      <c r="B116" s="24">
        <v>48</v>
      </c>
      <c r="C116" s="17">
        <f>(B116/20)</f>
        <v>2.4</v>
      </c>
      <c r="D116" s="17">
        <v>1.8</v>
      </c>
      <c r="E116" s="17">
        <v>2.5</v>
      </c>
      <c r="F116" s="17">
        <v>1.9</v>
      </c>
      <c r="G116" s="1"/>
      <c r="H116" s="14">
        <v>2.4089379515524403</v>
      </c>
      <c r="I116" s="14">
        <v>2.3423971448755996</v>
      </c>
      <c r="J116" s="14">
        <v>11.562902167451714</v>
      </c>
      <c r="L116" s="9">
        <v>1.8930449664308704</v>
      </c>
      <c r="M116" s="9">
        <v>1.8743898237972718</v>
      </c>
      <c r="N116" s="9">
        <v>9.071913150868179</v>
      </c>
    </row>
    <row r="117" spans="1:14" ht="12.75">
      <c r="A117" s="3">
        <v>1468</v>
      </c>
      <c r="B117" s="24">
        <v>75.67</v>
      </c>
      <c r="C117" s="17">
        <f>(B117/20)</f>
        <v>3.7835</v>
      </c>
      <c r="D117" s="17">
        <v>0</v>
      </c>
      <c r="E117" s="17">
        <v>2.4</v>
      </c>
      <c r="F117" s="17">
        <v>1.9</v>
      </c>
      <c r="G117" s="1"/>
      <c r="H117" s="14">
        <v>2.096543550647543</v>
      </c>
      <c r="I117" s="14">
        <v>2.1728577358911134</v>
      </c>
      <c r="J117" s="14">
        <v>10.063409043108207</v>
      </c>
      <c r="L117" s="9">
        <v>1.8784409951565366</v>
      </c>
      <c r="M117" s="9">
        <v>1.9342412667592344</v>
      </c>
      <c r="N117" s="9">
        <v>8.958276804751375</v>
      </c>
    </row>
    <row r="118" spans="1:14" ht="12.75">
      <c r="A118" s="3">
        <v>1469</v>
      </c>
      <c r="B118" s="25">
        <f>(B117+B119)/2</f>
        <v>77.83500000000001</v>
      </c>
      <c r="C118" s="17">
        <f>(B118/20)</f>
        <v>3.8917500000000005</v>
      </c>
      <c r="D118" s="17">
        <v>0</v>
      </c>
      <c r="E118" s="17">
        <v>2.8</v>
      </c>
      <c r="F118" s="17">
        <v>2</v>
      </c>
      <c r="G118" s="1"/>
      <c r="H118" s="14">
        <v>2.0910874083582853</v>
      </c>
      <c r="I118" s="14">
        <v>2.1672029900225267</v>
      </c>
      <c r="J118" s="14">
        <v>10.03721956011977</v>
      </c>
      <c r="L118" s="9">
        <v>1.6757603708458093</v>
      </c>
      <c r="M118" s="9">
        <v>1.7367580483445966</v>
      </c>
      <c r="N118" s="9">
        <v>8.043649780059885</v>
      </c>
    </row>
    <row r="119" spans="1:14" ht="12.75">
      <c r="A119" s="3">
        <v>1470</v>
      </c>
      <c r="B119" s="24">
        <v>80</v>
      </c>
      <c r="C119" s="17">
        <f>(B119/20)</f>
        <v>4</v>
      </c>
      <c r="D119" s="17">
        <v>0</v>
      </c>
      <c r="E119" s="17">
        <v>2.4</v>
      </c>
      <c r="F119" s="17">
        <v>1.9</v>
      </c>
      <c r="G119" s="1"/>
      <c r="H119" s="14">
        <v>2.069660741815296</v>
      </c>
      <c r="I119" s="14">
        <v>2.144996392817373</v>
      </c>
      <c r="J119" s="14">
        <v>9.934371560713423</v>
      </c>
      <c r="L119" s="9">
        <v>2.069660741815296</v>
      </c>
      <c r="M119" s="9">
        <v>2.144996392817373</v>
      </c>
      <c r="N119" s="9">
        <v>9.934371560713423</v>
      </c>
    </row>
    <row r="120" spans="1:14" ht="12.75">
      <c r="A120" s="3">
        <v>1471</v>
      </c>
      <c r="B120" s="24">
        <v>48</v>
      </c>
      <c r="C120" s="17">
        <f>(B120/20)</f>
        <v>2.4</v>
      </c>
      <c r="D120" s="17">
        <v>1.9</v>
      </c>
      <c r="E120" s="17">
        <v>2.4</v>
      </c>
      <c r="F120" s="17">
        <v>1.9</v>
      </c>
      <c r="G120" s="1"/>
      <c r="H120" s="14">
        <v>1.9232902555542515</v>
      </c>
      <c r="I120" s="14">
        <v>1.9932980208564262</v>
      </c>
      <c r="J120" s="14">
        <v>9.231793226660407</v>
      </c>
      <c r="L120" s="9">
        <v>1.7523097544053352</v>
      </c>
      <c r="M120" s="9">
        <v>1.8160938294656894</v>
      </c>
      <c r="N120" s="9">
        <v>8.41108682114561</v>
      </c>
    </row>
    <row r="121" spans="1:14" ht="12.75">
      <c r="A121" s="3">
        <v>1472</v>
      </c>
      <c r="B121" s="25">
        <f>(B120+B122)/2</f>
        <v>48</v>
      </c>
      <c r="C121" s="17">
        <f>(B121/20)</f>
        <v>2.4</v>
      </c>
      <c r="D121" s="17">
        <v>0</v>
      </c>
      <c r="E121" s="17">
        <v>2.4</v>
      </c>
      <c r="F121" s="17">
        <v>1.9</v>
      </c>
      <c r="G121" s="1"/>
      <c r="H121" s="14">
        <v>2.5318713450292396</v>
      </c>
      <c r="I121" s="14">
        <v>2.624031461988304</v>
      </c>
      <c r="J121" s="14">
        <v>12.15298245614035</v>
      </c>
      <c r="L121" s="9">
        <v>1.849269343914214</v>
      </c>
      <c r="M121" s="9">
        <v>1.9165827480326918</v>
      </c>
      <c r="N121" s="9">
        <v>8.876492850788228</v>
      </c>
    </row>
    <row r="122" spans="1:14" ht="12.75">
      <c r="A122" s="3">
        <v>1473</v>
      </c>
      <c r="B122" s="24">
        <v>48</v>
      </c>
      <c r="C122" s="17">
        <f>(B122/20)</f>
        <v>2.4</v>
      </c>
      <c r="D122" s="17">
        <v>1.9</v>
      </c>
      <c r="E122" s="17">
        <v>2.6</v>
      </c>
      <c r="F122" s="17">
        <v>1.9</v>
      </c>
      <c r="G122" s="1"/>
      <c r="H122" s="14">
        <v>1.7633000431933996</v>
      </c>
      <c r="I122" s="14">
        <v>1.8274841647656395</v>
      </c>
      <c r="J122" s="14">
        <v>8.463840207328317</v>
      </c>
      <c r="L122" s="9">
        <v>1.714983354930033</v>
      </c>
      <c r="M122" s="9">
        <v>1.7774087490494863</v>
      </c>
      <c r="N122" s="9">
        <v>8.231920103664159</v>
      </c>
    </row>
    <row r="123" spans="1:14" ht="12.75">
      <c r="A123" s="3">
        <v>1474</v>
      </c>
      <c r="B123" s="25">
        <f>B122+(1/9)*(B$231-B$222)</f>
        <v>48</v>
      </c>
      <c r="C123" s="17">
        <f>(B123/20)</f>
        <v>2.4</v>
      </c>
      <c r="D123" s="17">
        <v>0</v>
      </c>
      <c r="E123" s="17">
        <v>2.6</v>
      </c>
      <c r="F123" s="17">
        <v>1.9</v>
      </c>
      <c r="G123" s="1"/>
      <c r="H123" s="14">
        <v>2.064534914562225</v>
      </c>
      <c r="I123" s="14">
        <v>2.13968398545229</v>
      </c>
      <c r="J123" s="14">
        <v>9.909767589898681</v>
      </c>
      <c r="L123" s="9">
        <v>2.064534914562225</v>
      </c>
      <c r="M123" s="9">
        <v>2.13968398545229</v>
      </c>
      <c r="N123" s="9">
        <v>9.909767589898681</v>
      </c>
    </row>
    <row r="124" spans="1:14" ht="12.75">
      <c r="A124" s="3">
        <v>1475</v>
      </c>
      <c r="B124" s="25">
        <f>B123+(1/9)*(B$231-B$222)</f>
        <v>48</v>
      </c>
      <c r="C124" s="17">
        <f>(B124/20)</f>
        <v>2.4</v>
      </c>
      <c r="D124" s="17">
        <v>3</v>
      </c>
      <c r="E124" s="17">
        <v>2.6</v>
      </c>
      <c r="F124" s="17">
        <v>1.9</v>
      </c>
      <c r="G124" s="1"/>
      <c r="H124" s="14">
        <v>1.9554567193583123</v>
      </c>
      <c r="I124" s="14">
        <v>2.302550287044413</v>
      </c>
      <c r="J124" s="14">
        <v>9.386192252919898</v>
      </c>
      <c r="L124" s="9">
        <v>2.0056378129055417</v>
      </c>
      <c r="M124" s="9">
        <v>2.361638524696275</v>
      </c>
      <c r="N124" s="9">
        <v>9.627061501946597</v>
      </c>
    </row>
    <row r="125" spans="1:14" ht="12.75">
      <c r="A125" s="3">
        <v>1476</v>
      </c>
      <c r="B125" s="25">
        <f>B124+(1/9)*(B$231-B$222)</f>
        <v>48</v>
      </c>
      <c r="C125" s="17">
        <f>(B125/20)</f>
        <v>2.4</v>
      </c>
      <c r="D125" s="17">
        <v>0</v>
      </c>
      <c r="E125" s="17">
        <v>2.6</v>
      </c>
      <c r="F125" s="17">
        <v>1.9</v>
      </c>
      <c r="G125" s="1"/>
      <c r="H125" s="14">
        <v>2.228180590905225</v>
      </c>
      <c r="I125" s="14">
        <v>2.623682645790902</v>
      </c>
      <c r="J125" s="14">
        <v>10.695266836345079</v>
      </c>
      <c r="L125" s="9">
        <v>2.228180590905225</v>
      </c>
      <c r="M125" s="9">
        <v>2.623682645790902</v>
      </c>
      <c r="N125" s="9">
        <v>10.695266836345079</v>
      </c>
    </row>
    <row r="126" spans="1:14" ht="12.75">
      <c r="A126" s="3">
        <v>1477</v>
      </c>
      <c r="B126" s="25">
        <f>B125+(1/9)*(B$231-B$222)</f>
        <v>48</v>
      </c>
      <c r="C126" s="17">
        <f>(B126/20)</f>
        <v>2.4</v>
      </c>
      <c r="D126" s="17">
        <v>0</v>
      </c>
      <c r="E126" s="17">
        <v>2.666665</v>
      </c>
      <c r="F126" s="17">
        <v>1.95</v>
      </c>
      <c r="G126" s="1"/>
      <c r="H126" s="14">
        <v>2.364867540029112</v>
      </c>
      <c r="I126" s="14">
        <v>2.784631528384279</v>
      </c>
      <c r="J126" s="14">
        <v>11.351364192139737</v>
      </c>
      <c r="L126" s="9">
        <v>1.682433770014556</v>
      </c>
      <c r="M126" s="9">
        <v>1.9810657641921394</v>
      </c>
      <c r="N126" s="9">
        <v>8.075682096069869</v>
      </c>
    </row>
    <row r="127" spans="1:14" ht="12.75">
      <c r="A127" s="3">
        <v>1478</v>
      </c>
      <c r="B127" s="25">
        <f>B126+(1/9)*(B$231-B$222)</f>
        <v>48</v>
      </c>
      <c r="C127" s="17">
        <f>(B127/20)</f>
        <v>2.4</v>
      </c>
      <c r="D127" s="17">
        <v>0</v>
      </c>
      <c r="E127" s="17">
        <v>2.6665</v>
      </c>
      <c r="F127" s="17">
        <v>2</v>
      </c>
      <c r="G127" s="1"/>
      <c r="H127" s="14">
        <v>2.9623268698060943</v>
      </c>
      <c r="I127" s="14">
        <v>3.924194404432133</v>
      </c>
      <c r="J127" s="14">
        <v>14.219168975069254</v>
      </c>
      <c r="L127" s="9">
        <v>2.9623268698060943</v>
      </c>
      <c r="M127" s="9">
        <v>3.924194404432133</v>
      </c>
      <c r="N127" s="9">
        <v>14.219168975069254</v>
      </c>
    </row>
    <row r="128" spans="1:14" ht="12.75">
      <c r="A128" s="3">
        <v>1479</v>
      </c>
      <c r="B128" s="25">
        <f>B127+(1/9)*(B$231-B$222)</f>
        <v>48</v>
      </c>
      <c r="C128" s="17">
        <f>(B128/20)</f>
        <v>2.4</v>
      </c>
      <c r="D128" s="17">
        <v>0</v>
      </c>
      <c r="E128" s="17">
        <v>0</v>
      </c>
      <c r="F128" s="17">
        <v>0</v>
      </c>
      <c r="G128" s="1"/>
      <c r="H128" s="14">
        <v>2.6</v>
      </c>
      <c r="I128" s="14">
        <v>3.44422</v>
      </c>
      <c r="J128" s="14">
        <v>12</v>
      </c>
      <c r="L128" s="9">
        <v>2.386</v>
      </c>
      <c r="M128" s="9">
        <v>3.1607342000000003</v>
      </c>
      <c r="N128" s="9">
        <v>11.012307692307694</v>
      </c>
    </row>
    <row r="129" spans="1:14" ht="12.75">
      <c r="A129" s="3">
        <v>1480</v>
      </c>
      <c r="B129" s="25">
        <f>B128+(1/9)*(B$231-B$222)</f>
        <v>48</v>
      </c>
      <c r="C129" s="17">
        <f>(B129/20)</f>
        <v>2.4</v>
      </c>
      <c r="D129" s="17">
        <v>0</v>
      </c>
      <c r="E129" s="17">
        <v>2.63</v>
      </c>
      <c r="F129" s="17">
        <v>2</v>
      </c>
      <c r="G129" s="1"/>
      <c r="H129" s="14">
        <v>2.8326699570132146</v>
      </c>
      <c r="I129" s="14">
        <v>3.752437892055405</v>
      </c>
      <c r="J129" s="14">
        <v>13.07386134006099</v>
      </c>
      <c r="L129" s="9">
        <v>2.6663349785066073</v>
      </c>
      <c r="M129" s="9">
        <v>3.5320939460277025</v>
      </c>
      <c r="N129" s="9">
        <v>12.306161439261263</v>
      </c>
    </row>
    <row r="130" spans="1:14" ht="12.75">
      <c r="A130" s="3">
        <v>1481</v>
      </c>
      <c r="B130" s="25">
        <f>B129+(1/9)*(B$231-B$222)</f>
        <v>48</v>
      </c>
      <c r="C130" s="17">
        <f>(B130/20)</f>
        <v>2.4</v>
      </c>
      <c r="D130" s="17">
        <v>0</v>
      </c>
      <c r="E130" s="17">
        <v>0</v>
      </c>
      <c r="F130" s="17">
        <v>0</v>
      </c>
      <c r="G130" s="1"/>
      <c r="H130" s="14">
        <v>2.4146164895168956</v>
      </c>
      <c r="I130" s="14">
        <v>3.1986424636630315</v>
      </c>
      <c r="J130" s="14">
        <v>11.144383797770288</v>
      </c>
      <c r="L130" s="9">
        <v>2.609744326344597</v>
      </c>
      <c r="M130" s="9">
        <v>3.4571283091086875</v>
      </c>
      <c r="N130" s="9">
        <v>12.04497381389814</v>
      </c>
    </row>
    <row r="131" spans="1:14" ht="12.75">
      <c r="A131" s="3">
        <v>1482</v>
      </c>
      <c r="B131" s="24">
        <v>84</v>
      </c>
      <c r="C131" s="17">
        <f>(B131/20)</f>
        <v>4.2</v>
      </c>
      <c r="D131" s="17">
        <v>3</v>
      </c>
      <c r="E131" s="17">
        <v>2.6666499999999997</v>
      </c>
      <c r="F131" s="17">
        <v>2</v>
      </c>
      <c r="G131" s="1"/>
      <c r="H131" s="14"/>
      <c r="I131" s="14"/>
      <c r="J131" s="14"/>
      <c r="L131" s="9"/>
      <c r="M131" s="9"/>
      <c r="N131" s="9"/>
    </row>
    <row r="132" spans="1:14" ht="12.75">
      <c r="A132" s="3">
        <v>1483</v>
      </c>
      <c r="B132" s="24">
        <v>80</v>
      </c>
      <c r="C132" s="17">
        <f>(B132/20)</f>
        <v>4</v>
      </c>
      <c r="D132" s="17">
        <v>3</v>
      </c>
      <c r="E132" s="17">
        <v>2.6665</v>
      </c>
      <c r="F132" s="17">
        <v>2</v>
      </c>
      <c r="G132" s="1"/>
      <c r="H132" s="14">
        <v>2.9873413541831404</v>
      </c>
      <c r="I132" s="14">
        <v>4.397067739222164</v>
      </c>
      <c r="J132" s="14">
        <v>13.78772932699911</v>
      </c>
      <c r="L132" s="9">
        <v>2.49367067709157</v>
      </c>
      <c r="M132" s="9">
        <v>3.670433869611082</v>
      </c>
      <c r="N132" s="9">
        <v>11.50924927888417</v>
      </c>
    </row>
    <row r="133" spans="1:14" ht="12.75">
      <c r="A133" s="3">
        <v>1484</v>
      </c>
      <c r="B133" s="24">
        <v>48</v>
      </c>
      <c r="C133" s="17">
        <f>(B133/20)</f>
        <v>2.4</v>
      </c>
      <c r="D133" s="17">
        <v>1.9</v>
      </c>
      <c r="E133" s="17">
        <v>0</v>
      </c>
      <c r="F133" s="17">
        <v>0</v>
      </c>
      <c r="G133" s="1"/>
      <c r="H133" s="14"/>
      <c r="I133" s="14"/>
      <c r="J133" s="14"/>
      <c r="L133" s="9">
        <v>1</v>
      </c>
      <c r="M133" s="9">
        <v>1.3247</v>
      </c>
      <c r="N133" s="9">
        <v>4.615384615384615</v>
      </c>
    </row>
    <row r="134" spans="1:14" ht="12.75">
      <c r="A134" s="3">
        <v>1485</v>
      </c>
      <c r="B134" s="24">
        <v>48</v>
      </c>
      <c r="C134" s="17">
        <f>(B134/20)</f>
        <v>2.4</v>
      </c>
      <c r="D134" s="17">
        <v>1.9</v>
      </c>
      <c r="E134" s="17">
        <v>2.666666665</v>
      </c>
      <c r="F134" s="17">
        <v>2</v>
      </c>
      <c r="G134" s="1"/>
      <c r="H134" s="14">
        <v>2.994566801898028</v>
      </c>
      <c r="I134" s="14">
        <v>5.289303342192486</v>
      </c>
      <c r="J134" s="14">
        <v>13.821077547221666</v>
      </c>
      <c r="L134" s="9">
        <v>2.994566801898028</v>
      </c>
      <c r="M134" s="9">
        <v>5.289303342192486</v>
      </c>
      <c r="N134" s="9">
        <v>13.821077547221666</v>
      </c>
    </row>
    <row r="135" spans="1:14" ht="12.75">
      <c r="A135" s="3">
        <v>1486</v>
      </c>
      <c r="B135" s="24">
        <v>72</v>
      </c>
      <c r="C135" s="17">
        <f>(B135/20)</f>
        <v>3.6</v>
      </c>
      <c r="D135" s="17">
        <v>2.9</v>
      </c>
      <c r="E135" s="17">
        <v>0</v>
      </c>
      <c r="F135" s="17">
        <v>0</v>
      </c>
      <c r="G135" s="1"/>
      <c r="H135" s="14">
        <v>2.6803387709497204</v>
      </c>
      <c r="I135" s="14">
        <v>4.339468470167597</v>
      </c>
      <c r="J135" s="14">
        <v>12.37079432746025</v>
      </c>
      <c r="L135" s="9">
        <v>2.6803387709497204</v>
      </c>
      <c r="M135" s="9">
        <v>4.339468470167597</v>
      </c>
      <c r="N135" s="9">
        <v>12.37079432746025</v>
      </c>
    </row>
    <row r="136" spans="1:14" ht="12.75">
      <c r="A136" s="3">
        <v>1487</v>
      </c>
      <c r="B136" s="24">
        <v>60</v>
      </c>
      <c r="C136" s="17">
        <f>(B136/20)</f>
        <v>3</v>
      </c>
      <c r="D136" s="17">
        <v>2.6665</v>
      </c>
      <c r="E136" s="17">
        <v>0</v>
      </c>
      <c r="F136" s="17">
        <v>0</v>
      </c>
      <c r="G136" s="1"/>
      <c r="H136" s="14"/>
      <c r="I136" s="14"/>
      <c r="J136" s="14"/>
      <c r="L136" s="9"/>
      <c r="M136" s="9"/>
      <c r="N136" s="9"/>
    </row>
    <row r="137" spans="1:14" ht="12.75">
      <c r="A137" s="3">
        <v>1488</v>
      </c>
      <c r="B137" s="24">
        <v>56</v>
      </c>
      <c r="C137" s="17">
        <f>(B137/20)</f>
        <v>2.8</v>
      </c>
      <c r="D137" s="17">
        <v>0</v>
      </c>
      <c r="E137" s="17">
        <v>2.6666665</v>
      </c>
      <c r="F137" s="17">
        <v>2</v>
      </c>
      <c r="G137" s="1"/>
      <c r="H137" s="14">
        <v>2.433</v>
      </c>
      <c r="I137" s="14">
        <v>5.45855715</v>
      </c>
      <c r="J137" s="14">
        <v>11.22923076923077</v>
      </c>
      <c r="L137" s="9">
        <v>2.433</v>
      </c>
      <c r="M137" s="9">
        <v>5.45855715</v>
      </c>
      <c r="N137" s="9">
        <v>11.22923076923077</v>
      </c>
    </row>
    <row r="138" spans="1:14" ht="12.75">
      <c r="A138" s="3">
        <v>1489</v>
      </c>
      <c r="B138" s="24">
        <v>102</v>
      </c>
      <c r="C138" s="17">
        <f>(B138/20)</f>
        <v>5.1</v>
      </c>
      <c r="D138" s="17">
        <v>3</v>
      </c>
      <c r="E138" s="17">
        <v>0</v>
      </c>
      <c r="F138" s="17">
        <v>0</v>
      </c>
      <c r="G138" s="1"/>
      <c r="H138" s="14"/>
      <c r="I138" s="14"/>
      <c r="J138" s="14"/>
      <c r="L138" s="9"/>
      <c r="M138" s="9"/>
      <c r="N138" s="9"/>
    </row>
    <row r="139" spans="1:14" ht="12.75">
      <c r="A139" s="3">
        <v>1490</v>
      </c>
      <c r="B139" s="24">
        <v>48</v>
      </c>
      <c r="C139" s="17">
        <f>(B139/20)</f>
        <v>2.4</v>
      </c>
      <c r="D139" s="17">
        <v>1.9</v>
      </c>
      <c r="E139" s="17">
        <v>2.6666665</v>
      </c>
      <c r="F139" s="17">
        <v>2</v>
      </c>
      <c r="G139" s="1"/>
      <c r="H139" s="14">
        <v>2.166382881415929</v>
      </c>
      <c r="I139" s="14">
        <v>4.017665372729911</v>
      </c>
      <c r="J139" s="14">
        <v>9.998690221919674</v>
      </c>
      <c r="L139" s="9">
        <v>2.166382881415929</v>
      </c>
      <c r="M139" s="9">
        <v>4.017665372729911</v>
      </c>
      <c r="N139" s="9">
        <v>9.998690221919674</v>
      </c>
    </row>
    <row r="140" spans="1:14" ht="12.75">
      <c r="A140" s="3">
        <v>1491</v>
      </c>
      <c r="B140" s="25">
        <f>(B139+B141)/2</f>
        <v>74</v>
      </c>
      <c r="C140" s="17">
        <f>(B140/20)</f>
        <v>3.7</v>
      </c>
      <c r="D140" s="17">
        <v>2.8</v>
      </c>
      <c r="E140" s="17">
        <v>2.6666665</v>
      </c>
      <c r="F140" s="17">
        <v>2</v>
      </c>
      <c r="G140" s="1"/>
      <c r="H140" s="14"/>
      <c r="I140" s="14"/>
      <c r="J140" s="14"/>
      <c r="L140" s="9"/>
      <c r="M140" s="9"/>
      <c r="N140" s="9"/>
    </row>
    <row r="141" spans="1:14" ht="12.75">
      <c r="A141" s="3">
        <v>1492</v>
      </c>
      <c r="B141" s="24">
        <v>100</v>
      </c>
      <c r="C141" s="17">
        <f>(B141/20)</f>
        <v>5</v>
      </c>
      <c r="D141" s="17">
        <v>2.6125</v>
      </c>
      <c r="E141" s="17">
        <v>2.6666665</v>
      </c>
      <c r="F141" s="17">
        <v>2</v>
      </c>
      <c r="G141" s="1"/>
      <c r="H141" s="14">
        <v>2.3523424727524853</v>
      </c>
      <c r="I141" s="14">
        <v>2.625449433839049</v>
      </c>
      <c r="J141" s="14">
        <v>10.856965258857624</v>
      </c>
      <c r="L141" s="9">
        <v>2.3523424727524853</v>
      </c>
      <c r="M141" s="9">
        <v>2.625449433839049</v>
      </c>
      <c r="N141" s="9">
        <v>10.856965258857624</v>
      </c>
    </row>
    <row r="142" spans="1:14" ht="12.75">
      <c r="A142" s="3">
        <v>1493</v>
      </c>
      <c r="B142" s="24">
        <v>61</v>
      </c>
      <c r="C142" s="17">
        <f>(B142/20)</f>
        <v>3.05</v>
      </c>
      <c r="D142" s="17">
        <v>0</v>
      </c>
      <c r="E142" s="17">
        <v>2.6666665</v>
      </c>
      <c r="F142" s="17">
        <v>2</v>
      </c>
      <c r="G142" s="1"/>
      <c r="H142" s="14">
        <v>3</v>
      </c>
      <c r="I142" s="14">
        <v>3.7536000000000005</v>
      </c>
      <c r="J142" s="14">
        <v>13.846153846153847</v>
      </c>
      <c r="L142" s="9">
        <v>3</v>
      </c>
      <c r="M142" s="9">
        <v>3.7536000000000005</v>
      </c>
      <c r="N142" s="9">
        <v>13.846153846153847</v>
      </c>
    </row>
    <row r="143" spans="1:14" ht="12.75">
      <c r="A143" s="3">
        <v>1494</v>
      </c>
      <c r="B143" s="24">
        <v>80</v>
      </c>
      <c r="C143" s="17">
        <f>(B143/20)</f>
        <v>4</v>
      </c>
      <c r="D143" s="17">
        <v>0</v>
      </c>
      <c r="E143" s="17">
        <v>2.6666665</v>
      </c>
      <c r="F143" s="17">
        <v>2</v>
      </c>
      <c r="G143" s="1"/>
      <c r="H143" s="14">
        <v>2.9803881979217146</v>
      </c>
      <c r="I143" s="14">
        <v>4.196088543853982</v>
      </c>
      <c r="J143" s="14">
        <v>13.75563783656176</v>
      </c>
      <c r="L143" s="9">
        <v>2.9803881979217146</v>
      </c>
      <c r="M143" s="9">
        <v>4.196088543853982</v>
      </c>
      <c r="N143" s="9">
        <v>13.75563783656176</v>
      </c>
    </row>
    <row r="144" spans="1:14" ht="12.75">
      <c r="A144" s="3">
        <v>1495</v>
      </c>
      <c r="B144" s="24">
        <v>48</v>
      </c>
      <c r="C144" s="17">
        <f>(B144/20)</f>
        <v>2.4</v>
      </c>
      <c r="D144" s="17">
        <v>0</v>
      </c>
      <c r="E144" s="17">
        <v>2.6666665</v>
      </c>
      <c r="F144" s="17">
        <v>2</v>
      </c>
      <c r="G144" s="1"/>
      <c r="H144" s="14">
        <v>2.955</v>
      </c>
      <c r="I144" s="14">
        <v>4.1603445</v>
      </c>
      <c r="J144" s="14">
        <v>13.133333333333335</v>
      </c>
      <c r="L144" s="9">
        <v>2.955</v>
      </c>
      <c r="M144" s="9">
        <v>4.1603445</v>
      </c>
      <c r="N144" s="9">
        <v>13.133333333333335</v>
      </c>
    </row>
    <row r="145" spans="1:14" ht="12.75">
      <c r="A145" s="3">
        <v>1496</v>
      </c>
      <c r="B145" s="25">
        <f>(B144+B146)/2</f>
        <v>72</v>
      </c>
      <c r="C145" s="17">
        <f>(B145/20)</f>
        <v>3.6</v>
      </c>
      <c r="D145" s="17">
        <v>2.4</v>
      </c>
      <c r="E145" s="17">
        <v>2.6666665</v>
      </c>
      <c r="F145" s="17">
        <v>2</v>
      </c>
      <c r="G145" s="1"/>
      <c r="H145" s="14"/>
      <c r="I145" s="14"/>
      <c r="J145" s="14"/>
      <c r="L145" s="9"/>
      <c r="M145" s="9"/>
      <c r="N145" s="9"/>
    </row>
    <row r="146" spans="1:14" ht="12.75">
      <c r="A146" s="3">
        <v>1497</v>
      </c>
      <c r="B146" s="24">
        <v>96</v>
      </c>
      <c r="C146" s="17">
        <f>(B146/20)</f>
        <v>4.8</v>
      </c>
      <c r="D146" s="17">
        <v>0</v>
      </c>
      <c r="E146" s="17">
        <v>2.6666665</v>
      </c>
      <c r="F146" s="17">
        <v>2</v>
      </c>
      <c r="G146" s="1"/>
      <c r="H146" s="14">
        <v>2.300507720815318</v>
      </c>
      <c r="I146" s="14">
        <v>3.3658728463248924</v>
      </c>
      <c r="J146" s="14">
        <v>10.224478759179192</v>
      </c>
      <c r="L146" s="9">
        <v>2.300507720815318</v>
      </c>
      <c r="M146" s="9">
        <v>3.3658728463248924</v>
      </c>
      <c r="N146" s="9">
        <v>10.224478759179192</v>
      </c>
    </row>
    <row r="147" spans="1:14" ht="12.75">
      <c r="A147" s="3">
        <v>1498</v>
      </c>
      <c r="B147" s="24">
        <v>48</v>
      </c>
      <c r="C147" s="17">
        <f>(B147/20)</f>
        <v>2.4</v>
      </c>
      <c r="D147" s="17">
        <v>0</v>
      </c>
      <c r="E147" s="17">
        <v>2.6666665</v>
      </c>
      <c r="F147" s="17">
        <v>2</v>
      </c>
      <c r="G147" s="1"/>
      <c r="H147" s="14"/>
      <c r="I147" s="14"/>
      <c r="J147" s="14"/>
      <c r="L147" s="9"/>
      <c r="M147" s="9"/>
      <c r="N147" s="9"/>
    </row>
    <row r="148" spans="1:14" ht="12.75">
      <c r="A148" s="3">
        <v>1499</v>
      </c>
      <c r="B148" s="24">
        <v>57.333</v>
      </c>
      <c r="C148" s="17">
        <f>(B148/20)</f>
        <v>2.86665</v>
      </c>
      <c r="D148" s="17">
        <v>0</v>
      </c>
      <c r="E148" s="17">
        <v>2.6666665</v>
      </c>
      <c r="F148" s="17">
        <v>2</v>
      </c>
      <c r="G148" s="1"/>
      <c r="H148" s="14"/>
      <c r="I148" s="14"/>
      <c r="J148" s="14"/>
      <c r="L148" s="9"/>
      <c r="M148" s="9"/>
      <c r="N148" s="9"/>
    </row>
    <row r="149" spans="1:14" ht="12.75">
      <c r="A149" s="3">
        <v>1500</v>
      </c>
      <c r="B149" s="24">
        <v>76</v>
      </c>
      <c r="C149" s="17">
        <f>(B149/20)</f>
        <v>3.8</v>
      </c>
      <c r="D149" s="17">
        <v>0</v>
      </c>
      <c r="E149" s="17">
        <v>3.1585</v>
      </c>
      <c r="F149" s="17">
        <v>2</v>
      </c>
      <c r="G149" s="1"/>
      <c r="H149" s="14">
        <v>2.241</v>
      </c>
      <c r="I149" s="14">
        <v>3.2985279000000003</v>
      </c>
      <c r="J149" s="14">
        <v>9.778909090909092</v>
      </c>
      <c r="L149" s="9">
        <v>2.241</v>
      </c>
      <c r="M149" s="9">
        <v>3.2985279000000003</v>
      </c>
      <c r="N149" s="9">
        <v>9.778909090909092</v>
      </c>
    </row>
    <row r="150" spans="1:14" ht="12.75">
      <c r="A150" s="3">
        <v>1501</v>
      </c>
      <c r="B150" s="24">
        <v>68.5</v>
      </c>
      <c r="C150" s="17">
        <f>(B150/20)</f>
        <v>3.425</v>
      </c>
      <c r="D150" s="17">
        <v>0</v>
      </c>
      <c r="E150" s="17">
        <v>2.6666665</v>
      </c>
      <c r="F150" s="17">
        <v>2</v>
      </c>
      <c r="G150" s="1"/>
      <c r="H150" s="14">
        <v>2.975</v>
      </c>
      <c r="I150" s="14">
        <v>4.3789025</v>
      </c>
      <c r="J150" s="14">
        <v>12.981818181818182</v>
      </c>
      <c r="L150" s="9">
        <v>2.975</v>
      </c>
      <c r="M150" s="9">
        <v>4.3789025</v>
      </c>
      <c r="N150" s="9">
        <v>12.981818181818182</v>
      </c>
    </row>
    <row r="151" spans="1:14" ht="12.75">
      <c r="A151" s="3">
        <v>1502</v>
      </c>
      <c r="B151" s="24">
        <v>48</v>
      </c>
      <c r="C151" s="17">
        <f>(B151/20)</f>
        <v>2.4</v>
      </c>
      <c r="D151" s="17">
        <v>0</v>
      </c>
      <c r="E151" s="17">
        <v>3.1975</v>
      </c>
      <c r="F151" s="17">
        <v>2</v>
      </c>
      <c r="G151" s="1"/>
      <c r="H151" s="14"/>
      <c r="I151" s="14"/>
      <c r="J151" s="14"/>
      <c r="L151" s="9"/>
      <c r="M151" s="9"/>
      <c r="N151" s="9"/>
    </row>
    <row r="152" spans="1:14" ht="12.75">
      <c r="A152" s="3">
        <v>1503</v>
      </c>
      <c r="B152" s="24">
        <v>82</v>
      </c>
      <c r="C152" s="17">
        <f>(B152/20)</f>
        <v>4.1</v>
      </c>
      <c r="D152" s="17">
        <v>2.8</v>
      </c>
      <c r="E152" s="17">
        <v>0</v>
      </c>
      <c r="F152" s="17">
        <v>0</v>
      </c>
      <c r="G152" s="1"/>
      <c r="H152" s="14"/>
      <c r="I152" s="14"/>
      <c r="J152" s="14"/>
      <c r="L152" s="9"/>
      <c r="M152" s="9"/>
      <c r="N152" s="9"/>
    </row>
    <row r="153" spans="1:14" ht="12.75">
      <c r="A153" s="3">
        <v>1504</v>
      </c>
      <c r="B153" s="24">
        <v>81.5</v>
      </c>
      <c r="C153" s="17">
        <f>(B153/20)</f>
        <v>4.075</v>
      </c>
      <c r="D153" s="17">
        <v>2.8</v>
      </c>
      <c r="E153" s="17">
        <v>2.8585000000000003</v>
      </c>
      <c r="F153" s="17">
        <v>2</v>
      </c>
      <c r="G153" s="1"/>
      <c r="H153" s="14"/>
      <c r="I153" s="14"/>
      <c r="J153" s="14"/>
      <c r="L153" s="9"/>
      <c r="M153" s="9"/>
      <c r="N153" s="9"/>
    </row>
    <row r="154" spans="1:14" ht="12.75">
      <c r="A154" s="3">
        <v>1505</v>
      </c>
      <c r="B154" s="25">
        <f>(B153+B155)/2</f>
        <v>64.75</v>
      </c>
      <c r="C154" s="17">
        <f>(B154/20)</f>
        <v>3.2375</v>
      </c>
      <c r="D154" s="17">
        <v>1.775</v>
      </c>
      <c r="E154" s="17">
        <v>2.6666665</v>
      </c>
      <c r="F154" s="17">
        <v>2</v>
      </c>
      <c r="G154" s="1"/>
      <c r="H154" s="14"/>
      <c r="I154" s="14"/>
      <c r="J154" s="14"/>
      <c r="L154" s="9"/>
      <c r="M154" s="9"/>
      <c r="N154" s="9"/>
    </row>
    <row r="155" spans="1:14" ht="12.75">
      <c r="A155" s="3">
        <v>1506</v>
      </c>
      <c r="B155" s="24">
        <v>48</v>
      </c>
      <c r="C155" s="17">
        <f>(B155/20)</f>
        <v>2.4</v>
      </c>
      <c r="D155" s="17">
        <v>1.85</v>
      </c>
      <c r="E155" s="17">
        <v>0</v>
      </c>
      <c r="F155" s="17">
        <v>0</v>
      </c>
      <c r="G155" s="1"/>
      <c r="H155" s="14"/>
      <c r="I155" s="14"/>
      <c r="J155" s="14"/>
      <c r="L155" s="9"/>
      <c r="M155" s="9"/>
      <c r="N155" s="9"/>
    </row>
    <row r="156" spans="1:14" ht="12.75">
      <c r="A156" s="3">
        <v>1507</v>
      </c>
      <c r="B156" s="24">
        <v>48</v>
      </c>
      <c r="C156" s="17">
        <f>(B156/20)</f>
        <v>2.4</v>
      </c>
      <c r="D156" s="17">
        <v>0</v>
      </c>
      <c r="E156" s="17">
        <v>0</v>
      </c>
      <c r="F156" s="17">
        <v>0</v>
      </c>
      <c r="G156" s="1"/>
      <c r="H156" s="14"/>
      <c r="I156" s="14"/>
      <c r="J156" s="14"/>
      <c r="L156" s="9"/>
      <c r="M156" s="9"/>
      <c r="N156" s="9"/>
    </row>
    <row r="157" spans="1:14" ht="12.75">
      <c r="A157" s="3">
        <v>1508</v>
      </c>
      <c r="B157" s="24">
        <v>78.83</v>
      </c>
      <c r="C157" s="17">
        <f>(B157/20)</f>
        <v>3.9415</v>
      </c>
      <c r="D157" s="17">
        <v>2.85</v>
      </c>
      <c r="E157" s="17">
        <v>3.1585</v>
      </c>
      <c r="F157" s="17">
        <v>2</v>
      </c>
      <c r="G157" s="1"/>
      <c r="H157" s="14"/>
      <c r="I157" s="14"/>
      <c r="J157" s="14"/>
      <c r="L157" s="9"/>
      <c r="M157" s="9"/>
      <c r="N157" s="9"/>
    </row>
    <row r="158" spans="1:14" ht="12.75">
      <c r="A158" s="3">
        <v>1509</v>
      </c>
      <c r="B158" s="24">
        <v>84</v>
      </c>
      <c r="C158" s="17">
        <f>(B158/20)</f>
        <v>4.2</v>
      </c>
      <c r="D158" s="17">
        <v>2.95</v>
      </c>
      <c r="E158" s="17">
        <v>3.1585</v>
      </c>
      <c r="F158" s="17">
        <v>2</v>
      </c>
      <c r="G158" s="1"/>
      <c r="H158" s="14">
        <v>3.502441570998798</v>
      </c>
      <c r="I158" s="14">
        <v>5.155243748353131</v>
      </c>
      <c r="J158" s="14">
        <v>15.283381400722028</v>
      </c>
      <c r="L158" s="9">
        <v>3.502441570998798</v>
      </c>
      <c r="M158" s="9">
        <v>5.155243748353131</v>
      </c>
      <c r="N158" s="9">
        <v>15.283381400722028</v>
      </c>
    </row>
    <row r="159" spans="1:14" ht="12.75">
      <c r="A159" s="3">
        <v>1510</v>
      </c>
      <c r="B159" s="24">
        <v>82</v>
      </c>
      <c r="C159" s="17">
        <f>(B159/20)</f>
        <v>4.1</v>
      </c>
      <c r="D159" s="17">
        <v>2.85</v>
      </c>
      <c r="E159" s="17">
        <v>3.1585</v>
      </c>
      <c r="F159" s="17">
        <v>2</v>
      </c>
      <c r="G159" s="1"/>
      <c r="H159" s="14"/>
      <c r="I159" s="14"/>
      <c r="J159" s="14"/>
      <c r="L159" s="9"/>
      <c r="M159" s="9"/>
      <c r="N159" s="9"/>
    </row>
    <row r="160" spans="1:14" ht="12.75">
      <c r="A160" s="3">
        <v>1511</v>
      </c>
      <c r="B160" s="24">
        <v>65</v>
      </c>
      <c r="C160" s="17">
        <f>(B160/20)</f>
        <v>3.25</v>
      </c>
      <c r="D160" s="17">
        <v>2.8</v>
      </c>
      <c r="E160" s="17">
        <v>3.1</v>
      </c>
      <c r="F160" s="17">
        <v>2</v>
      </c>
      <c r="G160" s="1"/>
      <c r="H160" s="14"/>
      <c r="I160" s="14"/>
      <c r="J160" s="14"/>
      <c r="L160" s="9"/>
      <c r="M160" s="9"/>
      <c r="N160" s="9"/>
    </row>
    <row r="161" spans="1:14" ht="12.75">
      <c r="A161" s="3">
        <v>1512</v>
      </c>
      <c r="B161" s="25">
        <f>B160+(1/5)*(B$265-B$260)</f>
        <v>65</v>
      </c>
      <c r="C161" s="17">
        <f>(B161/20)</f>
        <v>3.25</v>
      </c>
      <c r="D161" s="17">
        <v>0</v>
      </c>
      <c r="E161" s="17">
        <v>2.666665</v>
      </c>
      <c r="F161" s="17">
        <v>2</v>
      </c>
      <c r="G161" s="1"/>
      <c r="H161" s="14"/>
      <c r="I161" s="14"/>
      <c r="J161" s="14"/>
      <c r="L161" s="9"/>
      <c r="M161" s="9"/>
      <c r="N161" s="9"/>
    </row>
    <row r="162" spans="1:14" ht="12.75">
      <c r="A162" s="3">
        <v>1513</v>
      </c>
      <c r="B162" s="25">
        <f>B161+(1/5)*(B$265-B$260)</f>
        <v>65</v>
      </c>
      <c r="C162" s="17">
        <f>(B162/20)</f>
        <v>3.25</v>
      </c>
      <c r="D162" s="17">
        <v>0</v>
      </c>
      <c r="E162" s="17">
        <v>2.6666665</v>
      </c>
      <c r="F162" s="17">
        <v>2</v>
      </c>
      <c r="G162" s="1"/>
      <c r="H162" s="14"/>
      <c r="I162" s="14"/>
      <c r="J162" s="14"/>
      <c r="L162" s="9"/>
      <c r="M162" s="9"/>
      <c r="N162" s="9"/>
    </row>
    <row r="163" spans="1:14" ht="12.75">
      <c r="A163" s="3">
        <v>1514</v>
      </c>
      <c r="B163" s="25">
        <f>B162+(1/5)*(B$265-B$260)</f>
        <v>65</v>
      </c>
      <c r="C163" s="17">
        <f>(B163/20)</f>
        <v>3.25</v>
      </c>
      <c r="D163" s="17">
        <v>3</v>
      </c>
      <c r="E163" s="17">
        <v>0</v>
      </c>
      <c r="F163" s="17">
        <v>0</v>
      </c>
      <c r="G163" s="1"/>
      <c r="H163" s="14">
        <v>3.606</v>
      </c>
      <c r="I163" s="14">
        <v>5.307671399999999</v>
      </c>
      <c r="J163" s="14">
        <v>15.735272727272726</v>
      </c>
      <c r="L163" s="9">
        <v>3.606</v>
      </c>
      <c r="M163" s="9">
        <v>5.307671399999999</v>
      </c>
      <c r="N163" s="9">
        <v>15.735272727272726</v>
      </c>
    </row>
    <row r="164" spans="1:14" ht="12.75">
      <c r="A164" s="3">
        <v>1515</v>
      </c>
      <c r="B164" s="25">
        <f>B163+(1/5)*(B$265-B$260)</f>
        <v>65</v>
      </c>
      <c r="C164" s="17">
        <f>(B164/20)</f>
        <v>3.25</v>
      </c>
      <c r="D164" s="17">
        <v>0</v>
      </c>
      <c r="E164" s="17">
        <v>3.1</v>
      </c>
      <c r="F164" s="17">
        <v>2</v>
      </c>
      <c r="G164" s="1"/>
      <c r="H164" s="14"/>
      <c r="I164" s="14"/>
      <c r="J164" s="14"/>
      <c r="L164" s="9"/>
      <c r="M164" s="9"/>
      <c r="N164" s="9"/>
    </row>
    <row r="165" spans="1:14" ht="12.75">
      <c r="A165" s="3">
        <v>1516</v>
      </c>
      <c r="B165" s="24">
        <v>88</v>
      </c>
      <c r="C165" s="17">
        <f>(B165/20)</f>
        <v>4.4</v>
      </c>
      <c r="D165" s="17">
        <v>0</v>
      </c>
      <c r="E165" s="17">
        <v>3.1</v>
      </c>
      <c r="F165" s="17">
        <v>2</v>
      </c>
      <c r="G165" s="1"/>
      <c r="H165" s="14"/>
      <c r="I165" s="14"/>
      <c r="J165" s="14"/>
      <c r="L165" s="9"/>
      <c r="M165" s="9"/>
      <c r="N165" s="9"/>
    </row>
    <row r="166" spans="1:14" ht="12.75">
      <c r="A166" s="3">
        <v>1517</v>
      </c>
      <c r="B166" s="24">
        <v>80</v>
      </c>
      <c r="C166" s="17">
        <f>(B166/20)</f>
        <v>4</v>
      </c>
      <c r="D166" s="17">
        <v>0</v>
      </c>
      <c r="E166" s="17">
        <v>3.1</v>
      </c>
      <c r="F166" s="17">
        <v>2</v>
      </c>
      <c r="G166" s="1"/>
      <c r="H166" s="14"/>
      <c r="I166" s="14"/>
      <c r="J166" s="14"/>
      <c r="L166" s="9"/>
      <c r="M166" s="9"/>
      <c r="N166" s="9"/>
    </row>
    <row r="167" spans="1:14" ht="12.75">
      <c r="A167" s="3">
        <v>1518</v>
      </c>
      <c r="B167" s="24">
        <v>90</v>
      </c>
      <c r="C167" s="17">
        <f>(B167/20)</f>
        <v>4.5</v>
      </c>
      <c r="D167" s="17">
        <v>0</v>
      </c>
      <c r="E167" s="17">
        <v>2.6665</v>
      </c>
      <c r="F167" s="17">
        <v>2</v>
      </c>
      <c r="G167" s="1"/>
      <c r="H167" s="14"/>
      <c r="I167" s="14"/>
      <c r="J167" s="14"/>
      <c r="L167" s="9"/>
      <c r="M167" s="9"/>
      <c r="N167" s="9"/>
    </row>
    <row r="168" spans="1:14" ht="12.75">
      <c r="A168" s="3">
        <v>1519</v>
      </c>
      <c r="B168" s="24">
        <v>88</v>
      </c>
      <c r="C168" s="17">
        <f>(B168/20)</f>
        <v>4.4</v>
      </c>
      <c r="D168" s="17">
        <v>3</v>
      </c>
      <c r="E168" s="17">
        <v>2.6665</v>
      </c>
      <c r="F168" s="17">
        <v>2</v>
      </c>
      <c r="G168" s="1"/>
      <c r="H168" s="14"/>
      <c r="I168" s="14"/>
      <c r="J168" s="14"/>
      <c r="L168" s="9"/>
      <c r="M168" s="9"/>
      <c r="N168" s="9"/>
    </row>
    <row r="169" spans="1:14" ht="12.75">
      <c r="A169" s="3">
        <v>1520</v>
      </c>
      <c r="B169" s="24">
        <v>66</v>
      </c>
      <c r="C169" s="17">
        <f>(B169/20)</f>
        <v>3.3</v>
      </c>
      <c r="D169" s="17">
        <v>0</v>
      </c>
      <c r="E169" s="17">
        <v>0</v>
      </c>
      <c r="F169" s="17">
        <v>0</v>
      </c>
      <c r="G169" s="1"/>
      <c r="H169" s="14"/>
      <c r="I169" s="14"/>
      <c r="J169" s="14"/>
      <c r="L169" s="9"/>
      <c r="M169" s="9"/>
      <c r="N169" s="9"/>
    </row>
    <row r="170" ht="12.75">
      <c r="A170" s="3"/>
    </row>
    <row r="171" ht="12.75">
      <c r="A171" s="3"/>
    </row>
    <row r="172" ht="12.75">
      <c r="A172" s="3"/>
    </row>
    <row r="173" spans="1:2" ht="12.75">
      <c r="A173" s="3"/>
      <c r="B173" s="19" t="s">
        <v>508</v>
      </c>
    </row>
    <row r="174" ht="12.75">
      <c r="A174" s="3"/>
    </row>
    <row r="175" spans="1:2" ht="12.75">
      <c r="A175" s="3"/>
      <c r="B175" t="s">
        <v>295</v>
      </c>
    </row>
    <row r="176" ht="12.75">
      <c r="A176" s="3"/>
    </row>
    <row r="177" spans="1:4" ht="12.75">
      <c r="A177" s="3"/>
      <c r="B177" t="s">
        <v>515</v>
      </c>
      <c r="C177" s="14"/>
      <c r="D177" s="9"/>
    </row>
    <row r="178" spans="1:4" ht="12.75">
      <c r="A178" s="3"/>
      <c r="C178" s="14"/>
      <c r="D178" s="9"/>
    </row>
    <row r="179" spans="1:4" ht="12.75">
      <c r="A179" s="3"/>
      <c r="B179" t="s">
        <v>473</v>
      </c>
      <c r="C179" s="14"/>
      <c r="D179" s="9"/>
    </row>
    <row r="180" spans="1:4" ht="12.75">
      <c r="A180" s="3"/>
      <c r="D180" s="9"/>
    </row>
    <row r="181" spans="1:4" ht="12.75">
      <c r="A181" s="3"/>
      <c r="B181" t="s">
        <v>478</v>
      </c>
      <c r="D181" s="9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M207"/>
  <sheetViews>
    <sheetView defaultGridColor="0" zoomScale="90" zoomScaleNormal="90" colorId="0" workbookViewId="0" topLeftCell="A1">
      <pane xSplit="1" ySplit="8" topLeftCell="B9" activePane="bottomRight" state="frozen"/>
      <selection pane="bottomRight" activeCell="B9" sqref="B9"/>
    </sheetView>
  </sheetViews>
  <sheetFormatPr defaultColWidth="9.140625" defaultRowHeight="12.75"/>
  <cols>
    <col min="1" max="1" width="7.8515625" style="3" customWidth="1"/>
    <col min="2" max="2" width="12.140625" style="0" customWidth="1"/>
    <col min="3" max="5" width="12.140625" style="14" customWidth="1"/>
    <col min="7" max="7" width="7.28125" style="14" customWidth="1"/>
    <col min="8" max="8" width="12.8515625" style="14" customWidth="1"/>
    <col min="9" max="9" width="8.57421875" style="0" customWidth="1"/>
    <col min="11" max="11" width="7.28125" style="0" customWidth="1"/>
    <col min="12" max="12" width="12.8515625" style="0" customWidth="1"/>
    <col min="13" max="13" width="8.57421875" style="0" customWidth="1"/>
  </cols>
  <sheetData>
    <row r="1" spans="1:7" ht="12.75">
      <c r="A1" s="3"/>
      <c r="B1" s="15" t="s">
        <v>529</v>
      </c>
      <c r="C1" s="14"/>
      <c r="E1" s="15"/>
      <c r="G1" s="14"/>
    </row>
    <row r="2" spans="1:8" ht="12.75">
      <c r="A2" s="3"/>
      <c r="B2" s="1" t="s">
        <v>517</v>
      </c>
      <c r="C2" s="14"/>
      <c r="D2" s="14"/>
      <c r="E2" s="15" t="s">
        <v>292</v>
      </c>
      <c r="F2" s="1"/>
      <c r="G2" s="14"/>
      <c r="H2" s="14"/>
    </row>
    <row r="3" spans="1:8" ht="12.75">
      <c r="A3" s="3"/>
      <c r="B3" s="1" t="s">
        <v>293</v>
      </c>
      <c r="C3" s="14"/>
      <c r="D3" s="14"/>
      <c r="E3" s="14"/>
      <c r="F3" s="1"/>
      <c r="G3" s="14"/>
      <c r="H3" s="14"/>
    </row>
    <row r="4" spans="1:8" ht="12.75">
      <c r="A4" s="3"/>
      <c r="B4" s="1"/>
      <c r="C4" s="14"/>
      <c r="D4" s="14"/>
      <c r="E4" s="14"/>
      <c r="F4" s="1"/>
      <c r="G4" s="14"/>
      <c r="H4" s="14"/>
    </row>
    <row r="5" spans="1:12" ht="12.75">
      <c r="A5" s="3"/>
      <c r="B5" s="1" t="s">
        <v>302</v>
      </c>
      <c r="C5" s="15" t="s">
        <v>302</v>
      </c>
      <c r="D5" s="15" t="s">
        <v>534</v>
      </c>
      <c r="E5" s="15" t="s">
        <v>534</v>
      </c>
      <c r="G5" s="15" t="s">
        <v>447</v>
      </c>
      <c r="H5" s="14"/>
      <c r="K5" s="1" t="s">
        <v>454</v>
      </c>
      <c r="L5" s="3"/>
    </row>
    <row r="6" spans="1:13" ht="12.75">
      <c r="A6" s="3" t="s">
        <v>537</v>
      </c>
      <c r="B6" s="1" t="s">
        <v>287</v>
      </c>
      <c r="C6" s="1" t="s">
        <v>289</v>
      </c>
      <c r="D6" s="1" t="s">
        <v>287</v>
      </c>
      <c r="E6" s="1" t="s">
        <v>289</v>
      </c>
      <c r="F6" s="1"/>
      <c r="G6" s="15" t="s">
        <v>484</v>
      </c>
      <c r="H6" s="15" t="s">
        <v>484</v>
      </c>
      <c r="I6" s="1" t="s">
        <v>485</v>
      </c>
      <c r="K6" s="15" t="s">
        <v>484</v>
      </c>
      <c r="L6" s="15" t="s">
        <v>484</v>
      </c>
      <c r="M6" s="1" t="s">
        <v>485</v>
      </c>
    </row>
    <row r="7" spans="1:13" ht="12.75">
      <c r="A7" s="3" t="s">
        <v>358</v>
      </c>
      <c r="B7" s="1" t="s">
        <v>7</v>
      </c>
      <c r="C7" s="1" t="s">
        <v>7</v>
      </c>
      <c r="D7" s="1" t="s">
        <v>7</v>
      </c>
      <c r="E7" s="1" t="s">
        <v>7</v>
      </c>
      <c r="F7" s="1"/>
      <c r="G7" s="15" t="s">
        <v>6</v>
      </c>
      <c r="H7" s="15" t="s">
        <v>5</v>
      </c>
      <c r="I7" s="1" t="s">
        <v>365</v>
      </c>
      <c r="K7" s="15" t="s">
        <v>6</v>
      </c>
      <c r="L7" s="15" t="s">
        <v>5</v>
      </c>
      <c r="M7" s="1" t="s">
        <v>365</v>
      </c>
    </row>
    <row r="8" spans="1:8" ht="12.75">
      <c r="A8" s="3"/>
      <c r="C8" s="14"/>
      <c r="D8" s="14"/>
      <c r="E8" s="14"/>
      <c r="F8" s="1"/>
      <c r="G8" s="14"/>
      <c r="H8" s="14"/>
    </row>
    <row r="9" spans="1:13" ht="12.75">
      <c r="A9" s="3">
        <v>1360</v>
      </c>
      <c r="B9" s="17">
        <v>1.9</v>
      </c>
      <c r="C9" s="14"/>
      <c r="D9" s="17"/>
      <c r="E9" s="14"/>
      <c r="F9" s="1"/>
      <c r="G9" s="14"/>
      <c r="H9" s="14"/>
      <c r="K9" s="9"/>
      <c r="L9" s="9"/>
      <c r="M9" s="9"/>
    </row>
    <row r="10" spans="1:13" ht="12.75">
      <c r="A10" s="3">
        <v>1361</v>
      </c>
      <c r="B10" s="17">
        <v>1.4</v>
      </c>
      <c r="C10" s="14"/>
      <c r="D10" s="17"/>
      <c r="E10" s="14"/>
      <c r="F10" s="1"/>
      <c r="G10" s="14"/>
      <c r="H10" s="14"/>
      <c r="K10" s="9"/>
      <c r="L10" s="9"/>
      <c r="M10" s="9"/>
    </row>
    <row r="11" spans="1:13" ht="12.75">
      <c r="A11" s="3">
        <v>1362</v>
      </c>
      <c r="B11" s="17">
        <v>2.70833</v>
      </c>
      <c r="C11" s="14"/>
      <c r="D11" s="17"/>
      <c r="E11" s="14"/>
      <c r="F11" s="1"/>
      <c r="G11" s="14"/>
      <c r="H11" s="14"/>
      <c r="K11" s="9"/>
      <c r="L11" s="9"/>
      <c r="M11" s="9"/>
    </row>
    <row r="12" spans="1:13" ht="12.75">
      <c r="A12" s="3">
        <v>1363</v>
      </c>
      <c r="B12" s="17">
        <v>0</v>
      </c>
      <c r="C12" s="14"/>
      <c r="D12" s="17"/>
      <c r="E12" s="14"/>
      <c r="F12" s="1"/>
      <c r="G12" s="14"/>
      <c r="H12" s="14"/>
      <c r="K12" s="9"/>
      <c r="L12" s="9"/>
      <c r="M12" s="9"/>
    </row>
    <row r="13" spans="1:13" ht="12.75">
      <c r="A13" s="3">
        <v>1364</v>
      </c>
      <c r="B13" s="17">
        <v>2.2</v>
      </c>
      <c r="C13" s="14"/>
      <c r="D13" s="17"/>
      <c r="E13" s="14"/>
      <c r="F13" s="1"/>
      <c r="G13" s="14"/>
      <c r="H13" s="14"/>
      <c r="K13" s="9"/>
      <c r="L13" s="9"/>
      <c r="M13" s="9"/>
    </row>
    <row r="14" spans="1:13" ht="12.75">
      <c r="A14" s="3">
        <v>1365</v>
      </c>
      <c r="B14" s="17">
        <v>2.4</v>
      </c>
      <c r="C14" s="14"/>
      <c r="D14" s="17"/>
      <c r="E14" s="14"/>
      <c r="F14" s="1"/>
      <c r="G14" s="14"/>
      <c r="H14" s="14"/>
      <c r="K14" s="9"/>
      <c r="L14" s="9"/>
      <c r="M14" s="9"/>
    </row>
    <row r="15" spans="1:13" ht="12.75">
      <c r="A15" s="3">
        <v>1366</v>
      </c>
      <c r="B15" s="17">
        <v>3.1</v>
      </c>
      <c r="C15" s="14"/>
      <c r="D15" s="17"/>
      <c r="E15" s="14"/>
      <c r="F15" s="1"/>
      <c r="G15" s="14"/>
      <c r="H15" s="14"/>
      <c r="K15" s="9"/>
      <c r="L15" s="9"/>
      <c r="M15" s="9"/>
    </row>
    <row r="16" spans="1:13" ht="12.75">
      <c r="A16" s="3">
        <v>1367</v>
      </c>
      <c r="B16" s="17">
        <v>1.9</v>
      </c>
      <c r="C16" s="14"/>
      <c r="D16" s="17"/>
      <c r="E16" s="14"/>
      <c r="F16" s="1"/>
      <c r="G16" s="14"/>
      <c r="H16" s="14"/>
      <c r="K16" s="9"/>
      <c r="L16" s="9"/>
      <c r="M16" s="9"/>
    </row>
    <row r="17" spans="1:13" ht="12.75">
      <c r="A17" s="3">
        <v>1368</v>
      </c>
      <c r="B17" s="17">
        <v>0</v>
      </c>
      <c r="C17" s="14"/>
      <c r="D17" s="17"/>
      <c r="E17" s="14"/>
      <c r="F17" s="1"/>
      <c r="G17" s="14"/>
      <c r="H17" s="14"/>
      <c r="K17" s="9"/>
      <c r="L17" s="9"/>
      <c r="M17" s="9"/>
    </row>
    <row r="18" spans="1:13" ht="12.75">
      <c r="A18" s="3">
        <v>1369</v>
      </c>
      <c r="B18" s="17">
        <v>2.71665</v>
      </c>
      <c r="C18" s="14"/>
      <c r="D18" s="17"/>
      <c r="E18" s="14"/>
      <c r="F18" s="1"/>
      <c r="G18" s="14"/>
      <c r="H18" s="14"/>
      <c r="K18" s="9"/>
      <c r="L18" s="9"/>
      <c r="M18" s="9"/>
    </row>
    <row r="19" spans="1:13" ht="12.75">
      <c r="A19" s="3">
        <v>1370</v>
      </c>
      <c r="B19" s="17">
        <v>0</v>
      </c>
      <c r="C19" s="14"/>
      <c r="D19" s="17"/>
      <c r="E19" s="14"/>
      <c r="F19" s="1"/>
      <c r="G19" s="14"/>
      <c r="H19" s="14"/>
      <c r="K19" s="9"/>
      <c r="L19" s="9"/>
      <c r="M19" s="9"/>
    </row>
    <row r="20" spans="1:13" ht="12.75">
      <c r="A20" s="3">
        <v>1371</v>
      </c>
      <c r="B20" s="17">
        <v>1.6</v>
      </c>
      <c r="C20" s="14"/>
      <c r="D20" s="17"/>
      <c r="E20" s="14"/>
      <c r="F20" s="1"/>
      <c r="G20" s="14"/>
      <c r="H20" s="14"/>
      <c r="K20" s="9"/>
      <c r="L20" s="9"/>
      <c r="M20" s="9"/>
    </row>
    <row r="21" spans="1:13" ht="12.75">
      <c r="A21" s="3">
        <v>1372</v>
      </c>
      <c r="B21" s="17">
        <v>0</v>
      </c>
      <c r="C21" s="14"/>
      <c r="D21" s="17"/>
      <c r="E21" s="14"/>
      <c r="F21" s="1"/>
      <c r="G21" s="14">
        <v>1.751</v>
      </c>
      <c r="H21" s="14">
        <v>1.6107449</v>
      </c>
      <c r="I21" s="14">
        <v>11.673333333333332</v>
      </c>
      <c r="K21" s="9">
        <v>1.751</v>
      </c>
      <c r="L21" s="9">
        <v>1.6107449</v>
      </c>
      <c r="M21" s="9">
        <v>11.673333333333332</v>
      </c>
    </row>
    <row r="22" spans="1:13" ht="12.75">
      <c r="A22" s="3">
        <v>1373</v>
      </c>
      <c r="B22" s="17">
        <v>0</v>
      </c>
      <c r="C22" s="14"/>
      <c r="D22" s="17"/>
      <c r="E22" s="14"/>
      <c r="F22" s="1"/>
      <c r="G22" s="14"/>
      <c r="H22" s="14"/>
      <c r="I22" s="14"/>
      <c r="K22" s="9"/>
      <c r="L22" s="9"/>
      <c r="M22" s="9"/>
    </row>
    <row r="23" spans="1:13" ht="12.75">
      <c r="A23" s="3">
        <v>1374</v>
      </c>
      <c r="B23" s="17">
        <v>0</v>
      </c>
      <c r="C23" s="14"/>
      <c r="D23" s="17"/>
      <c r="E23" s="14"/>
      <c r="F23" s="1"/>
      <c r="G23" s="14"/>
      <c r="H23" s="14"/>
      <c r="I23" s="14"/>
      <c r="K23" s="9"/>
      <c r="L23" s="9"/>
      <c r="M23" s="9"/>
    </row>
    <row r="24" spans="1:13" ht="12.75">
      <c r="A24" s="3">
        <v>1375</v>
      </c>
      <c r="B24" s="17">
        <v>2.8</v>
      </c>
      <c r="C24" s="14"/>
      <c r="D24" s="17"/>
      <c r="E24" s="14"/>
      <c r="F24" s="1"/>
      <c r="G24" s="14"/>
      <c r="H24" s="14"/>
      <c r="I24" s="14"/>
      <c r="K24" s="9"/>
      <c r="L24" s="9"/>
      <c r="M24" s="9"/>
    </row>
    <row r="25" spans="1:13" ht="12.75">
      <c r="A25" s="3">
        <v>1376</v>
      </c>
      <c r="B25" s="17">
        <v>0</v>
      </c>
      <c r="C25" s="14"/>
      <c r="D25" s="17"/>
      <c r="E25" s="14"/>
      <c r="F25" s="1"/>
      <c r="G25" s="14"/>
      <c r="H25" s="14"/>
      <c r="I25" s="14"/>
      <c r="K25" s="9"/>
      <c r="L25" s="9"/>
      <c r="M25" s="9"/>
    </row>
    <row r="26" spans="1:13" ht="12.75">
      <c r="A26" s="3">
        <v>1377</v>
      </c>
      <c r="B26" s="17">
        <v>2.6</v>
      </c>
      <c r="C26" s="14"/>
      <c r="D26" s="17"/>
      <c r="E26" s="14"/>
      <c r="F26" s="1"/>
      <c r="G26" s="14"/>
      <c r="H26" s="14"/>
      <c r="I26" s="14"/>
      <c r="K26" s="9"/>
      <c r="L26" s="9"/>
      <c r="M26" s="9"/>
    </row>
    <row r="27" spans="1:13" ht="12.75">
      <c r="A27" s="3">
        <v>1378</v>
      </c>
      <c r="B27" s="17">
        <v>0</v>
      </c>
      <c r="C27" s="14"/>
      <c r="D27" s="17"/>
      <c r="E27" s="14"/>
      <c r="F27" s="1"/>
      <c r="G27" s="14"/>
      <c r="H27" s="14"/>
      <c r="I27" s="14"/>
      <c r="K27" s="9"/>
      <c r="L27" s="9"/>
      <c r="M27" s="9"/>
    </row>
    <row r="28" spans="1:13" ht="12.75">
      <c r="A28" s="3">
        <v>1379</v>
      </c>
      <c r="B28" s="17">
        <v>0</v>
      </c>
      <c r="C28" s="14"/>
      <c r="D28" s="17"/>
      <c r="E28" s="14"/>
      <c r="F28" s="1"/>
      <c r="G28" s="14"/>
      <c r="H28" s="14"/>
      <c r="I28" s="14"/>
      <c r="K28" s="9">
        <v>2.314</v>
      </c>
      <c r="L28" s="9">
        <v>2.2401834</v>
      </c>
      <c r="M28" s="9">
        <v>15.426666666666668</v>
      </c>
    </row>
    <row r="29" spans="1:13" ht="12.75">
      <c r="A29" s="3">
        <v>1380</v>
      </c>
      <c r="B29" s="17">
        <v>2.125</v>
      </c>
      <c r="C29" s="14"/>
      <c r="D29" s="17"/>
      <c r="E29" s="14"/>
      <c r="F29" s="1"/>
      <c r="G29" s="14"/>
      <c r="H29" s="14"/>
      <c r="I29" s="14"/>
      <c r="K29" s="9"/>
      <c r="L29" s="9"/>
      <c r="M29" s="9"/>
    </row>
    <row r="30" spans="1:13" ht="12.75">
      <c r="A30" s="3">
        <v>1381</v>
      </c>
      <c r="B30" s="17">
        <v>0</v>
      </c>
      <c r="C30" s="14"/>
      <c r="D30" s="17"/>
      <c r="E30" s="14"/>
      <c r="F30" s="1"/>
      <c r="G30" s="14"/>
      <c r="H30" s="14"/>
      <c r="I30" s="14"/>
      <c r="K30" s="9"/>
      <c r="L30" s="9"/>
      <c r="M30" s="9"/>
    </row>
    <row r="31" spans="1:13" ht="12.75">
      <c r="A31" s="3">
        <v>1382</v>
      </c>
      <c r="B31" s="17">
        <v>0</v>
      </c>
      <c r="C31" s="14"/>
      <c r="D31" s="17"/>
      <c r="E31" s="14"/>
      <c r="F31" s="1"/>
      <c r="G31" s="14"/>
      <c r="H31" s="14"/>
      <c r="I31" s="14"/>
      <c r="K31" s="9"/>
      <c r="L31" s="9"/>
      <c r="M31" s="9"/>
    </row>
    <row r="32" spans="1:13" ht="12.75">
      <c r="A32" s="3">
        <v>1383</v>
      </c>
      <c r="B32" s="17">
        <v>0</v>
      </c>
      <c r="C32" s="14"/>
      <c r="D32" s="17"/>
      <c r="E32" s="14"/>
      <c r="F32" s="1"/>
      <c r="G32" s="14">
        <v>2.334</v>
      </c>
      <c r="H32" s="14">
        <v>2.598909</v>
      </c>
      <c r="I32" s="14">
        <v>15.559999999999999</v>
      </c>
      <c r="K32" s="9">
        <v>2.334</v>
      </c>
      <c r="L32" s="9">
        <v>2.598909</v>
      </c>
      <c r="M32" s="9">
        <v>15.559999999999999</v>
      </c>
    </row>
    <row r="33" spans="1:13" ht="12.75">
      <c r="A33" s="3">
        <v>1384</v>
      </c>
      <c r="B33" s="17">
        <v>3.2</v>
      </c>
      <c r="C33" s="14"/>
      <c r="D33" s="17"/>
      <c r="E33" s="14"/>
      <c r="F33" s="1"/>
      <c r="G33" s="14">
        <v>2.196</v>
      </c>
      <c r="H33" s="14">
        <v>2.445246</v>
      </c>
      <c r="I33" s="14">
        <v>14.640000000000002</v>
      </c>
      <c r="K33" s="9">
        <v>1.9875</v>
      </c>
      <c r="L33" s="9">
        <v>2.21308125</v>
      </c>
      <c r="M33" s="9">
        <v>13.25</v>
      </c>
    </row>
    <row r="34" spans="1:13" ht="12.75">
      <c r="A34" s="3">
        <v>1385</v>
      </c>
      <c r="B34" s="17">
        <v>0</v>
      </c>
      <c r="C34" s="14"/>
      <c r="D34" s="17"/>
      <c r="E34" s="14"/>
      <c r="F34" s="1"/>
      <c r="G34" s="14"/>
      <c r="H34" s="14"/>
      <c r="I34" s="14"/>
      <c r="K34" s="9"/>
      <c r="L34" s="9"/>
      <c r="M34" s="9"/>
    </row>
    <row r="35" spans="1:13" ht="12.75">
      <c r="A35" s="3">
        <v>1386</v>
      </c>
      <c r="B35" s="17">
        <v>0</v>
      </c>
      <c r="C35" s="14"/>
      <c r="D35" s="17"/>
      <c r="E35" s="14"/>
      <c r="F35" s="1"/>
      <c r="G35" s="14"/>
      <c r="H35" s="14"/>
      <c r="I35" s="14"/>
      <c r="K35" s="9"/>
      <c r="L35" s="9"/>
      <c r="M35" s="9"/>
    </row>
    <row r="36" spans="1:13" ht="12.75">
      <c r="A36" s="3">
        <v>1387</v>
      </c>
      <c r="B36" s="17">
        <v>0</v>
      </c>
      <c r="C36" s="14"/>
      <c r="D36" s="17"/>
      <c r="E36" s="14"/>
      <c r="F36" s="1"/>
      <c r="G36" s="14"/>
      <c r="H36" s="14"/>
      <c r="I36" s="14"/>
      <c r="K36" s="9">
        <v>2.4394704000000003</v>
      </c>
      <c r="L36" s="9">
        <v>2.5027119</v>
      </c>
      <c r="M36" s="9">
        <v>15.69</v>
      </c>
    </row>
    <row r="37" spans="1:13" ht="12.75">
      <c r="A37" s="3">
        <v>1388</v>
      </c>
      <c r="B37" s="17">
        <v>1.8</v>
      </c>
      <c r="C37" s="14"/>
      <c r="D37" s="17"/>
      <c r="E37" s="14"/>
      <c r="F37" s="1"/>
      <c r="G37" s="14"/>
      <c r="H37" s="14"/>
      <c r="I37" s="14"/>
      <c r="K37" s="9">
        <v>1.188275</v>
      </c>
      <c r="L37" s="9">
        <v>1.3813761000000002</v>
      </c>
      <c r="M37" s="9">
        <v>7.243333333333333</v>
      </c>
    </row>
    <row r="38" spans="1:13" ht="12.75">
      <c r="A38" s="3">
        <v>1389</v>
      </c>
      <c r="B38" s="17">
        <v>2.2</v>
      </c>
      <c r="C38" s="14"/>
      <c r="D38" s="17"/>
      <c r="E38" s="14"/>
      <c r="F38" s="1"/>
      <c r="G38" s="14"/>
      <c r="H38" s="14"/>
      <c r="I38" s="14"/>
      <c r="K38" s="9"/>
      <c r="L38" s="9"/>
      <c r="M38" s="9"/>
    </row>
    <row r="39" spans="1:13" ht="12.75">
      <c r="A39" s="3">
        <v>1390</v>
      </c>
      <c r="B39" s="17">
        <v>0</v>
      </c>
      <c r="C39" s="14"/>
      <c r="D39" s="17"/>
      <c r="E39" s="14"/>
      <c r="F39" s="1"/>
      <c r="G39" s="14">
        <v>1.887</v>
      </c>
      <c r="H39" s="14">
        <v>1.9788968999999998</v>
      </c>
      <c r="I39" s="14">
        <v>12.58</v>
      </c>
      <c r="K39" s="9">
        <v>1.9445</v>
      </c>
      <c r="L39" s="9">
        <v>2.0391971499999997</v>
      </c>
      <c r="M39" s="9">
        <v>12.963333333333333</v>
      </c>
    </row>
    <row r="40" spans="1:13" ht="12.75">
      <c r="A40" s="3">
        <v>1391</v>
      </c>
      <c r="B40" s="17">
        <v>1.9</v>
      </c>
      <c r="C40" s="14"/>
      <c r="D40" s="17"/>
      <c r="E40" s="14"/>
      <c r="F40" s="1"/>
      <c r="G40" s="14"/>
      <c r="H40" s="14"/>
      <c r="I40" s="14"/>
      <c r="K40" s="9">
        <v>1.960718</v>
      </c>
      <c r="L40" s="9">
        <v>2.00359835</v>
      </c>
      <c r="M40" s="9">
        <v>12.676666666666666</v>
      </c>
    </row>
    <row r="41" spans="1:13" ht="12.75">
      <c r="A41" s="3">
        <v>1392</v>
      </c>
      <c r="B41" s="17">
        <v>0</v>
      </c>
      <c r="C41" s="14"/>
      <c r="D41" s="17"/>
      <c r="E41" s="14"/>
      <c r="F41" s="1"/>
      <c r="G41" s="14"/>
      <c r="H41" s="14"/>
      <c r="I41" s="14"/>
      <c r="K41" s="9">
        <v>1.4785833333333336</v>
      </c>
      <c r="L41" s="9">
        <v>1.5259886666666667</v>
      </c>
      <c r="M41" s="9">
        <v>9.615555555555554</v>
      </c>
    </row>
    <row r="42" spans="1:13" ht="12.75">
      <c r="A42" s="3">
        <v>1393</v>
      </c>
      <c r="B42" s="17">
        <v>1.9729166666666669</v>
      </c>
      <c r="C42" s="14"/>
      <c r="D42" s="17"/>
      <c r="E42" s="14"/>
      <c r="F42" s="1"/>
      <c r="G42" s="14"/>
      <c r="H42" s="14"/>
      <c r="I42" s="14"/>
      <c r="K42" s="9">
        <v>1.6429166666666666</v>
      </c>
      <c r="L42" s="9">
        <v>1.6947042333333335</v>
      </c>
      <c r="M42" s="9">
        <v>10.71111111111111</v>
      </c>
    </row>
    <row r="43" spans="1:13" ht="12.75">
      <c r="A43" s="3">
        <v>1394</v>
      </c>
      <c r="B43" s="17">
        <v>0</v>
      </c>
      <c r="C43" s="14"/>
      <c r="D43" s="17">
        <v>2.05</v>
      </c>
      <c r="E43" s="17">
        <v>1.9</v>
      </c>
      <c r="F43" s="1"/>
      <c r="G43" s="14"/>
      <c r="H43" s="14"/>
      <c r="I43" s="14"/>
      <c r="K43" s="9"/>
      <c r="L43" s="9"/>
      <c r="M43" s="9"/>
    </row>
    <row r="44" spans="1:13" ht="12.75">
      <c r="A44" s="3">
        <v>1395</v>
      </c>
      <c r="B44" s="17">
        <v>1.975</v>
      </c>
      <c r="C44" s="14"/>
      <c r="D44" s="17">
        <v>2</v>
      </c>
      <c r="E44" s="17">
        <v>1.725</v>
      </c>
      <c r="F44" s="1"/>
      <c r="G44" s="14"/>
      <c r="H44" s="14"/>
      <c r="I44" s="14"/>
      <c r="K44" s="9"/>
      <c r="L44" s="9"/>
      <c r="M44" s="9"/>
    </row>
    <row r="45" spans="1:13" ht="12.75">
      <c r="A45" s="3">
        <v>1396</v>
      </c>
      <c r="B45" s="17">
        <v>0</v>
      </c>
      <c r="C45" s="14"/>
      <c r="D45" s="17">
        <v>2.1</v>
      </c>
      <c r="E45" s="17">
        <v>1.775</v>
      </c>
      <c r="F45" s="1"/>
      <c r="G45" s="14"/>
      <c r="H45" s="14"/>
      <c r="I45" s="14"/>
      <c r="K45" s="9">
        <v>1.443</v>
      </c>
      <c r="L45" s="9">
        <v>1.5132741</v>
      </c>
      <c r="M45" s="9">
        <v>9.62</v>
      </c>
    </row>
    <row r="46" spans="1:13" ht="12.75">
      <c r="A46" s="3">
        <v>1397</v>
      </c>
      <c r="B46" s="17">
        <v>0</v>
      </c>
      <c r="C46" s="14"/>
      <c r="D46" s="17">
        <v>2.1</v>
      </c>
      <c r="E46" s="17">
        <v>1.7165</v>
      </c>
      <c r="F46" s="1"/>
      <c r="G46" s="14"/>
      <c r="H46" s="14"/>
      <c r="I46" s="14"/>
      <c r="K46" s="9">
        <v>1.5455</v>
      </c>
      <c r="L46" s="9">
        <v>1.62076585</v>
      </c>
      <c r="M46" s="9">
        <v>10.303333333333335</v>
      </c>
    </row>
    <row r="47" spans="1:13" ht="12.75">
      <c r="A47" s="3">
        <v>1398</v>
      </c>
      <c r="B47" s="17">
        <v>0</v>
      </c>
      <c r="C47" s="14"/>
      <c r="D47" s="17">
        <v>0</v>
      </c>
      <c r="E47" s="17">
        <v>0</v>
      </c>
      <c r="F47" s="1"/>
      <c r="G47" s="14"/>
      <c r="H47" s="14"/>
      <c r="I47" s="14"/>
      <c r="K47" s="9">
        <v>1.201</v>
      </c>
      <c r="L47" s="9">
        <v>1.2594887000000001</v>
      </c>
      <c r="M47" s="9">
        <v>8.006666666666668</v>
      </c>
    </row>
    <row r="48" spans="1:13" ht="12.75">
      <c r="A48" s="3">
        <v>1399</v>
      </c>
      <c r="B48" s="17">
        <v>2</v>
      </c>
      <c r="C48" s="14"/>
      <c r="D48" s="17">
        <v>2</v>
      </c>
      <c r="E48" s="17">
        <v>1.6454999999999997</v>
      </c>
      <c r="F48" s="1"/>
      <c r="G48" s="14"/>
      <c r="H48" s="14"/>
      <c r="I48" s="14"/>
      <c r="K48" s="9">
        <v>1.4205</v>
      </c>
      <c r="L48" s="9">
        <v>1.48967835</v>
      </c>
      <c r="M48" s="9">
        <v>9.469999999999999</v>
      </c>
    </row>
    <row r="49" spans="1:13" ht="12.75">
      <c r="A49" s="3">
        <v>1400</v>
      </c>
      <c r="B49" s="17">
        <v>2.2</v>
      </c>
      <c r="C49" s="14"/>
      <c r="D49" s="17">
        <v>2</v>
      </c>
      <c r="E49" s="17">
        <v>1.6864999999999999</v>
      </c>
      <c r="F49" s="1"/>
      <c r="G49" s="14"/>
      <c r="H49" s="14"/>
      <c r="I49" s="14"/>
      <c r="K49" s="9"/>
      <c r="L49" s="9"/>
      <c r="M49" s="9"/>
    </row>
    <row r="50" spans="1:13" ht="12.75">
      <c r="A50" s="3">
        <v>1401</v>
      </c>
      <c r="B50" s="17">
        <v>0</v>
      </c>
      <c r="C50" s="14"/>
      <c r="D50" s="17">
        <v>2.05</v>
      </c>
      <c r="E50" s="17">
        <v>1.7</v>
      </c>
      <c r="F50" s="1"/>
      <c r="G50" s="14"/>
      <c r="H50" s="14"/>
      <c r="I50" s="14"/>
      <c r="K50" s="9">
        <v>1.264</v>
      </c>
      <c r="L50" s="9">
        <v>1.3255568</v>
      </c>
      <c r="M50" s="9">
        <v>8.426666666666668</v>
      </c>
    </row>
    <row r="51" spans="1:13" ht="12.75">
      <c r="A51" s="3">
        <v>1402</v>
      </c>
      <c r="B51" s="17">
        <v>2.1</v>
      </c>
      <c r="C51" s="14"/>
      <c r="D51" s="17">
        <v>0</v>
      </c>
      <c r="E51" s="17">
        <v>0</v>
      </c>
      <c r="F51" s="1"/>
      <c r="G51" s="14"/>
      <c r="H51" s="14"/>
      <c r="I51" s="14"/>
      <c r="K51" s="9">
        <v>1.128</v>
      </c>
      <c r="L51" s="9">
        <v>1.1829336</v>
      </c>
      <c r="M51" s="9">
        <v>7.52</v>
      </c>
    </row>
    <row r="52" spans="1:13" ht="12.75">
      <c r="A52" s="3">
        <v>1403</v>
      </c>
      <c r="B52" s="17">
        <v>0</v>
      </c>
      <c r="C52" s="14"/>
      <c r="D52" s="17">
        <v>0</v>
      </c>
      <c r="E52" s="17">
        <v>0</v>
      </c>
      <c r="F52" s="1"/>
      <c r="G52" s="14"/>
      <c r="H52" s="14"/>
      <c r="I52" s="14"/>
      <c r="K52" s="9">
        <v>1.475</v>
      </c>
      <c r="L52" s="9">
        <v>1.5468325</v>
      </c>
      <c r="M52" s="9">
        <v>9.833333333333334</v>
      </c>
    </row>
    <row r="53" spans="1:13" ht="12.75">
      <c r="A53" s="3">
        <v>1404</v>
      </c>
      <c r="B53" s="17">
        <v>0</v>
      </c>
      <c r="C53" s="14"/>
      <c r="D53" s="17">
        <v>2.1</v>
      </c>
      <c r="E53" s="17">
        <v>1.7165</v>
      </c>
      <c r="F53" s="1"/>
      <c r="G53" s="14">
        <v>1.649</v>
      </c>
      <c r="H53" s="14">
        <v>1.7293063</v>
      </c>
      <c r="I53" s="14">
        <v>10.993333333333332</v>
      </c>
      <c r="K53" s="9">
        <v>1.389</v>
      </c>
      <c r="L53" s="9">
        <v>1.4566443</v>
      </c>
      <c r="M53" s="9">
        <v>9.26</v>
      </c>
    </row>
    <row r="54" spans="1:13" ht="12.75">
      <c r="A54" s="3">
        <v>1405</v>
      </c>
      <c r="B54" s="17">
        <v>0</v>
      </c>
      <c r="C54" s="14"/>
      <c r="D54" s="17">
        <v>0</v>
      </c>
      <c r="E54" s="17">
        <v>0</v>
      </c>
      <c r="F54" s="1"/>
      <c r="G54" s="14">
        <v>3.587</v>
      </c>
      <c r="H54" s="14">
        <v>3.7616869</v>
      </c>
      <c r="I54" s="14">
        <v>23.913333333333334</v>
      </c>
      <c r="K54" s="9">
        <v>3.587</v>
      </c>
      <c r="L54" s="9">
        <v>3.7616869</v>
      </c>
      <c r="M54" s="9">
        <v>23.913333333333334</v>
      </c>
    </row>
    <row r="55" spans="1:13" ht="12.75">
      <c r="A55" s="3">
        <v>1406</v>
      </c>
      <c r="B55" s="17">
        <v>0</v>
      </c>
      <c r="C55" s="14"/>
      <c r="D55" s="17">
        <v>2.1</v>
      </c>
      <c r="E55" s="17">
        <v>1.9</v>
      </c>
      <c r="F55" s="1"/>
      <c r="G55" s="14"/>
      <c r="H55" s="14"/>
      <c r="I55" s="14"/>
      <c r="K55" s="9">
        <v>1.163</v>
      </c>
      <c r="L55" s="9">
        <v>1.2196381</v>
      </c>
      <c r="M55" s="9">
        <v>7.753333333333334</v>
      </c>
    </row>
    <row r="56" spans="1:13" ht="12.75">
      <c r="A56" s="3">
        <v>1407</v>
      </c>
      <c r="B56" s="17">
        <v>2.175</v>
      </c>
      <c r="C56" s="17">
        <v>1.95</v>
      </c>
      <c r="D56" s="17">
        <v>2.2</v>
      </c>
      <c r="E56" s="17">
        <v>2</v>
      </c>
      <c r="F56" s="1"/>
      <c r="G56" s="14"/>
      <c r="H56" s="14"/>
      <c r="I56" s="14"/>
      <c r="K56" s="9"/>
      <c r="L56" s="9"/>
      <c r="M56" s="9"/>
    </row>
    <row r="57" spans="1:13" ht="12.75">
      <c r="A57" s="3">
        <v>1408</v>
      </c>
      <c r="B57" s="17">
        <v>0</v>
      </c>
      <c r="C57" s="17">
        <v>0</v>
      </c>
      <c r="D57" s="17">
        <v>2.3835</v>
      </c>
      <c r="E57" s="17">
        <v>1.9415</v>
      </c>
      <c r="F57" s="1"/>
      <c r="G57" s="14"/>
      <c r="H57" s="14"/>
      <c r="I57" s="14"/>
      <c r="K57" s="9"/>
      <c r="L57" s="9"/>
      <c r="M57" s="9"/>
    </row>
    <row r="58" spans="1:13" ht="12.75">
      <c r="A58" s="3">
        <v>1409</v>
      </c>
      <c r="B58" s="17">
        <v>2</v>
      </c>
      <c r="C58" s="17">
        <v>2</v>
      </c>
      <c r="D58" s="17">
        <v>0</v>
      </c>
      <c r="E58" s="17">
        <v>0</v>
      </c>
      <c r="F58" s="1"/>
      <c r="G58" s="14"/>
      <c r="H58" s="14"/>
      <c r="I58" s="14"/>
      <c r="K58" s="9">
        <v>1.908</v>
      </c>
      <c r="L58" s="9">
        <v>1.8641159999999999</v>
      </c>
      <c r="M58" s="9">
        <v>12.72</v>
      </c>
    </row>
    <row r="59" spans="1:13" ht="12.75">
      <c r="A59" s="3">
        <v>1410</v>
      </c>
      <c r="B59" s="17">
        <v>2.375</v>
      </c>
      <c r="C59" s="17">
        <v>2.1</v>
      </c>
      <c r="D59" s="17">
        <v>2.8914999999999997</v>
      </c>
      <c r="E59" s="17">
        <v>2</v>
      </c>
      <c r="F59" s="1"/>
      <c r="G59" s="14"/>
      <c r="H59" s="14"/>
      <c r="I59" s="14"/>
      <c r="K59" s="9"/>
      <c r="L59" s="9"/>
      <c r="M59" s="9"/>
    </row>
    <row r="60" spans="1:13" ht="12.75">
      <c r="A60" s="3">
        <v>1411</v>
      </c>
      <c r="B60" s="17">
        <v>2.1</v>
      </c>
      <c r="C60" s="17">
        <v>2.275</v>
      </c>
      <c r="D60" s="17">
        <v>0</v>
      </c>
      <c r="E60" s="17">
        <v>1.95</v>
      </c>
      <c r="F60" s="1"/>
      <c r="G60" s="14"/>
      <c r="H60" s="14"/>
      <c r="I60" s="14"/>
      <c r="K60" s="9">
        <v>1.3</v>
      </c>
      <c r="L60" s="9">
        <v>1.17208</v>
      </c>
      <c r="M60" s="9">
        <v>7.8</v>
      </c>
    </row>
    <row r="61" spans="1:13" ht="12.75">
      <c r="A61" s="3">
        <v>1412</v>
      </c>
      <c r="B61" s="17">
        <v>2.21875</v>
      </c>
      <c r="C61" s="17">
        <v>2.175</v>
      </c>
      <c r="D61" s="17">
        <v>2.6</v>
      </c>
      <c r="E61" s="17">
        <v>1.925</v>
      </c>
      <c r="F61" s="1"/>
      <c r="G61" s="14"/>
      <c r="H61" s="14"/>
      <c r="I61" s="14"/>
      <c r="K61" s="9">
        <v>1.9</v>
      </c>
      <c r="L61" s="9">
        <v>1.42766</v>
      </c>
      <c r="M61" s="9">
        <v>11.4</v>
      </c>
    </row>
    <row r="62" spans="1:13" ht="12.75">
      <c r="A62" s="3">
        <v>1413</v>
      </c>
      <c r="B62" s="17">
        <v>0</v>
      </c>
      <c r="C62" s="17">
        <v>0</v>
      </c>
      <c r="D62" s="17">
        <v>0</v>
      </c>
      <c r="E62" s="17">
        <v>0</v>
      </c>
      <c r="F62" s="1"/>
      <c r="G62" s="14"/>
      <c r="H62" s="14"/>
      <c r="I62" s="14"/>
      <c r="K62" s="9">
        <v>1.3014999999999999</v>
      </c>
      <c r="L62" s="9">
        <v>0.9779471</v>
      </c>
      <c r="M62" s="9">
        <v>7.808999999999999</v>
      </c>
    </row>
    <row r="63" spans="1:13" ht="12.75">
      <c r="A63" s="3">
        <v>1414</v>
      </c>
      <c r="B63" s="17">
        <v>2.1</v>
      </c>
      <c r="C63" s="17">
        <v>2.2</v>
      </c>
      <c r="D63" s="17">
        <v>2.1165</v>
      </c>
      <c r="E63" s="17">
        <v>0</v>
      </c>
      <c r="F63" s="1"/>
      <c r="G63" s="14"/>
      <c r="H63" s="14"/>
      <c r="I63" s="14"/>
      <c r="K63" s="9"/>
      <c r="L63" s="9"/>
      <c r="M63" s="9"/>
    </row>
    <row r="64" spans="1:13" ht="12.75">
      <c r="A64" s="3">
        <v>1415</v>
      </c>
      <c r="B64" s="17">
        <v>2.1</v>
      </c>
      <c r="C64" s="17">
        <v>2.05</v>
      </c>
      <c r="D64" s="17">
        <v>2.5</v>
      </c>
      <c r="E64" s="17">
        <v>1.85</v>
      </c>
      <c r="F64" s="1"/>
      <c r="G64" s="14"/>
      <c r="H64" s="14"/>
      <c r="I64" s="14"/>
      <c r="K64" s="9"/>
      <c r="L64" s="9"/>
      <c r="M64" s="9"/>
    </row>
    <row r="65" spans="1:13" ht="12.75">
      <c r="A65" s="3">
        <v>1416</v>
      </c>
      <c r="B65" s="17">
        <v>0</v>
      </c>
      <c r="C65" s="17">
        <v>0</v>
      </c>
      <c r="D65" s="17">
        <v>2.4</v>
      </c>
      <c r="E65" s="17">
        <v>1.9</v>
      </c>
      <c r="F65" s="1"/>
      <c r="G65" s="14"/>
      <c r="H65" s="14"/>
      <c r="I65" s="14"/>
      <c r="K65" s="9"/>
      <c r="L65" s="9"/>
      <c r="M65" s="9"/>
    </row>
    <row r="66" spans="1:13" ht="12.75">
      <c r="A66" s="3">
        <v>1417</v>
      </c>
      <c r="B66" s="17">
        <v>0</v>
      </c>
      <c r="C66" s="17">
        <v>0</v>
      </c>
      <c r="D66" s="17">
        <v>2.4</v>
      </c>
      <c r="E66" s="17">
        <v>1.9</v>
      </c>
      <c r="F66" s="1"/>
      <c r="G66" s="14"/>
      <c r="H66" s="14"/>
      <c r="I66" s="14"/>
      <c r="K66" s="9"/>
      <c r="L66" s="9"/>
      <c r="M66" s="9"/>
    </row>
    <row r="67" spans="1:13" ht="12.75">
      <c r="A67" s="3">
        <v>1418</v>
      </c>
      <c r="B67" s="17">
        <v>0</v>
      </c>
      <c r="C67" s="17">
        <v>0</v>
      </c>
      <c r="D67" s="17">
        <v>2.3165</v>
      </c>
      <c r="E67" s="17">
        <v>1.8335000000000001</v>
      </c>
      <c r="F67" s="1"/>
      <c r="G67" s="14"/>
      <c r="H67" s="14"/>
      <c r="I67" s="14"/>
      <c r="K67" s="9">
        <v>1.2</v>
      </c>
      <c r="L67" s="9">
        <v>1.17756</v>
      </c>
      <c r="M67" s="9">
        <v>7.2</v>
      </c>
    </row>
    <row r="68" spans="1:13" ht="12.75">
      <c r="A68" s="3">
        <v>1419</v>
      </c>
      <c r="B68" s="17">
        <v>2.1</v>
      </c>
      <c r="C68" s="17">
        <v>1.8</v>
      </c>
      <c r="D68" s="17">
        <v>2.3165</v>
      </c>
      <c r="E68" s="17">
        <v>1.8335000000000001</v>
      </c>
      <c r="F68" s="1"/>
      <c r="G68" s="14"/>
      <c r="H68" s="14"/>
      <c r="I68" s="14"/>
      <c r="K68" s="9"/>
      <c r="L68" s="9"/>
      <c r="M68" s="9"/>
    </row>
    <row r="69" spans="1:13" ht="12.75">
      <c r="A69" s="3">
        <v>1420</v>
      </c>
      <c r="B69" s="17">
        <v>0</v>
      </c>
      <c r="C69" s="17">
        <v>1.7</v>
      </c>
      <c r="D69" s="17">
        <v>0</v>
      </c>
      <c r="E69" s="17">
        <v>0</v>
      </c>
      <c r="F69" s="1"/>
      <c r="G69" s="14"/>
      <c r="H69" s="14"/>
      <c r="I69" s="14"/>
      <c r="K69" s="9"/>
      <c r="L69" s="9"/>
      <c r="M69" s="9"/>
    </row>
    <row r="70" spans="1:13" ht="12.75">
      <c r="A70" s="3">
        <v>1421</v>
      </c>
      <c r="B70" s="17">
        <v>2.1</v>
      </c>
      <c r="C70" s="17">
        <v>1.75</v>
      </c>
      <c r="D70" s="17">
        <v>0</v>
      </c>
      <c r="E70" s="17">
        <v>0</v>
      </c>
      <c r="F70" s="1"/>
      <c r="G70" s="14"/>
      <c r="H70" s="14"/>
      <c r="I70" s="14"/>
      <c r="K70" s="9"/>
      <c r="L70" s="9"/>
      <c r="M70" s="9"/>
    </row>
    <row r="71" spans="1:13" ht="12.75">
      <c r="A71" s="3">
        <v>1422</v>
      </c>
      <c r="B71" s="17">
        <v>0</v>
      </c>
      <c r="C71" s="17">
        <v>0</v>
      </c>
      <c r="D71" s="17">
        <v>0</v>
      </c>
      <c r="E71" s="17">
        <v>1.6664999999999999</v>
      </c>
      <c r="F71" s="1"/>
      <c r="G71" s="14"/>
      <c r="H71" s="14"/>
      <c r="I71" s="14"/>
      <c r="K71" s="9"/>
      <c r="L71" s="9"/>
      <c r="M71" s="9"/>
    </row>
    <row r="72" spans="1:13" ht="12.75">
      <c r="A72" s="3">
        <v>1423</v>
      </c>
      <c r="B72" s="17">
        <v>0</v>
      </c>
      <c r="C72" s="17">
        <v>0</v>
      </c>
      <c r="D72" s="17">
        <v>0</v>
      </c>
      <c r="E72" s="17">
        <v>0</v>
      </c>
      <c r="F72" s="1"/>
      <c r="G72" s="14"/>
      <c r="H72" s="14"/>
      <c r="I72" s="14"/>
      <c r="K72" s="9"/>
      <c r="L72" s="9"/>
      <c r="M72" s="9"/>
    </row>
    <row r="73" spans="1:13" ht="12.75">
      <c r="A73" s="3">
        <v>1424</v>
      </c>
      <c r="B73" s="17">
        <v>0</v>
      </c>
      <c r="C73" s="17">
        <v>0</v>
      </c>
      <c r="D73" s="17">
        <v>2.3</v>
      </c>
      <c r="E73" s="17">
        <v>1.7</v>
      </c>
      <c r="F73" s="1"/>
      <c r="G73" s="14"/>
      <c r="H73" s="14"/>
      <c r="I73" s="14"/>
      <c r="K73" s="9"/>
      <c r="L73" s="9"/>
      <c r="M73" s="9"/>
    </row>
    <row r="74" spans="1:13" ht="12.75">
      <c r="A74" s="3">
        <v>1425</v>
      </c>
      <c r="B74" s="17">
        <v>2.125</v>
      </c>
      <c r="C74" s="17">
        <v>2</v>
      </c>
      <c r="D74" s="17">
        <v>2.35</v>
      </c>
      <c r="E74" s="17">
        <v>1.8</v>
      </c>
      <c r="F74" s="1"/>
      <c r="G74" s="14">
        <v>2.402</v>
      </c>
      <c r="H74" s="14">
        <v>2.5045654</v>
      </c>
      <c r="I74" s="14">
        <v>14.412</v>
      </c>
      <c r="K74" s="9">
        <v>2.402</v>
      </c>
      <c r="L74" s="9">
        <v>2.5045654</v>
      </c>
      <c r="M74" s="9">
        <v>14.412</v>
      </c>
    </row>
    <row r="75" spans="1:13" ht="12.75">
      <c r="A75" s="3">
        <v>1426</v>
      </c>
      <c r="B75" s="17">
        <v>2.125</v>
      </c>
      <c r="C75" s="17">
        <v>1.85</v>
      </c>
      <c r="D75" s="17">
        <v>0</v>
      </c>
      <c r="E75" s="17">
        <v>0</v>
      </c>
      <c r="F75" s="1"/>
      <c r="G75" s="14"/>
      <c r="H75" s="14"/>
      <c r="I75" s="14"/>
      <c r="K75" s="9"/>
      <c r="L75" s="9"/>
      <c r="M75" s="9"/>
    </row>
    <row r="76" spans="1:13" ht="12.75">
      <c r="A76" s="3">
        <v>1427</v>
      </c>
      <c r="B76" s="17">
        <v>2.125</v>
      </c>
      <c r="C76" s="17">
        <v>2</v>
      </c>
      <c r="D76" s="17">
        <v>2.125</v>
      </c>
      <c r="E76" s="17">
        <v>1.9</v>
      </c>
      <c r="F76" s="1"/>
      <c r="G76" s="14">
        <v>1.603</v>
      </c>
      <c r="H76" s="14">
        <v>1.6714480999999999</v>
      </c>
      <c r="I76" s="14">
        <v>9.617999999999999</v>
      </c>
      <c r="K76" s="9">
        <v>1.603</v>
      </c>
      <c r="L76" s="9">
        <v>1.6714480999999999</v>
      </c>
      <c r="M76" s="9">
        <v>9.617999999999999</v>
      </c>
    </row>
    <row r="77" spans="1:13" ht="12.75">
      <c r="A77" s="3">
        <v>1428</v>
      </c>
      <c r="B77" s="17">
        <v>3.6</v>
      </c>
      <c r="C77" s="17">
        <v>0</v>
      </c>
      <c r="D77" s="17">
        <v>0</v>
      </c>
      <c r="E77" s="17">
        <v>0</v>
      </c>
      <c r="F77" s="1"/>
      <c r="G77" s="14"/>
      <c r="H77" s="14"/>
      <c r="I77" s="14"/>
      <c r="K77" s="9"/>
      <c r="L77" s="9"/>
      <c r="M77" s="9"/>
    </row>
    <row r="78" spans="1:13" ht="12.75">
      <c r="A78" s="3">
        <v>1429</v>
      </c>
      <c r="B78" s="17">
        <v>2.125</v>
      </c>
      <c r="C78" s="17">
        <v>2</v>
      </c>
      <c r="D78" s="17">
        <v>2.2</v>
      </c>
      <c r="E78" s="17">
        <v>1.75</v>
      </c>
      <c r="F78" s="1"/>
      <c r="G78" s="14">
        <v>1.734</v>
      </c>
      <c r="H78" s="14">
        <v>2.0483742</v>
      </c>
      <c r="I78" s="14">
        <v>10.404</v>
      </c>
      <c r="K78" s="9">
        <v>1.734</v>
      </c>
      <c r="L78" s="9">
        <v>2.0483742</v>
      </c>
      <c r="M78" s="9">
        <v>10.404</v>
      </c>
    </row>
    <row r="79" spans="1:13" ht="12.75">
      <c r="A79" s="3">
        <v>1430</v>
      </c>
      <c r="B79" s="17">
        <v>2.1375</v>
      </c>
      <c r="C79" s="17">
        <v>2</v>
      </c>
      <c r="D79" s="17">
        <v>2.2</v>
      </c>
      <c r="E79" s="17">
        <v>1.8</v>
      </c>
      <c r="F79" s="1"/>
      <c r="G79" s="14"/>
      <c r="H79" s="14"/>
      <c r="I79" s="14"/>
      <c r="K79" s="9"/>
      <c r="L79" s="9"/>
      <c r="M79" s="9"/>
    </row>
    <row r="80" spans="1:13" ht="12.75">
      <c r="A80" s="3">
        <v>1431</v>
      </c>
      <c r="B80" s="17">
        <v>0</v>
      </c>
      <c r="C80" s="17">
        <v>0</v>
      </c>
      <c r="D80" s="17">
        <v>2.2</v>
      </c>
      <c r="E80" s="17">
        <v>1.75</v>
      </c>
      <c r="F80" s="1"/>
      <c r="G80" s="14"/>
      <c r="H80" s="14"/>
      <c r="I80" s="14"/>
      <c r="K80" s="9"/>
      <c r="L80" s="9"/>
      <c r="M80" s="9"/>
    </row>
    <row r="81" spans="1:13" ht="12.75">
      <c r="A81" s="3">
        <v>1432</v>
      </c>
      <c r="B81" s="17">
        <v>0</v>
      </c>
      <c r="C81" s="17">
        <v>0</v>
      </c>
      <c r="D81" s="17">
        <v>2.25</v>
      </c>
      <c r="E81" s="17">
        <v>1.8</v>
      </c>
      <c r="F81" s="1"/>
      <c r="G81" s="14">
        <v>1.445</v>
      </c>
      <c r="H81" s="14">
        <v>1.7069785000000002</v>
      </c>
      <c r="I81" s="14">
        <v>8.458536585365854</v>
      </c>
      <c r="K81" s="9">
        <v>1.445</v>
      </c>
      <c r="L81" s="9">
        <v>1.7069785000000002</v>
      </c>
      <c r="M81" s="9">
        <v>8.458536585365854</v>
      </c>
    </row>
    <row r="82" spans="1:13" ht="12.75">
      <c r="A82" s="3">
        <v>1433</v>
      </c>
      <c r="B82" s="17">
        <v>2.4</v>
      </c>
      <c r="C82" s="17">
        <v>2</v>
      </c>
      <c r="D82" s="17">
        <v>2.2</v>
      </c>
      <c r="E82" s="17">
        <v>1.8</v>
      </c>
      <c r="F82" s="1"/>
      <c r="G82" s="14">
        <v>2.432</v>
      </c>
      <c r="H82" s="14">
        <v>2.8729216</v>
      </c>
      <c r="I82" s="14">
        <v>14.236097560975608</v>
      </c>
      <c r="K82" s="9">
        <v>2.432</v>
      </c>
      <c r="L82" s="9">
        <v>2.8729216</v>
      </c>
      <c r="M82" s="9">
        <v>14.236097560975608</v>
      </c>
    </row>
    <row r="83" spans="1:13" ht="12.75">
      <c r="A83" s="3">
        <v>1434</v>
      </c>
      <c r="B83" s="17">
        <v>2.9</v>
      </c>
      <c r="C83" s="17">
        <v>0</v>
      </c>
      <c r="D83" s="17">
        <v>2.275</v>
      </c>
      <c r="E83" s="17">
        <v>1.7710000000000001</v>
      </c>
      <c r="F83" s="1"/>
      <c r="G83" s="14">
        <v>3.019</v>
      </c>
      <c r="H83" s="14">
        <v>3.3329760000000004</v>
      </c>
      <c r="I83" s="14">
        <v>17.67219512195122</v>
      </c>
      <c r="K83" s="9">
        <v>3.019</v>
      </c>
      <c r="L83" s="9">
        <v>3.3329760000000004</v>
      </c>
      <c r="M83" s="9">
        <v>17.67219512195122</v>
      </c>
    </row>
    <row r="84" spans="1:13" ht="12.75">
      <c r="A84" s="3">
        <v>1435</v>
      </c>
      <c r="B84" s="17">
        <v>0</v>
      </c>
      <c r="C84" s="17">
        <v>0</v>
      </c>
      <c r="D84" s="17">
        <v>2.275</v>
      </c>
      <c r="E84" s="17">
        <v>1.825</v>
      </c>
      <c r="F84" s="1"/>
      <c r="G84" s="14"/>
      <c r="H84" s="14"/>
      <c r="I84" s="14"/>
      <c r="K84" s="9"/>
      <c r="L84" s="9"/>
      <c r="M84" s="9"/>
    </row>
    <row r="85" spans="1:13" ht="12.75">
      <c r="A85" s="3">
        <v>1436</v>
      </c>
      <c r="B85" s="17">
        <v>2.1</v>
      </c>
      <c r="C85" s="17">
        <v>1.9</v>
      </c>
      <c r="D85" s="17">
        <v>0</v>
      </c>
      <c r="E85" s="17">
        <v>0</v>
      </c>
      <c r="F85" s="1"/>
      <c r="G85" s="14"/>
      <c r="H85" s="14"/>
      <c r="I85" s="14"/>
      <c r="K85" s="9"/>
      <c r="L85" s="9"/>
      <c r="M85" s="9"/>
    </row>
    <row r="86" spans="1:13" ht="12.75">
      <c r="A86" s="3">
        <v>1437</v>
      </c>
      <c r="B86" s="17">
        <v>2</v>
      </c>
      <c r="C86" s="17">
        <v>0</v>
      </c>
      <c r="D86" s="17">
        <v>2.2</v>
      </c>
      <c r="E86" s="17">
        <v>1.8664999999999998</v>
      </c>
      <c r="F86" s="1"/>
      <c r="G86" s="14"/>
      <c r="H86" s="14"/>
      <c r="I86" s="14"/>
      <c r="K86" s="9">
        <v>1.1914634146341463</v>
      </c>
      <c r="L86" s="9">
        <v>1.3153756097560976</v>
      </c>
      <c r="M86" s="9">
        <v>6.808362369337979</v>
      </c>
    </row>
    <row r="87" spans="1:13" ht="12.75">
      <c r="A87" s="3">
        <v>1438</v>
      </c>
      <c r="B87" s="17">
        <v>2.15</v>
      </c>
      <c r="C87" s="17">
        <v>1.9</v>
      </c>
      <c r="D87" s="17">
        <v>2.2</v>
      </c>
      <c r="E87" s="17">
        <v>1.9</v>
      </c>
      <c r="F87" s="1"/>
      <c r="G87" s="14">
        <v>2.819</v>
      </c>
      <c r="H87" s="14">
        <v>3.1121760000000003</v>
      </c>
      <c r="I87" s="14">
        <v>16.108571428571427</v>
      </c>
      <c r="K87" s="9">
        <v>2.819</v>
      </c>
      <c r="L87" s="9">
        <v>3.1121760000000003</v>
      </c>
      <c r="M87" s="9">
        <v>16.108571428571427</v>
      </c>
    </row>
    <row r="88" spans="1:13" ht="12.75">
      <c r="A88" s="3">
        <v>1439</v>
      </c>
      <c r="B88" s="17">
        <v>0</v>
      </c>
      <c r="C88" s="17">
        <v>0</v>
      </c>
      <c r="D88" s="17">
        <v>2.225</v>
      </c>
      <c r="E88" s="17">
        <v>1.875</v>
      </c>
      <c r="F88" s="1"/>
      <c r="G88" s="14">
        <v>2.65</v>
      </c>
      <c r="H88" s="14">
        <v>2.9256</v>
      </c>
      <c r="I88" s="14">
        <v>15.142857142857142</v>
      </c>
      <c r="K88" s="9">
        <v>2.261629797465033</v>
      </c>
      <c r="L88" s="9">
        <v>2.4968392964013963</v>
      </c>
      <c r="M88" s="9">
        <v>12.923598842657329</v>
      </c>
    </row>
    <row r="89" spans="1:13" ht="12.75">
      <c r="A89" s="3">
        <v>1440</v>
      </c>
      <c r="B89" s="17">
        <v>2.05</v>
      </c>
      <c r="C89" s="17">
        <v>1.85</v>
      </c>
      <c r="D89" s="17">
        <v>2.225</v>
      </c>
      <c r="E89" s="17">
        <v>1.875</v>
      </c>
      <c r="F89" s="1"/>
      <c r="G89" s="14"/>
      <c r="H89" s="14"/>
      <c r="I89" s="14"/>
      <c r="K89" s="9"/>
      <c r="L89" s="9"/>
      <c r="M89" s="9"/>
    </row>
    <row r="90" spans="1:13" ht="12.75">
      <c r="A90" s="3">
        <v>1441</v>
      </c>
      <c r="B90" s="17">
        <v>0</v>
      </c>
      <c r="C90" s="17">
        <v>0</v>
      </c>
      <c r="D90" s="17">
        <v>2.35</v>
      </c>
      <c r="E90" s="17">
        <v>1.9164999999999999</v>
      </c>
      <c r="F90" s="1"/>
      <c r="G90" s="14"/>
      <c r="H90" s="14"/>
      <c r="I90" s="14"/>
      <c r="K90" s="9"/>
      <c r="L90" s="9"/>
      <c r="M90" s="9"/>
    </row>
    <row r="91" spans="1:13" ht="12.75">
      <c r="A91" s="3">
        <v>1442</v>
      </c>
      <c r="B91" s="17">
        <v>2.075</v>
      </c>
      <c r="C91" s="17">
        <v>1.9</v>
      </c>
      <c r="D91" s="17">
        <v>2.325</v>
      </c>
      <c r="E91" s="17">
        <v>1.9164999999999999</v>
      </c>
      <c r="F91" s="1"/>
      <c r="G91" s="14">
        <v>1.957142857142857</v>
      </c>
      <c r="H91" s="14">
        <v>2.1606857142857145</v>
      </c>
      <c r="I91" s="14">
        <v>10.438095238095238</v>
      </c>
      <c r="K91" s="9">
        <v>1.957142857142857</v>
      </c>
      <c r="L91" s="9">
        <v>2.1606857142857145</v>
      </c>
      <c r="M91" s="9">
        <v>10.438095238095238</v>
      </c>
    </row>
    <row r="92" spans="1:13" ht="12.75">
      <c r="A92" s="3">
        <v>1443</v>
      </c>
      <c r="B92" s="17">
        <v>0</v>
      </c>
      <c r="C92" s="17">
        <v>0</v>
      </c>
      <c r="D92" s="17">
        <v>2.35</v>
      </c>
      <c r="E92" s="17">
        <v>1.9</v>
      </c>
      <c r="F92" s="1"/>
      <c r="G92" s="14">
        <v>2.2241581531283434</v>
      </c>
      <c r="H92" s="14">
        <v>2.4554706010536913</v>
      </c>
      <c r="I92" s="14">
        <v>11.8621768166845</v>
      </c>
      <c r="K92" s="9">
        <v>2.2208328870131666</v>
      </c>
      <c r="L92" s="9">
        <v>2.451799507262536</v>
      </c>
      <c r="M92" s="9">
        <v>11.844442064070222</v>
      </c>
    </row>
    <row r="93" spans="1:13" ht="12.75">
      <c r="A93" s="3">
        <v>1444</v>
      </c>
      <c r="B93" s="17">
        <v>2.125</v>
      </c>
      <c r="C93" s="17">
        <v>1.9</v>
      </c>
      <c r="D93" s="17">
        <v>2.4</v>
      </c>
      <c r="E93" s="17">
        <v>1.875</v>
      </c>
      <c r="F93" s="1"/>
      <c r="G93" s="14">
        <v>2.4</v>
      </c>
      <c r="H93" s="14">
        <v>2.6496</v>
      </c>
      <c r="I93" s="14">
        <v>12.8</v>
      </c>
      <c r="K93" s="9">
        <v>2.36082847609738</v>
      </c>
      <c r="L93" s="9">
        <v>2.606354637611508</v>
      </c>
      <c r="M93" s="9">
        <v>12.591085205852696</v>
      </c>
    </row>
    <row r="94" spans="1:13" ht="12.75">
      <c r="A94" s="3">
        <v>1445</v>
      </c>
      <c r="B94" s="17">
        <v>3</v>
      </c>
      <c r="C94" s="17">
        <v>0</v>
      </c>
      <c r="D94" s="17">
        <v>2.375</v>
      </c>
      <c r="E94" s="17">
        <v>1.95</v>
      </c>
      <c r="F94" s="1"/>
      <c r="G94" s="14"/>
      <c r="H94" s="14"/>
      <c r="I94" s="14"/>
      <c r="K94" s="9"/>
      <c r="L94" s="9"/>
      <c r="M94" s="9"/>
    </row>
    <row r="95" spans="1:13" ht="12.75">
      <c r="A95" s="3">
        <v>1446</v>
      </c>
      <c r="B95" s="17">
        <v>2.13335</v>
      </c>
      <c r="C95" s="17">
        <v>2</v>
      </c>
      <c r="D95" s="17">
        <v>0</v>
      </c>
      <c r="E95" s="17">
        <v>0</v>
      </c>
      <c r="F95" s="1"/>
      <c r="G95" s="14"/>
      <c r="H95" s="14"/>
      <c r="I95" s="14"/>
      <c r="K95" s="9"/>
      <c r="L95" s="9"/>
      <c r="M95" s="9"/>
    </row>
    <row r="96" spans="1:13" ht="12.75">
      <c r="A96" s="3">
        <v>1447</v>
      </c>
      <c r="B96" s="17">
        <v>0</v>
      </c>
      <c r="C96" s="17">
        <v>1.95</v>
      </c>
      <c r="D96" s="17">
        <v>2.4</v>
      </c>
      <c r="E96" s="17">
        <v>1.8875</v>
      </c>
      <c r="F96" s="1"/>
      <c r="G96" s="14"/>
      <c r="H96" s="14"/>
      <c r="I96" s="14"/>
      <c r="K96" s="9"/>
      <c r="L96" s="9"/>
      <c r="M96" s="9"/>
    </row>
    <row r="97" spans="1:13" ht="12.75">
      <c r="A97" s="3">
        <v>1448</v>
      </c>
      <c r="B97" s="17">
        <v>3.0789999999999997</v>
      </c>
      <c r="C97" s="17">
        <v>0</v>
      </c>
      <c r="D97" s="17">
        <v>2.4</v>
      </c>
      <c r="E97" s="17">
        <v>1.8875</v>
      </c>
      <c r="F97" s="1"/>
      <c r="G97" s="14">
        <v>2.689</v>
      </c>
      <c r="H97" s="14">
        <v>2.968656</v>
      </c>
      <c r="I97" s="14">
        <v>14.341333333333333</v>
      </c>
      <c r="K97" s="9">
        <v>1.8222994152658258</v>
      </c>
      <c r="L97" s="9">
        <v>2.011818554453472</v>
      </c>
      <c r="M97" s="9">
        <v>9.718930214751072</v>
      </c>
    </row>
    <row r="98" spans="1:13" ht="12.75">
      <c r="A98" s="3">
        <v>1449</v>
      </c>
      <c r="B98" s="17">
        <v>0</v>
      </c>
      <c r="C98" s="17">
        <v>1.7</v>
      </c>
      <c r="D98" s="17">
        <v>2.4</v>
      </c>
      <c r="E98" s="17">
        <v>1.8875</v>
      </c>
      <c r="F98" s="1"/>
      <c r="G98" s="14">
        <v>2.818</v>
      </c>
      <c r="H98" s="14">
        <v>3.1110720000000005</v>
      </c>
      <c r="I98" s="14">
        <v>15.029333333333334</v>
      </c>
      <c r="K98" s="9">
        <v>2.818</v>
      </c>
      <c r="L98" s="9">
        <v>3.1110720000000005</v>
      </c>
      <c r="M98" s="9">
        <v>15.029333333333334</v>
      </c>
    </row>
    <row r="99" spans="1:13" ht="12.75">
      <c r="A99" s="3">
        <v>1450</v>
      </c>
      <c r="B99" s="17">
        <v>2.1</v>
      </c>
      <c r="C99" s="17">
        <v>1.6</v>
      </c>
      <c r="D99" s="17">
        <v>2.4</v>
      </c>
      <c r="E99" s="17">
        <v>1.875</v>
      </c>
      <c r="F99" s="1"/>
      <c r="G99" s="14">
        <v>2.0883092943548878</v>
      </c>
      <c r="H99" s="14">
        <v>2.305493460967796</v>
      </c>
      <c r="I99" s="14">
        <v>11.137649569892734</v>
      </c>
      <c r="K99" s="9">
        <v>2.0883092943548878</v>
      </c>
      <c r="L99" s="9">
        <v>2.305493460967796</v>
      </c>
      <c r="M99" s="9">
        <v>11.137649569892734</v>
      </c>
    </row>
    <row r="100" spans="1:13" ht="12.75">
      <c r="A100" s="3">
        <v>1451</v>
      </c>
      <c r="B100" s="17">
        <v>2.1</v>
      </c>
      <c r="C100" s="17">
        <v>1.875</v>
      </c>
      <c r="D100" s="17">
        <v>2.4</v>
      </c>
      <c r="E100" s="17">
        <v>1.85</v>
      </c>
      <c r="F100" s="1"/>
      <c r="G100" s="14"/>
      <c r="H100" s="14"/>
      <c r="I100" s="14"/>
      <c r="K100" s="9"/>
      <c r="L100" s="9"/>
      <c r="M100" s="9"/>
    </row>
    <row r="101" spans="1:13" ht="12.75">
      <c r="A101" s="3">
        <v>1452</v>
      </c>
      <c r="B101" s="17">
        <v>2.1</v>
      </c>
      <c r="C101" s="17">
        <v>0</v>
      </c>
      <c r="D101" s="17">
        <v>2.4</v>
      </c>
      <c r="E101" s="17">
        <v>1.85</v>
      </c>
      <c r="F101" s="1"/>
      <c r="G101" s="14"/>
      <c r="H101" s="14"/>
      <c r="I101" s="14"/>
      <c r="K101" s="9"/>
      <c r="L101" s="9"/>
      <c r="M101" s="9"/>
    </row>
    <row r="102" spans="1:13" ht="12.75">
      <c r="A102" s="3">
        <v>1453</v>
      </c>
      <c r="B102" s="17">
        <v>2.4</v>
      </c>
      <c r="C102" s="17">
        <v>1.9</v>
      </c>
      <c r="D102" s="17">
        <v>2.4</v>
      </c>
      <c r="E102" s="17">
        <v>1.8</v>
      </c>
      <c r="F102" s="1"/>
      <c r="G102" s="14"/>
      <c r="H102" s="14"/>
      <c r="I102" s="14"/>
      <c r="K102" s="9">
        <v>1</v>
      </c>
      <c r="L102" s="9">
        <v>1.104</v>
      </c>
      <c r="M102" s="9">
        <v>5.333333333333333</v>
      </c>
    </row>
    <row r="103" spans="1:13" ht="12.75">
      <c r="A103" s="3">
        <v>1454</v>
      </c>
      <c r="B103" s="17">
        <v>2.9</v>
      </c>
      <c r="C103" s="17">
        <v>0</v>
      </c>
      <c r="D103" s="17">
        <v>2.4</v>
      </c>
      <c r="E103" s="17">
        <v>1.8</v>
      </c>
      <c r="F103" s="1"/>
      <c r="G103" s="14"/>
      <c r="H103" s="14"/>
      <c r="I103" s="14"/>
      <c r="K103" s="9"/>
      <c r="L103" s="9"/>
      <c r="M103" s="9"/>
    </row>
    <row r="104" spans="1:13" ht="12.75">
      <c r="A104" s="3">
        <v>1455</v>
      </c>
      <c r="B104" s="17">
        <v>2.4</v>
      </c>
      <c r="C104" s="17">
        <v>1.9</v>
      </c>
      <c r="D104" s="17">
        <v>2.4</v>
      </c>
      <c r="E104" s="17">
        <v>1.85</v>
      </c>
      <c r="F104" s="1"/>
      <c r="G104" s="14">
        <v>2.228</v>
      </c>
      <c r="H104" s="14">
        <v>2.4597120000000006</v>
      </c>
      <c r="I104" s="14">
        <v>11.882666666666667</v>
      </c>
      <c r="K104" s="9">
        <v>2.228</v>
      </c>
      <c r="L104" s="9">
        <v>2.4597120000000006</v>
      </c>
      <c r="M104" s="9">
        <v>11.882666666666667</v>
      </c>
    </row>
    <row r="105" spans="1:13" ht="12.75">
      <c r="A105" s="3">
        <v>1456</v>
      </c>
      <c r="B105" s="17">
        <v>2.5</v>
      </c>
      <c r="C105" s="17">
        <v>2</v>
      </c>
      <c r="D105" s="17">
        <v>0</v>
      </c>
      <c r="E105" s="17">
        <v>0</v>
      </c>
      <c r="F105" s="1"/>
      <c r="G105" s="14">
        <v>2.071</v>
      </c>
      <c r="H105" s="14">
        <v>2.2863840000000004</v>
      </c>
      <c r="I105" s="14">
        <v>11.045333333333334</v>
      </c>
      <c r="K105" s="9">
        <v>2.071</v>
      </c>
      <c r="L105" s="9">
        <v>2.2863840000000004</v>
      </c>
      <c r="M105" s="9">
        <v>11.045333333333334</v>
      </c>
    </row>
    <row r="106" spans="1:13" ht="12.75">
      <c r="A106" s="3">
        <v>1457</v>
      </c>
      <c r="B106" s="17">
        <v>3.3</v>
      </c>
      <c r="C106" s="17">
        <v>0</v>
      </c>
      <c r="D106" s="17">
        <v>2.4</v>
      </c>
      <c r="E106" s="17">
        <v>1.8</v>
      </c>
      <c r="F106" s="1"/>
      <c r="G106" s="14"/>
      <c r="H106" s="14"/>
      <c r="I106" s="14"/>
      <c r="K106" s="9">
        <v>1.8185910258560576</v>
      </c>
      <c r="L106" s="9">
        <v>1.9399226834804164</v>
      </c>
      <c r="M106" s="9">
        <v>9.371607166572058</v>
      </c>
    </row>
    <row r="107" spans="1:13" ht="12.75">
      <c r="A107" s="3">
        <v>1458</v>
      </c>
      <c r="B107" s="17">
        <v>2.75</v>
      </c>
      <c r="C107" s="17">
        <v>2</v>
      </c>
      <c r="D107" s="17">
        <v>2.4</v>
      </c>
      <c r="E107" s="17">
        <v>1.8</v>
      </c>
      <c r="F107" s="1"/>
      <c r="G107" s="14"/>
      <c r="H107" s="14"/>
      <c r="I107" s="14"/>
      <c r="K107" s="9">
        <v>2.1703768624014024</v>
      </c>
      <c r="L107" s="9">
        <v>2.3960960560911486</v>
      </c>
      <c r="M107" s="9">
        <v>11.575343266140813</v>
      </c>
    </row>
    <row r="108" spans="1:13" ht="12.75">
      <c r="A108" s="3">
        <v>1459</v>
      </c>
      <c r="B108" s="17">
        <v>0</v>
      </c>
      <c r="C108" s="17">
        <v>0</v>
      </c>
      <c r="D108" s="17">
        <v>0</v>
      </c>
      <c r="E108" s="17">
        <v>0</v>
      </c>
      <c r="F108" s="1"/>
      <c r="G108" s="14"/>
      <c r="H108" s="14"/>
      <c r="I108" s="14"/>
      <c r="K108" s="9"/>
      <c r="L108" s="9"/>
      <c r="M108" s="9"/>
    </row>
    <row r="109" spans="1:13" ht="12.75">
      <c r="A109" s="3">
        <v>1460</v>
      </c>
      <c r="B109" s="17">
        <v>0</v>
      </c>
      <c r="C109" s="17">
        <v>0</v>
      </c>
      <c r="D109" s="17">
        <v>2.4</v>
      </c>
      <c r="E109" s="17">
        <v>1.8</v>
      </c>
      <c r="F109" s="1"/>
      <c r="G109" s="14">
        <v>2.383032344491524</v>
      </c>
      <c r="H109" s="14">
        <v>2.6308677083186427</v>
      </c>
      <c r="I109" s="14">
        <v>12.709505837288127</v>
      </c>
      <c r="K109" s="9">
        <v>2.383032344491524</v>
      </c>
      <c r="L109" s="9">
        <v>2.6308677083186427</v>
      </c>
      <c r="M109" s="9">
        <v>12.709505837288127</v>
      </c>
    </row>
    <row r="110" spans="1:13" ht="12.75">
      <c r="A110" s="3">
        <v>1461</v>
      </c>
      <c r="B110" s="17">
        <v>0</v>
      </c>
      <c r="C110" s="17">
        <v>0</v>
      </c>
      <c r="D110" s="17">
        <v>0</v>
      </c>
      <c r="E110" s="17">
        <v>0</v>
      </c>
      <c r="F110" s="1"/>
      <c r="G110" s="14">
        <v>1.9890042137284851</v>
      </c>
      <c r="H110" s="14">
        <v>2.195860651956248</v>
      </c>
      <c r="I110" s="14">
        <v>10.608022473218586</v>
      </c>
      <c r="K110" s="9">
        <v>1.3932318830179165</v>
      </c>
      <c r="L110" s="9">
        <v>1.51516479885178</v>
      </c>
      <c r="M110" s="9">
        <v>7.319636709428887</v>
      </c>
    </row>
    <row r="111" spans="1:13" ht="12.75">
      <c r="A111" s="3">
        <v>1462</v>
      </c>
      <c r="B111" s="17">
        <v>2.4</v>
      </c>
      <c r="C111" s="17">
        <v>1.9</v>
      </c>
      <c r="D111" s="17">
        <v>2.4</v>
      </c>
      <c r="E111" s="17">
        <v>1.8</v>
      </c>
      <c r="F111" s="1"/>
      <c r="G111" s="14"/>
      <c r="H111" s="14"/>
      <c r="I111" s="14"/>
      <c r="K111" s="9"/>
      <c r="L111" s="9"/>
      <c r="M111" s="9"/>
    </row>
    <row r="112" spans="1:13" ht="12.75">
      <c r="A112" s="3">
        <v>1463</v>
      </c>
      <c r="B112" s="17">
        <v>0</v>
      </c>
      <c r="C112" s="17">
        <v>0</v>
      </c>
      <c r="D112" s="17">
        <v>0</v>
      </c>
      <c r="E112" s="17">
        <v>0</v>
      </c>
      <c r="F112" s="1"/>
      <c r="G112" s="14">
        <v>1.994</v>
      </c>
      <c r="H112" s="14">
        <v>2.201376</v>
      </c>
      <c r="I112" s="14">
        <v>10.634666666666666</v>
      </c>
      <c r="K112" s="9">
        <v>2.163666667</v>
      </c>
      <c r="L112" s="9">
        <v>2.3886880003680004</v>
      </c>
      <c r="M112" s="9">
        <v>11.539555557333333</v>
      </c>
    </row>
    <row r="113" spans="1:13" ht="12.75">
      <c r="A113" s="3">
        <v>1464</v>
      </c>
      <c r="B113" s="17">
        <v>2.85</v>
      </c>
      <c r="C113" s="17">
        <v>0</v>
      </c>
      <c r="D113" s="17">
        <v>0</v>
      </c>
      <c r="E113" s="17">
        <v>0</v>
      </c>
      <c r="F113" s="1"/>
      <c r="G113" s="14">
        <v>2.356755542208629</v>
      </c>
      <c r="H113" s="14">
        <v>2.6018581185983263</v>
      </c>
      <c r="I113" s="14">
        <v>12.569362891779353</v>
      </c>
      <c r="K113" s="9">
        <v>2.0103986871144803</v>
      </c>
      <c r="L113" s="9">
        <v>2.219480150574386</v>
      </c>
      <c r="M113" s="9">
        <v>10.722126331277229</v>
      </c>
    </row>
    <row r="114" spans="1:13" ht="12.75">
      <c r="A114" s="3">
        <v>1465</v>
      </c>
      <c r="B114" s="17">
        <v>4.3</v>
      </c>
      <c r="C114" s="17">
        <v>0</v>
      </c>
      <c r="D114" s="17">
        <v>2.4</v>
      </c>
      <c r="E114" s="17">
        <v>1.8</v>
      </c>
      <c r="F114" s="1"/>
      <c r="G114" s="14"/>
      <c r="H114" s="14"/>
      <c r="I114" s="14"/>
      <c r="K114" s="9"/>
      <c r="L114" s="9"/>
      <c r="M114" s="9"/>
    </row>
    <row r="115" spans="1:13" ht="12.75">
      <c r="A115" s="3">
        <v>1466</v>
      </c>
      <c r="B115" s="17">
        <v>2.8</v>
      </c>
      <c r="C115" s="17">
        <v>0</v>
      </c>
      <c r="D115" s="17">
        <v>2.5</v>
      </c>
      <c r="E115" s="17">
        <v>1.9</v>
      </c>
      <c r="F115" s="1"/>
      <c r="G115" s="14">
        <v>2.0319237728218873</v>
      </c>
      <c r="H115" s="14">
        <v>1.960504824575588</v>
      </c>
      <c r="I115" s="14">
        <v>9.753234109545058</v>
      </c>
      <c r="K115" s="9">
        <v>1.813161750749464</v>
      </c>
      <c r="L115" s="9">
        <v>1.7148644758951677</v>
      </c>
      <c r="M115" s="9">
        <v>8.770376287735356</v>
      </c>
    </row>
    <row r="116" spans="1:13" ht="12.75">
      <c r="A116" s="3">
        <v>1467</v>
      </c>
      <c r="B116" s="17">
        <v>2.4</v>
      </c>
      <c r="C116" s="17">
        <v>1.8</v>
      </c>
      <c r="D116" s="17">
        <v>2.5</v>
      </c>
      <c r="E116" s="17">
        <v>1.9</v>
      </c>
      <c r="F116" s="1"/>
      <c r="G116" s="14">
        <v>2.4089379515524403</v>
      </c>
      <c r="H116" s="14">
        <v>2.3423971448755996</v>
      </c>
      <c r="I116" s="14">
        <v>11.562902167451714</v>
      </c>
      <c r="K116" s="9">
        <v>1.8930449664308704</v>
      </c>
      <c r="L116" s="9">
        <v>1.8743898237972718</v>
      </c>
      <c r="M116" s="9">
        <v>9.071913150868179</v>
      </c>
    </row>
    <row r="117" spans="1:13" ht="12.75">
      <c r="A117" s="3">
        <v>1468</v>
      </c>
      <c r="B117" s="17">
        <v>3.7835</v>
      </c>
      <c r="C117" s="17">
        <v>0</v>
      </c>
      <c r="D117" s="17">
        <v>2.4</v>
      </c>
      <c r="E117" s="17">
        <v>1.9</v>
      </c>
      <c r="F117" s="1"/>
      <c r="G117" s="14">
        <v>2.096543550647543</v>
      </c>
      <c r="H117" s="14">
        <v>2.1728577358911134</v>
      </c>
      <c r="I117" s="14">
        <v>10.063409043108207</v>
      </c>
      <c r="K117" s="9">
        <v>1.8784409951565366</v>
      </c>
      <c r="L117" s="9">
        <v>1.9342412667592344</v>
      </c>
      <c r="M117" s="9">
        <v>8.958276804751375</v>
      </c>
    </row>
    <row r="118" spans="1:13" ht="12.75">
      <c r="A118" s="3">
        <v>1469</v>
      </c>
      <c r="B118" s="17">
        <v>0</v>
      </c>
      <c r="C118" s="17">
        <v>0</v>
      </c>
      <c r="D118" s="17">
        <v>2.8</v>
      </c>
      <c r="E118" s="17">
        <v>2</v>
      </c>
      <c r="F118" s="1"/>
      <c r="G118" s="14">
        <v>2.0910874083582853</v>
      </c>
      <c r="H118" s="14">
        <v>2.1672029900225267</v>
      </c>
      <c r="I118" s="14">
        <v>10.03721956011977</v>
      </c>
      <c r="K118" s="9">
        <v>1.6757603708458093</v>
      </c>
      <c r="L118" s="9">
        <v>1.7367580483445966</v>
      </c>
      <c r="M118" s="9">
        <v>8.043649780059885</v>
      </c>
    </row>
    <row r="119" spans="1:13" ht="12.75">
      <c r="A119" s="3">
        <v>1470</v>
      </c>
      <c r="B119" s="17">
        <v>4</v>
      </c>
      <c r="C119" s="17">
        <v>0</v>
      </c>
      <c r="D119" s="17">
        <v>2.4</v>
      </c>
      <c r="E119" s="17">
        <v>1.9</v>
      </c>
      <c r="F119" s="1"/>
      <c r="G119" s="14">
        <v>2.069660741815296</v>
      </c>
      <c r="H119" s="14">
        <v>2.144996392817373</v>
      </c>
      <c r="I119" s="14">
        <v>9.934371560713423</v>
      </c>
      <c r="K119" s="9">
        <v>2.069660741815296</v>
      </c>
      <c r="L119" s="9">
        <v>2.144996392817373</v>
      </c>
      <c r="M119" s="9">
        <v>9.934371560713423</v>
      </c>
    </row>
    <row r="120" spans="1:13" ht="12.75">
      <c r="A120" s="3">
        <v>1471</v>
      </c>
      <c r="B120" s="17">
        <v>2.4</v>
      </c>
      <c r="C120" s="17">
        <v>1.9</v>
      </c>
      <c r="D120" s="17">
        <v>2.4</v>
      </c>
      <c r="E120" s="17">
        <v>1.9</v>
      </c>
      <c r="F120" s="1"/>
      <c r="G120" s="14">
        <v>1.9232902555542515</v>
      </c>
      <c r="H120" s="14">
        <v>1.9932980208564262</v>
      </c>
      <c r="I120" s="14">
        <v>9.231793226660407</v>
      </c>
      <c r="K120" s="9">
        <v>1.7523097544053352</v>
      </c>
      <c r="L120" s="9">
        <v>1.8160938294656894</v>
      </c>
      <c r="M120" s="9">
        <v>8.41108682114561</v>
      </c>
    </row>
    <row r="121" spans="1:13" ht="12.75">
      <c r="A121" s="3">
        <v>1472</v>
      </c>
      <c r="B121" s="17">
        <v>0</v>
      </c>
      <c r="C121" s="17">
        <v>0</v>
      </c>
      <c r="D121" s="17">
        <v>2.4</v>
      </c>
      <c r="E121" s="17">
        <v>1.9</v>
      </c>
      <c r="F121" s="1"/>
      <c r="G121" s="14">
        <v>2.5318713450292396</v>
      </c>
      <c r="H121" s="14">
        <v>2.624031461988304</v>
      </c>
      <c r="I121" s="14">
        <v>12.15298245614035</v>
      </c>
      <c r="K121" s="9">
        <v>1.849269343914214</v>
      </c>
      <c r="L121" s="9">
        <v>1.9165827480326918</v>
      </c>
      <c r="M121" s="9">
        <v>8.876492850788228</v>
      </c>
    </row>
    <row r="122" spans="1:13" ht="12.75">
      <c r="A122" s="3">
        <v>1473</v>
      </c>
      <c r="B122" s="17">
        <v>2.4</v>
      </c>
      <c r="C122" s="17">
        <v>1.9</v>
      </c>
      <c r="D122" s="17">
        <v>2.6</v>
      </c>
      <c r="E122" s="17">
        <v>1.9</v>
      </c>
      <c r="F122" s="1"/>
      <c r="G122" s="14">
        <v>1.7633000431933996</v>
      </c>
      <c r="H122" s="14">
        <v>1.8274841647656395</v>
      </c>
      <c r="I122" s="14">
        <v>8.463840207328317</v>
      </c>
      <c r="K122" s="9">
        <v>1.714983354930033</v>
      </c>
      <c r="L122" s="9">
        <v>1.7774087490494863</v>
      </c>
      <c r="M122" s="9">
        <v>8.231920103664159</v>
      </c>
    </row>
    <row r="123" spans="1:13" ht="12.75">
      <c r="A123" s="3">
        <v>1474</v>
      </c>
      <c r="B123" s="17">
        <v>0</v>
      </c>
      <c r="C123" s="17">
        <v>0</v>
      </c>
      <c r="D123" s="17">
        <v>2.6</v>
      </c>
      <c r="E123" s="17">
        <v>1.9</v>
      </c>
      <c r="F123" s="1"/>
      <c r="G123" s="14">
        <v>2.064534914562225</v>
      </c>
      <c r="H123" s="14">
        <v>2.13968398545229</v>
      </c>
      <c r="I123" s="14">
        <v>9.909767589898681</v>
      </c>
      <c r="K123" s="9">
        <v>2.064534914562225</v>
      </c>
      <c r="L123" s="9">
        <v>2.13968398545229</v>
      </c>
      <c r="M123" s="9">
        <v>9.909767589898681</v>
      </c>
    </row>
    <row r="124" spans="1:13" ht="12.75">
      <c r="A124" s="3">
        <v>1475</v>
      </c>
      <c r="B124" s="17">
        <v>0</v>
      </c>
      <c r="C124" s="17">
        <v>3</v>
      </c>
      <c r="D124" s="17">
        <v>2.6</v>
      </c>
      <c r="E124" s="17">
        <v>1.9</v>
      </c>
      <c r="F124" s="1"/>
      <c r="G124" s="14">
        <v>1.9554567193583123</v>
      </c>
      <c r="H124" s="14">
        <v>2.302550287044413</v>
      </c>
      <c r="I124" s="14">
        <v>9.386192252919898</v>
      </c>
      <c r="K124" s="9">
        <v>2.0056378129055417</v>
      </c>
      <c r="L124" s="9">
        <v>2.361638524696275</v>
      </c>
      <c r="M124" s="9">
        <v>9.627061501946597</v>
      </c>
    </row>
    <row r="125" spans="1:13" ht="12.75">
      <c r="A125" s="3">
        <v>1476</v>
      </c>
      <c r="B125" s="17">
        <v>0</v>
      </c>
      <c r="C125" s="17">
        <v>0</v>
      </c>
      <c r="D125" s="17">
        <v>2.6</v>
      </c>
      <c r="E125" s="17">
        <v>1.9</v>
      </c>
      <c r="F125" s="1"/>
      <c r="G125" s="14">
        <v>2.228180590905225</v>
      </c>
      <c r="H125" s="14">
        <v>2.623682645790902</v>
      </c>
      <c r="I125" s="14">
        <v>10.695266836345079</v>
      </c>
      <c r="K125" s="9">
        <v>2.228180590905225</v>
      </c>
      <c r="L125" s="9">
        <v>2.623682645790902</v>
      </c>
      <c r="M125" s="9">
        <v>10.695266836345079</v>
      </c>
    </row>
    <row r="126" spans="1:13" ht="12.75">
      <c r="A126" s="3">
        <v>1477</v>
      </c>
      <c r="B126" s="17">
        <v>0</v>
      </c>
      <c r="C126" s="17">
        <v>0</v>
      </c>
      <c r="D126" s="17">
        <v>2.666665</v>
      </c>
      <c r="E126" s="17">
        <v>1.95</v>
      </c>
      <c r="F126" s="1"/>
      <c r="G126" s="14">
        <v>2.364867540029112</v>
      </c>
      <c r="H126" s="14">
        <v>2.784631528384279</v>
      </c>
      <c r="I126" s="14">
        <v>11.351364192139737</v>
      </c>
      <c r="K126" s="9">
        <v>1.682433770014556</v>
      </c>
      <c r="L126" s="9">
        <v>1.9810657641921394</v>
      </c>
      <c r="M126" s="9">
        <v>8.075682096069869</v>
      </c>
    </row>
    <row r="127" spans="1:13" ht="12.75">
      <c r="A127" s="3">
        <v>1478</v>
      </c>
      <c r="B127" s="17">
        <v>0</v>
      </c>
      <c r="C127" s="17">
        <v>0</v>
      </c>
      <c r="D127" s="17">
        <v>2.6665</v>
      </c>
      <c r="E127" s="17">
        <v>2</v>
      </c>
      <c r="F127" s="1"/>
      <c r="G127" s="14">
        <v>2.9623268698060943</v>
      </c>
      <c r="H127" s="14">
        <v>3.924194404432133</v>
      </c>
      <c r="I127" s="14">
        <v>14.219168975069254</v>
      </c>
      <c r="K127" s="9">
        <v>2.9623268698060943</v>
      </c>
      <c r="L127" s="9">
        <v>3.924194404432133</v>
      </c>
      <c r="M127" s="9">
        <v>14.219168975069254</v>
      </c>
    </row>
    <row r="128" spans="1:13" ht="12.75">
      <c r="A128" s="3">
        <v>1479</v>
      </c>
      <c r="B128" s="17">
        <v>0</v>
      </c>
      <c r="C128" s="17">
        <v>0</v>
      </c>
      <c r="D128" s="17">
        <v>0</v>
      </c>
      <c r="E128" s="17">
        <v>0</v>
      </c>
      <c r="F128" s="1"/>
      <c r="G128" s="14">
        <v>2.6</v>
      </c>
      <c r="H128" s="14">
        <v>3.44422</v>
      </c>
      <c r="I128" s="14">
        <v>12</v>
      </c>
      <c r="K128" s="9">
        <v>2.386</v>
      </c>
      <c r="L128" s="9">
        <v>3.1607342000000003</v>
      </c>
      <c r="M128" s="9">
        <v>11.012307692307694</v>
      </c>
    </row>
    <row r="129" spans="1:13" ht="12.75">
      <c r="A129" s="3">
        <v>1480</v>
      </c>
      <c r="B129" s="17">
        <v>0</v>
      </c>
      <c r="C129" s="17">
        <v>0</v>
      </c>
      <c r="D129" s="17">
        <v>2.63</v>
      </c>
      <c r="E129" s="17">
        <v>2</v>
      </c>
      <c r="F129" s="1"/>
      <c r="G129" s="14">
        <v>2.8326699570132146</v>
      </c>
      <c r="H129" s="14">
        <v>3.752437892055405</v>
      </c>
      <c r="I129" s="14">
        <v>13.07386134006099</v>
      </c>
      <c r="K129" s="9">
        <v>2.6663349785066073</v>
      </c>
      <c r="L129" s="9">
        <v>3.5320939460277025</v>
      </c>
      <c r="M129" s="9">
        <v>12.306161439261263</v>
      </c>
    </row>
    <row r="130" spans="1:13" ht="12.75">
      <c r="A130" s="3">
        <v>1481</v>
      </c>
      <c r="B130" s="17">
        <v>0</v>
      </c>
      <c r="C130" s="17">
        <v>0</v>
      </c>
      <c r="D130" s="17">
        <v>0</v>
      </c>
      <c r="E130" s="17">
        <v>0</v>
      </c>
      <c r="F130" s="1"/>
      <c r="G130" s="14">
        <v>2.4146164895168956</v>
      </c>
      <c r="H130" s="14">
        <v>3.1986424636630315</v>
      </c>
      <c r="I130" s="14">
        <v>11.144383797770288</v>
      </c>
      <c r="K130" s="9">
        <v>2.609744326344597</v>
      </c>
      <c r="L130" s="9">
        <v>3.4571283091086875</v>
      </c>
      <c r="M130" s="9">
        <v>12.04497381389814</v>
      </c>
    </row>
    <row r="131" spans="1:13" ht="12.75">
      <c r="A131" s="3">
        <v>1482</v>
      </c>
      <c r="B131" s="17">
        <v>4.2</v>
      </c>
      <c r="C131" s="17">
        <v>3</v>
      </c>
      <c r="D131" s="17">
        <v>2.6666499999999997</v>
      </c>
      <c r="E131" s="17">
        <v>2</v>
      </c>
      <c r="F131" s="1"/>
      <c r="G131" s="14"/>
      <c r="H131" s="14"/>
      <c r="I131" s="14"/>
      <c r="K131" s="9"/>
      <c r="L131" s="9"/>
      <c r="M131" s="9"/>
    </row>
    <row r="132" spans="1:13" ht="12.75">
      <c r="A132" s="3">
        <v>1483</v>
      </c>
      <c r="B132" s="17">
        <v>4</v>
      </c>
      <c r="C132" s="17">
        <v>3</v>
      </c>
      <c r="D132" s="17">
        <v>2.6665</v>
      </c>
      <c r="E132" s="17">
        <v>2</v>
      </c>
      <c r="F132" s="1"/>
      <c r="G132" s="14">
        <v>2.9873413541831404</v>
      </c>
      <c r="H132" s="14">
        <v>4.397067739222164</v>
      </c>
      <c r="I132" s="14">
        <v>13.78772932699911</v>
      </c>
      <c r="K132" s="9">
        <v>2.49367067709157</v>
      </c>
      <c r="L132" s="9">
        <v>3.670433869611082</v>
      </c>
      <c r="M132" s="9">
        <v>11.50924927888417</v>
      </c>
    </row>
    <row r="133" spans="1:13" ht="12.75">
      <c r="A133" s="3">
        <v>1484</v>
      </c>
      <c r="B133" s="17">
        <v>2.4</v>
      </c>
      <c r="C133" s="17">
        <v>1.9</v>
      </c>
      <c r="D133" s="17">
        <v>0</v>
      </c>
      <c r="E133" s="17">
        <v>0</v>
      </c>
      <c r="F133" s="1"/>
      <c r="G133" s="14"/>
      <c r="H133" s="14"/>
      <c r="I133" s="14"/>
      <c r="K133" s="9">
        <v>1</v>
      </c>
      <c r="L133" s="9">
        <v>1.3247</v>
      </c>
      <c r="M133" s="9">
        <v>4.615384615384615</v>
      </c>
    </row>
    <row r="134" spans="1:13" ht="12.75">
      <c r="A134" s="3">
        <v>1485</v>
      </c>
      <c r="B134" s="17">
        <v>2.4</v>
      </c>
      <c r="C134" s="17">
        <v>1.9</v>
      </c>
      <c r="D134" s="17">
        <v>2.666666665</v>
      </c>
      <c r="E134" s="17">
        <v>2</v>
      </c>
      <c r="F134" s="1"/>
      <c r="G134" s="14">
        <v>2.994566801898028</v>
      </c>
      <c r="H134" s="14">
        <v>5.289303342192486</v>
      </c>
      <c r="I134" s="14">
        <v>13.821077547221666</v>
      </c>
      <c r="K134" s="9">
        <v>2.994566801898028</v>
      </c>
      <c r="L134" s="9">
        <v>5.289303342192486</v>
      </c>
      <c r="M134" s="9">
        <v>13.821077547221666</v>
      </c>
    </row>
    <row r="135" spans="1:13" ht="12.75">
      <c r="A135" s="3">
        <v>1486</v>
      </c>
      <c r="B135" s="17">
        <v>3.6</v>
      </c>
      <c r="C135" s="17">
        <v>2.9</v>
      </c>
      <c r="D135" s="17">
        <v>0</v>
      </c>
      <c r="E135" s="17">
        <v>0</v>
      </c>
      <c r="F135" s="1"/>
      <c r="G135" s="14">
        <v>2.6803387709497204</v>
      </c>
      <c r="H135" s="14">
        <v>4.339468470167597</v>
      </c>
      <c r="I135" s="14">
        <v>12.37079432746025</v>
      </c>
      <c r="K135" s="9">
        <v>2.6803387709497204</v>
      </c>
      <c r="L135" s="9">
        <v>4.339468470167597</v>
      </c>
      <c r="M135" s="9">
        <v>12.37079432746025</v>
      </c>
    </row>
    <row r="136" spans="1:13" ht="12.75">
      <c r="A136" s="3">
        <v>1487</v>
      </c>
      <c r="B136" s="17">
        <v>3</v>
      </c>
      <c r="C136" s="17">
        <v>2.6665</v>
      </c>
      <c r="D136" s="17">
        <v>0</v>
      </c>
      <c r="E136" s="17">
        <v>0</v>
      </c>
      <c r="F136" s="1"/>
      <c r="G136" s="14"/>
      <c r="H136" s="14"/>
      <c r="I136" s="14"/>
      <c r="K136" s="9"/>
      <c r="L136" s="9"/>
      <c r="M136" s="9"/>
    </row>
    <row r="137" spans="1:13" ht="12.75">
      <c r="A137" s="3">
        <v>1488</v>
      </c>
      <c r="B137" s="17">
        <v>2.8</v>
      </c>
      <c r="C137" s="17">
        <v>0</v>
      </c>
      <c r="D137" s="17">
        <v>2.6666665</v>
      </c>
      <c r="E137" s="17">
        <v>2</v>
      </c>
      <c r="F137" s="1"/>
      <c r="G137" s="14">
        <v>2.433</v>
      </c>
      <c r="H137" s="14">
        <v>5.45855715</v>
      </c>
      <c r="I137" s="14">
        <v>11.22923076923077</v>
      </c>
      <c r="K137" s="9">
        <v>2.433</v>
      </c>
      <c r="L137" s="9">
        <v>5.45855715</v>
      </c>
      <c r="M137" s="9">
        <v>11.22923076923077</v>
      </c>
    </row>
    <row r="138" spans="1:13" ht="12.75">
      <c r="A138" s="3">
        <v>1489</v>
      </c>
      <c r="B138" s="17">
        <v>5.1</v>
      </c>
      <c r="C138" s="17">
        <v>3</v>
      </c>
      <c r="D138" s="17">
        <v>0</v>
      </c>
      <c r="E138" s="17">
        <v>0</v>
      </c>
      <c r="F138" s="1"/>
      <c r="G138" s="14"/>
      <c r="H138" s="14"/>
      <c r="I138" s="14"/>
      <c r="K138" s="9"/>
      <c r="L138" s="9"/>
      <c r="M138" s="9"/>
    </row>
    <row r="139" spans="1:13" ht="12.75">
      <c r="A139" s="3">
        <v>1490</v>
      </c>
      <c r="B139" s="17">
        <v>2.4</v>
      </c>
      <c r="C139" s="17">
        <v>1.9</v>
      </c>
      <c r="D139" s="17">
        <v>2.6666665</v>
      </c>
      <c r="E139" s="17">
        <v>2</v>
      </c>
      <c r="F139" s="1"/>
      <c r="G139" s="14">
        <v>2.166382881415929</v>
      </c>
      <c r="H139" s="14">
        <v>4.017665372729911</v>
      </c>
      <c r="I139" s="14">
        <v>9.998690221919674</v>
      </c>
      <c r="K139" s="9">
        <v>2.166382881415929</v>
      </c>
      <c r="L139" s="9">
        <v>4.017665372729911</v>
      </c>
      <c r="M139" s="9">
        <v>9.998690221919674</v>
      </c>
    </row>
    <row r="140" spans="1:13" ht="12.75">
      <c r="A140" s="3">
        <v>1491</v>
      </c>
      <c r="B140" s="17">
        <v>0</v>
      </c>
      <c r="C140" s="17">
        <v>2.8</v>
      </c>
      <c r="D140" s="17">
        <v>2.6666665</v>
      </c>
      <c r="E140" s="17">
        <v>2</v>
      </c>
      <c r="F140" s="1"/>
      <c r="G140" s="14"/>
      <c r="H140" s="14"/>
      <c r="I140" s="14"/>
      <c r="K140" s="9"/>
      <c r="L140" s="9"/>
      <c r="M140" s="9"/>
    </row>
    <row r="141" spans="1:13" ht="12.75">
      <c r="A141" s="3">
        <v>1492</v>
      </c>
      <c r="B141" s="17">
        <v>5</v>
      </c>
      <c r="C141" s="17">
        <v>2.6125</v>
      </c>
      <c r="D141" s="17">
        <v>2.6666665</v>
      </c>
      <c r="E141" s="17">
        <v>2</v>
      </c>
      <c r="F141" s="1"/>
      <c r="G141" s="14">
        <v>2.3523424727524853</v>
      </c>
      <c r="H141" s="14">
        <v>2.625449433839049</v>
      </c>
      <c r="I141" s="14">
        <v>10.856965258857624</v>
      </c>
      <c r="K141" s="9">
        <v>2.3523424727524853</v>
      </c>
      <c r="L141" s="9">
        <v>2.625449433839049</v>
      </c>
      <c r="M141" s="9">
        <v>10.856965258857624</v>
      </c>
    </row>
    <row r="142" spans="1:13" ht="12.75">
      <c r="A142" s="3">
        <v>1493</v>
      </c>
      <c r="B142" s="17">
        <v>3.05</v>
      </c>
      <c r="C142" s="17">
        <v>0</v>
      </c>
      <c r="D142" s="17">
        <v>2.6666665</v>
      </c>
      <c r="E142" s="17">
        <v>2</v>
      </c>
      <c r="F142" s="1"/>
      <c r="G142" s="14">
        <v>3</v>
      </c>
      <c r="H142" s="14">
        <v>3.7536000000000005</v>
      </c>
      <c r="I142" s="14">
        <v>13.846153846153847</v>
      </c>
      <c r="K142" s="9">
        <v>3</v>
      </c>
      <c r="L142" s="9">
        <v>3.7536000000000005</v>
      </c>
      <c r="M142" s="9">
        <v>13.846153846153847</v>
      </c>
    </row>
    <row r="143" spans="1:13" ht="12.75">
      <c r="A143" s="3">
        <v>1494</v>
      </c>
      <c r="B143" s="17">
        <v>4</v>
      </c>
      <c r="C143" s="17">
        <v>0</v>
      </c>
      <c r="D143" s="17">
        <v>2.6666665</v>
      </c>
      <c r="E143" s="17">
        <v>2</v>
      </c>
      <c r="F143" s="1"/>
      <c r="G143" s="14">
        <v>2.9803881979217146</v>
      </c>
      <c r="H143" s="14">
        <v>4.196088543853982</v>
      </c>
      <c r="I143" s="14">
        <v>13.75563783656176</v>
      </c>
      <c r="K143" s="9">
        <v>2.9803881979217146</v>
      </c>
      <c r="L143" s="9">
        <v>4.196088543853982</v>
      </c>
      <c r="M143" s="9">
        <v>13.75563783656176</v>
      </c>
    </row>
    <row r="144" spans="1:13" ht="12.75">
      <c r="A144" s="3">
        <v>1495</v>
      </c>
      <c r="B144" s="17">
        <v>2.4</v>
      </c>
      <c r="C144" s="17">
        <v>0</v>
      </c>
      <c r="D144" s="17">
        <v>2.6666665</v>
      </c>
      <c r="E144" s="17">
        <v>2</v>
      </c>
      <c r="F144" s="1"/>
      <c r="G144" s="14">
        <v>2.955</v>
      </c>
      <c r="H144" s="14">
        <v>4.1603445</v>
      </c>
      <c r="I144" s="14">
        <v>13.133333333333335</v>
      </c>
      <c r="K144" s="9">
        <v>2.955</v>
      </c>
      <c r="L144" s="9">
        <v>4.1603445</v>
      </c>
      <c r="M144" s="9">
        <v>13.133333333333335</v>
      </c>
    </row>
    <row r="145" spans="1:13" ht="12.75">
      <c r="A145" s="3">
        <v>1496</v>
      </c>
      <c r="B145" s="17">
        <v>0</v>
      </c>
      <c r="C145" s="17">
        <v>2.4</v>
      </c>
      <c r="D145" s="17">
        <v>2.6666665</v>
      </c>
      <c r="E145" s="17">
        <v>2</v>
      </c>
      <c r="F145" s="1"/>
      <c r="G145" s="14"/>
      <c r="H145" s="14"/>
      <c r="I145" s="14"/>
      <c r="K145" s="9"/>
      <c r="L145" s="9"/>
      <c r="M145" s="9"/>
    </row>
    <row r="146" spans="1:13" ht="12.75">
      <c r="A146" s="3">
        <v>1497</v>
      </c>
      <c r="B146" s="17">
        <v>4.8</v>
      </c>
      <c r="C146" s="17">
        <v>0</v>
      </c>
      <c r="D146" s="17">
        <v>2.6666665</v>
      </c>
      <c r="E146" s="17">
        <v>2</v>
      </c>
      <c r="F146" s="1"/>
      <c r="G146" s="14">
        <v>2.300507720815318</v>
      </c>
      <c r="H146" s="14">
        <v>3.3658728463248924</v>
      </c>
      <c r="I146" s="14">
        <v>10.224478759179192</v>
      </c>
      <c r="K146" s="9">
        <v>2.300507720815318</v>
      </c>
      <c r="L146" s="9">
        <v>3.3658728463248924</v>
      </c>
      <c r="M146" s="9">
        <v>10.224478759179192</v>
      </c>
    </row>
    <row r="147" spans="1:13" ht="12.75">
      <c r="A147" s="3">
        <v>1498</v>
      </c>
      <c r="B147" s="17">
        <v>2.4</v>
      </c>
      <c r="C147" s="17">
        <v>0</v>
      </c>
      <c r="D147" s="17">
        <v>2.6666665</v>
      </c>
      <c r="E147" s="17">
        <v>2</v>
      </c>
      <c r="F147" s="1"/>
      <c r="G147" s="14"/>
      <c r="H147" s="14"/>
      <c r="I147" s="14"/>
      <c r="K147" s="9"/>
      <c r="L147" s="9"/>
      <c r="M147" s="9"/>
    </row>
    <row r="148" spans="1:13" ht="12.75">
      <c r="A148" s="3">
        <v>1499</v>
      </c>
      <c r="B148" s="17">
        <v>2.86665</v>
      </c>
      <c r="C148" s="17">
        <v>0</v>
      </c>
      <c r="D148" s="17">
        <v>2.6666665</v>
      </c>
      <c r="E148" s="17">
        <v>2</v>
      </c>
      <c r="F148" s="1"/>
      <c r="G148" s="14"/>
      <c r="H148" s="14"/>
      <c r="I148" s="14"/>
      <c r="K148" s="9"/>
      <c r="L148" s="9"/>
      <c r="M148" s="9"/>
    </row>
    <row r="149" spans="1:13" ht="12.75">
      <c r="A149" s="3">
        <v>1500</v>
      </c>
      <c r="B149" s="17">
        <v>3.8</v>
      </c>
      <c r="C149" s="17">
        <v>0</v>
      </c>
      <c r="D149" s="17">
        <v>3.1585</v>
      </c>
      <c r="E149" s="17">
        <v>2</v>
      </c>
      <c r="F149" s="1"/>
      <c r="G149" s="14">
        <v>2.241</v>
      </c>
      <c r="H149" s="14">
        <v>3.2985279000000003</v>
      </c>
      <c r="I149" s="14">
        <v>9.778909090909092</v>
      </c>
      <c r="K149" s="9">
        <v>2.241</v>
      </c>
      <c r="L149" s="9">
        <v>3.2985279000000003</v>
      </c>
      <c r="M149" s="9">
        <v>9.778909090909092</v>
      </c>
    </row>
    <row r="150" spans="1:13" ht="12.75">
      <c r="A150" s="3">
        <v>1501</v>
      </c>
      <c r="B150" s="17">
        <v>3.425</v>
      </c>
      <c r="C150" s="17">
        <v>0</v>
      </c>
      <c r="D150" s="17">
        <v>2.6666665</v>
      </c>
      <c r="E150" s="17">
        <v>2</v>
      </c>
      <c r="F150" s="1"/>
      <c r="G150" s="14">
        <v>2.975</v>
      </c>
      <c r="H150" s="14">
        <v>4.3789025</v>
      </c>
      <c r="I150" s="14">
        <v>12.981818181818182</v>
      </c>
      <c r="K150" s="9">
        <v>2.975</v>
      </c>
      <c r="L150" s="9">
        <v>4.3789025</v>
      </c>
      <c r="M150" s="9">
        <v>12.981818181818182</v>
      </c>
    </row>
    <row r="151" spans="1:13" ht="12.75">
      <c r="A151" s="3">
        <v>1502</v>
      </c>
      <c r="B151" s="17">
        <v>2.4</v>
      </c>
      <c r="C151" s="17">
        <v>0</v>
      </c>
      <c r="D151" s="17">
        <v>3.1975</v>
      </c>
      <c r="E151" s="17">
        <v>2</v>
      </c>
      <c r="F151" s="1"/>
      <c r="G151" s="14"/>
      <c r="H151" s="14"/>
      <c r="I151" s="14"/>
      <c r="K151" s="9"/>
      <c r="L151" s="9"/>
      <c r="M151" s="9"/>
    </row>
    <row r="152" spans="1:13" ht="12.75">
      <c r="A152" s="3">
        <v>1503</v>
      </c>
      <c r="B152" s="17">
        <v>4.1</v>
      </c>
      <c r="C152" s="17">
        <v>2.8</v>
      </c>
      <c r="D152" s="17">
        <v>0</v>
      </c>
      <c r="E152" s="17">
        <v>0</v>
      </c>
      <c r="F152" s="1"/>
      <c r="G152" s="14"/>
      <c r="H152" s="14"/>
      <c r="I152" s="14"/>
      <c r="K152" s="9"/>
      <c r="L152" s="9"/>
      <c r="M152" s="9"/>
    </row>
    <row r="153" spans="1:13" ht="12.75">
      <c r="A153" s="3">
        <v>1504</v>
      </c>
      <c r="B153" s="17">
        <v>4.075</v>
      </c>
      <c r="C153" s="17">
        <v>2.8</v>
      </c>
      <c r="D153" s="17">
        <v>2.8585000000000003</v>
      </c>
      <c r="E153" s="17">
        <v>2</v>
      </c>
      <c r="F153" s="1"/>
      <c r="G153" s="14"/>
      <c r="H153" s="14"/>
      <c r="I153" s="14"/>
      <c r="K153" s="9"/>
      <c r="L153" s="9"/>
      <c r="M153" s="9"/>
    </row>
    <row r="154" spans="1:13" ht="12.75">
      <c r="A154" s="3">
        <v>1505</v>
      </c>
      <c r="B154" s="17">
        <v>0</v>
      </c>
      <c r="C154" s="17">
        <v>1.775</v>
      </c>
      <c r="D154" s="17">
        <v>2.6666665</v>
      </c>
      <c r="E154" s="17">
        <v>2</v>
      </c>
      <c r="F154" s="1"/>
      <c r="G154" s="14"/>
      <c r="H154" s="14"/>
      <c r="I154" s="14"/>
      <c r="K154" s="9"/>
      <c r="L154" s="9"/>
      <c r="M154" s="9"/>
    </row>
    <row r="155" spans="1:13" ht="12.75">
      <c r="A155" s="3">
        <v>1506</v>
      </c>
      <c r="B155" s="17">
        <v>2.4</v>
      </c>
      <c r="C155" s="17">
        <v>1.85</v>
      </c>
      <c r="D155" s="17">
        <v>0</v>
      </c>
      <c r="E155" s="17">
        <v>0</v>
      </c>
      <c r="F155" s="1"/>
      <c r="G155" s="14"/>
      <c r="H155" s="14"/>
      <c r="I155" s="14"/>
      <c r="K155" s="9"/>
      <c r="L155" s="9"/>
      <c r="M155" s="9"/>
    </row>
    <row r="156" spans="1:13" ht="12.75">
      <c r="A156" s="3">
        <v>1507</v>
      </c>
      <c r="B156" s="17">
        <v>2.4</v>
      </c>
      <c r="C156" s="17">
        <v>0</v>
      </c>
      <c r="D156" s="17">
        <v>0</v>
      </c>
      <c r="E156" s="17">
        <v>0</v>
      </c>
      <c r="F156" s="1"/>
      <c r="G156" s="14"/>
      <c r="H156" s="14"/>
      <c r="I156" s="14"/>
      <c r="K156" s="9"/>
      <c r="L156" s="9"/>
      <c r="M156" s="9"/>
    </row>
    <row r="157" spans="1:13" ht="12.75">
      <c r="A157" s="3">
        <v>1508</v>
      </c>
      <c r="B157" s="17">
        <v>3.9415</v>
      </c>
      <c r="C157" s="17">
        <v>2.85</v>
      </c>
      <c r="D157" s="17">
        <v>3.1585</v>
      </c>
      <c r="E157" s="17">
        <v>2</v>
      </c>
      <c r="F157" s="1"/>
      <c r="G157" s="14"/>
      <c r="H157" s="14"/>
      <c r="I157" s="14"/>
      <c r="K157" s="9"/>
      <c r="L157" s="9"/>
      <c r="M157" s="9"/>
    </row>
    <row r="158" spans="1:13" ht="12.75">
      <c r="A158" s="3">
        <v>1509</v>
      </c>
      <c r="B158" s="17">
        <v>4.2</v>
      </c>
      <c r="C158" s="17">
        <v>2.95</v>
      </c>
      <c r="D158" s="17">
        <v>3.1585</v>
      </c>
      <c r="E158" s="17">
        <v>2</v>
      </c>
      <c r="F158" s="1"/>
      <c r="G158" s="14">
        <v>3.502441570998798</v>
      </c>
      <c r="H158" s="14">
        <v>5.155243748353131</v>
      </c>
      <c r="I158" s="14">
        <v>15.283381400722028</v>
      </c>
      <c r="K158" s="9">
        <v>3.502441570998798</v>
      </c>
      <c r="L158" s="9">
        <v>5.155243748353131</v>
      </c>
      <c r="M158" s="9">
        <v>15.283381400722028</v>
      </c>
    </row>
    <row r="159" spans="1:13" ht="12.75">
      <c r="A159" s="3">
        <v>1510</v>
      </c>
      <c r="B159" s="17">
        <v>4.1</v>
      </c>
      <c r="C159" s="17">
        <v>2.85</v>
      </c>
      <c r="D159" s="17">
        <v>3.1585</v>
      </c>
      <c r="E159" s="17">
        <v>2</v>
      </c>
      <c r="F159" s="1"/>
      <c r="G159" s="14"/>
      <c r="H159" s="14"/>
      <c r="I159" s="14"/>
      <c r="K159" s="9"/>
      <c r="L159" s="9"/>
      <c r="M159" s="9"/>
    </row>
    <row r="160" spans="1:13" ht="12.75">
      <c r="A160" s="3">
        <v>1511</v>
      </c>
      <c r="B160" s="17">
        <v>3.25</v>
      </c>
      <c r="C160" s="17">
        <v>2.8</v>
      </c>
      <c r="D160" s="17">
        <v>3.1</v>
      </c>
      <c r="E160" s="17">
        <v>2</v>
      </c>
      <c r="F160" s="1"/>
      <c r="G160" s="14"/>
      <c r="H160" s="14"/>
      <c r="I160" s="14"/>
      <c r="K160" s="9"/>
      <c r="L160" s="9"/>
      <c r="M160" s="9"/>
    </row>
    <row r="161" spans="1:13" ht="12.75">
      <c r="A161" s="3">
        <v>1512</v>
      </c>
      <c r="B161" s="17">
        <v>0</v>
      </c>
      <c r="C161" s="17">
        <v>0</v>
      </c>
      <c r="D161" s="17">
        <v>2.666665</v>
      </c>
      <c r="E161" s="17">
        <v>2</v>
      </c>
      <c r="F161" s="1"/>
      <c r="G161" s="14"/>
      <c r="H161" s="14"/>
      <c r="I161" s="14"/>
      <c r="K161" s="9"/>
      <c r="L161" s="9"/>
      <c r="M161" s="9"/>
    </row>
    <row r="162" spans="1:13" ht="12.75">
      <c r="A162" s="3">
        <v>1513</v>
      </c>
      <c r="B162" s="17">
        <v>0</v>
      </c>
      <c r="C162" s="17">
        <v>0</v>
      </c>
      <c r="D162" s="17">
        <v>2.6666665</v>
      </c>
      <c r="E162" s="17">
        <v>2</v>
      </c>
      <c r="F162" s="1"/>
      <c r="G162" s="14"/>
      <c r="H162" s="14"/>
      <c r="I162" s="14"/>
      <c r="K162" s="9"/>
      <c r="L162" s="9"/>
      <c r="M162" s="9"/>
    </row>
    <row r="163" spans="1:13" ht="12.75">
      <c r="A163" s="3">
        <v>1514</v>
      </c>
      <c r="B163" s="17">
        <v>0</v>
      </c>
      <c r="C163" s="17">
        <v>3</v>
      </c>
      <c r="D163" s="17">
        <v>0</v>
      </c>
      <c r="E163" s="17">
        <v>0</v>
      </c>
      <c r="F163" s="1"/>
      <c r="G163" s="14">
        <v>3.606</v>
      </c>
      <c r="H163" s="14">
        <v>5.307671399999999</v>
      </c>
      <c r="I163" s="14">
        <v>15.735272727272726</v>
      </c>
      <c r="K163" s="9">
        <v>3.606</v>
      </c>
      <c r="L163" s="9">
        <v>5.307671399999999</v>
      </c>
      <c r="M163" s="9">
        <v>15.735272727272726</v>
      </c>
    </row>
    <row r="164" spans="1:13" ht="12.75">
      <c r="A164" s="3">
        <v>1515</v>
      </c>
      <c r="B164" s="17">
        <v>0</v>
      </c>
      <c r="C164" s="17">
        <v>0</v>
      </c>
      <c r="D164" s="17">
        <v>3.1</v>
      </c>
      <c r="E164" s="17">
        <v>2</v>
      </c>
      <c r="F164" s="1"/>
      <c r="G164" s="14"/>
      <c r="H164" s="14"/>
      <c r="I164" s="14"/>
      <c r="K164" s="9"/>
      <c r="L164" s="9"/>
      <c r="M164" s="9"/>
    </row>
    <row r="165" spans="1:13" ht="12.75">
      <c r="A165" s="3">
        <v>1516</v>
      </c>
      <c r="B165" s="17">
        <v>4.4</v>
      </c>
      <c r="C165" s="17">
        <v>0</v>
      </c>
      <c r="D165" s="17">
        <v>3.1</v>
      </c>
      <c r="E165" s="17">
        <v>2</v>
      </c>
      <c r="F165" s="1"/>
      <c r="G165" s="14"/>
      <c r="H165" s="14"/>
      <c r="I165" s="14"/>
      <c r="K165" s="9"/>
      <c r="L165" s="9"/>
      <c r="M165" s="9"/>
    </row>
    <row r="166" spans="1:13" ht="12.75">
      <c r="A166" s="3">
        <v>1517</v>
      </c>
      <c r="B166" s="17">
        <v>4</v>
      </c>
      <c r="C166" s="17">
        <v>0</v>
      </c>
      <c r="D166" s="17">
        <v>3.1</v>
      </c>
      <c r="E166" s="17">
        <v>2</v>
      </c>
      <c r="F166" s="1"/>
      <c r="G166" s="14"/>
      <c r="H166" s="14"/>
      <c r="I166" s="14"/>
      <c r="K166" s="9"/>
      <c r="L166" s="9"/>
      <c r="M166" s="9"/>
    </row>
    <row r="167" spans="1:13" ht="12.75">
      <c r="A167" s="3">
        <v>1518</v>
      </c>
      <c r="B167" s="17">
        <v>4.5</v>
      </c>
      <c r="C167" s="17">
        <v>0</v>
      </c>
      <c r="D167" s="17">
        <v>2.6665</v>
      </c>
      <c r="E167" s="17">
        <v>2</v>
      </c>
      <c r="F167" s="1"/>
      <c r="G167" s="14"/>
      <c r="H167" s="14"/>
      <c r="I167" s="14"/>
      <c r="K167" s="9"/>
      <c r="L167" s="9"/>
      <c r="M167" s="9"/>
    </row>
    <row r="168" spans="1:13" ht="12.75">
      <c r="A168" s="3">
        <v>1519</v>
      </c>
      <c r="B168" s="17">
        <v>4.4</v>
      </c>
      <c r="C168" s="17">
        <v>3</v>
      </c>
      <c r="D168" s="17">
        <v>2.6665</v>
      </c>
      <c r="E168" s="17">
        <v>2</v>
      </c>
      <c r="F168" s="1"/>
      <c r="G168" s="14"/>
      <c r="H168" s="14"/>
      <c r="I168" s="14"/>
      <c r="K168" s="9"/>
      <c r="L168" s="9"/>
      <c r="M168" s="9"/>
    </row>
    <row r="169" spans="1:13" ht="12.75">
      <c r="A169" s="3">
        <v>1520</v>
      </c>
      <c r="B169" s="17">
        <v>3.3</v>
      </c>
      <c r="C169" s="17">
        <v>0</v>
      </c>
      <c r="D169" s="17">
        <v>0</v>
      </c>
      <c r="E169" s="17">
        <v>0</v>
      </c>
      <c r="F169" s="1"/>
      <c r="G169" s="14"/>
      <c r="H169" s="14"/>
      <c r="I169" s="14"/>
      <c r="K169" s="9"/>
      <c r="L169" s="9"/>
      <c r="M169" s="9"/>
    </row>
    <row r="170" ht="12.75">
      <c r="A170" s="3"/>
    </row>
    <row r="171" ht="12.75">
      <c r="A171" s="3"/>
    </row>
    <row r="172" spans="1:2" ht="12.75">
      <c r="A172" s="3"/>
      <c r="B172" s="19" t="s">
        <v>508</v>
      </c>
    </row>
    <row r="173" ht="12.75">
      <c r="A173" s="3"/>
    </row>
    <row r="174" spans="1:2" ht="12.75">
      <c r="A174" s="3"/>
      <c r="B174" t="s">
        <v>295</v>
      </c>
    </row>
    <row r="175" ht="12.75">
      <c r="A175" s="3"/>
    </row>
    <row r="176" spans="1:4" ht="12.75">
      <c r="A176" s="3"/>
      <c r="B176" t="s">
        <v>515</v>
      </c>
      <c r="C176" s="14"/>
      <c r="D176" s="9"/>
    </row>
    <row r="177" spans="1:4" ht="12.75">
      <c r="A177" s="3"/>
      <c r="C177" s="14"/>
      <c r="D177" s="9"/>
    </row>
    <row r="178" spans="1:4" ht="12.75">
      <c r="A178" s="3"/>
      <c r="B178" t="s">
        <v>473</v>
      </c>
      <c r="C178" s="14"/>
      <c r="D178" s="9"/>
    </row>
    <row r="179" spans="1:4" ht="12.75">
      <c r="A179" s="3"/>
      <c r="D179" s="9"/>
    </row>
    <row r="180" spans="1:4" ht="12.75">
      <c r="A180" s="3"/>
      <c r="B180" t="s">
        <v>478</v>
      </c>
      <c r="D180" s="9"/>
    </row>
    <row r="181" ht="12.75">
      <c r="A181" s="3"/>
    </row>
    <row r="182" ht="12.75">
      <c r="A182" s="3"/>
    </row>
    <row r="183" ht="12.75">
      <c r="A183" s="3"/>
    </row>
    <row r="184" ht="12.75">
      <c r="A184" s="3"/>
    </row>
    <row r="185" ht="12.75">
      <c r="A185" s="3"/>
    </row>
    <row r="186" ht="12.75">
      <c r="A186" s="3"/>
    </row>
    <row r="187" ht="12.75">
      <c r="A187" s="3"/>
    </row>
    <row r="188" ht="12.75">
      <c r="A188" s="3"/>
    </row>
    <row r="189" ht="12.75">
      <c r="A189" s="3"/>
    </row>
    <row r="190" ht="12.75">
      <c r="A190" s="3"/>
    </row>
    <row r="191" ht="12.75">
      <c r="A191" s="3"/>
    </row>
    <row r="192" ht="12.75">
      <c r="A192" s="3"/>
    </row>
    <row r="193" ht="12.75">
      <c r="A193" s="3"/>
    </row>
    <row r="194" ht="12.75">
      <c r="A194" s="3"/>
    </row>
    <row r="195" ht="12.75">
      <c r="A195" s="3"/>
    </row>
    <row r="196" ht="12.75">
      <c r="A196" s="3"/>
    </row>
    <row r="197" ht="12.75">
      <c r="A197" s="3"/>
    </row>
    <row r="198" ht="12.75">
      <c r="A198" s="3"/>
    </row>
    <row r="199" ht="12.75">
      <c r="A199" s="3"/>
    </row>
    <row r="200" ht="12.75">
      <c r="A200" s="3"/>
    </row>
    <row r="201" ht="12.75">
      <c r="A201" s="3"/>
    </row>
    <row r="202" ht="12.75">
      <c r="A202" s="3"/>
    </row>
    <row r="203" ht="12.75">
      <c r="A203" s="3"/>
    </row>
    <row r="204" ht="12.75">
      <c r="A204" s="3"/>
    </row>
    <row r="205" ht="12.75">
      <c r="A205" s="3"/>
    </row>
    <row r="206" ht="12.75">
      <c r="A206" s="3"/>
    </row>
    <row r="207" ht="12.75">
      <c r="A20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