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BasketsGeneral" sheetId="1" r:id="rId1"/>
    <sheet name="EnglishBasket" sheetId="2" r:id="rId2"/>
    <sheet name="FlemishBasket" sheetId="3" r:id="rId3"/>
    <sheet name="BrabantBasket" sheetId="4" r:id="rId4"/>
  </sheets>
  <definedNames/>
  <calcPr fullCalcOnLoad="1"/>
</workbook>
</file>

<file path=xl/sharedStrings.xml><?xml version="1.0" encoding="utf-8"?>
<sst xmlns="http://schemas.openxmlformats.org/spreadsheetml/2006/main" count="568" uniqueCount="271">
  <si>
    <t xml:space="preserve"> in d. gr. Brabant</t>
  </si>
  <si>
    <t xml:space="preserve"> in d. gr. Flemish</t>
  </si>
  <si>
    <t>%</t>
  </si>
  <si>
    <t>&amp; cheese</t>
  </si>
  <si>
    <t>(Munro)</t>
  </si>
  <si>
    <t>(Phelps Brown &amp; Hopkins; rev. Munro)</t>
  </si>
  <si>
    <t>(Van der Wee)</t>
  </si>
  <si>
    <t>[3 times]</t>
  </si>
  <si>
    <t>[drink]</t>
  </si>
  <si>
    <t>[Total]</t>
  </si>
  <si>
    <t>0.333 yd</t>
  </si>
  <si>
    <t>0.5 pig</t>
  </si>
  <si>
    <t>0.5 pint</t>
  </si>
  <si>
    <t>0.5 sheep</t>
  </si>
  <si>
    <t>0.50 bu</t>
  </si>
  <si>
    <t>0.50 yd</t>
  </si>
  <si>
    <t>0.525 m</t>
  </si>
  <si>
    <t>0.666 yd</t>
  </si>
  <si>
    <t>0.67 bu</t>
  </si>
  <si>
    <t>0.700 m</t>
  </si>
  <si>
    <t>1 cwt =</t>
  </si>
  <si>
    <t>1.00 bu</t>
  </si>
  <si>
    <t>1.225 m</t>
  </si>
  <si>
    <t>1.25 bu</t>
  </si>
  <si>
    <t>1.5 lb.</t>
  </si>
  <si>
    <t>1.5 sheep</t>
  </si>
  <si>
    <t>1.90 bushels*</t>
  </si>
  <si>
    <t>10 lb.</t>
  </si>
  <si>
    <t>112 lb.</t>
  </si>
  <si>
    <t>13a</t>
  </si>
  <si>
    <t>13b</t>
  </si>
  <si>
    <t>14a</t>
  </si>
  <si>
    <t>14b</t>
  </si>
  <si>
    <t>16a</t>
  </si>
  <si>
    <t>16b</t>
  </si>
  <si>
    <t>2.75 lb</t>
  </si>
  <si>
    <t>3.0 lb.</t>
  </si>
  <si>
    <t>3.25 bushels</t>
  </si>
  <si>
    <t>33 lb</t>
  </si>
  <si>
    <t>4 vols. (Bruges, 1959 - 65).</t>
  </si>
  <si>
    <t>4.25 bushels*</t>
  </si>
  <si>
    <t>4.5 lb.</t>
  </si>
  <si>
    <t>4.50 bushels</t>
  </si>
  <si>
    <t>6a</t>
  </si>
  <si>
    <t>6b</t>
  </si>
  <si>
    <t>9b</t>
  </si>
  <si>
    <t>A</t>
  </si>
  <si>
    <t>A.</t>
  </si>
  <si>
    <t>Algemeen Rijksarchief, Rekenkamer,  registers nos. 32,461-564 (Bruges town accounts, 1406-1502).</t>
  </si>
  <si>
    <t>Annual Commodity Values:  in Flanders (Bruges and Ghent)</t>
  </si>
  <si>
    <t>B</t>
  </si>
  <si>
    <t>B.</t>
  </si>
  <si>
    <t>Barley</t>
  </si>
  <si>
    <t>Barley Malt</t>
  </si>
  <si>
    <t>barley, peas</t>
  </si>
  <si>
    <t>Base 100=</t>
  </si>
  <si>
    <t>Basket</t>
  </si>
  <si>
    <t>BASKET</t>
  </si>
  <si>
    <t xml:space="preserve">Basket </t>
  </si>
  <si>
    <t>Basket of Consumables: Weighted Consumer Price Index</t>
  </si>
  <si>
    <t>beef</t>
  </si>
  <si>
    <t>Beef</t>
  </si>
  <si>
    <t>Br gr</t>
  </si>
  <si>
    <t>BRABANT</t>
  </si>
  <si>
    <t>BRABANT (Van der Wee Price Index)</t>
  </si>
  <si>
    <t>Brabant d.</t>
  </si>
  <si>
    <t>BRABANT PRICES AND PRICE INDICES</t>
  </si>
  <si>
    <t>Bruges</t>
  </si>
  <si>
    <t>Charcoal</t>
  </si>
  <si>
    <t>Phelps Brown E. Henry; and Sheila V. Hopkins, ‘Seven Centuries of the Prices of Consumables Compared with Builders' Wage-Rates', Economica, 23(Nov. 1956),</t>
  </si>
  <si>
    <t>Van der Wee,  Herman, ‘Prijzen en lonen als ontwikkelingsvariabelen:  Een vergelijkend onderzoek tussen Engeland en de Zuidelijke Nederlanden, 1400-1700,'</t>
  </si>
  <si>
    <t>Van der Wee,  Herman, ‘Voeding en Dieet in het Ancien Régime', Spiegel Historiael, 1 (1966), 94-101, republished in translation:.</t>
  </si>
  <si>
    <t>as ‘Nutrition and Diet in the Ancien Régime', in Herman Van der Wee, The Low Countries in the Early Modern World , trans. by Lizabeth Fackelman (Cambridge and New York, 1993), pp. 279-87</t>
  </si>
  <si>
    <t>without the tables, as ‘Prices and Wages as Development Variables: A Comparison Between England and the Southern Netherlands, 1400-1700,' Acta Historiae Neerlandicae, 10  (1978), 58-78;.</t>
  </si>
  <si>
    <t>Amount</t>
  </si>
  <si>
    <t>Archives of the British Library of Political and Economic Science (Robbins Library), the Phelps Brown Papers Collection: in  Boxes Ia.324 and J.IV.2a..</t>
  </si>
  <si>
    <t>Barley</t>
  </si>
  <si>
    <t>barley (or malt)</t>
  </si>
  <si>
    <t>Basket</t>
  </si>
  <si>
    <t>BASKET OF CONSUMABLES COMMODITY PRICE INDEXES</t>
  </si>
  <si>
    <t>Beef</t>
  </si>
  <si>
    <t>Brabant</t>
  </si>
  <si>
    <t>BRABANT</t>
  </si>
  <si>
    <t>Bruges</t>
  </si>
  <si>
    <t>bu</t>
  </si>
  <si>
    <t>bu = bushels</t>
  </si>
  <si>
    <t>Butter</t>
  </si>
  <si>
    <t>by PBH</t>
  </si>
  <si>
    <t>by value</t>
  </si>
  <si>
    <t>C</t>
  </si>
  <si>
    <t>C.</t>
  </si>
  <si>
    <t>Candles</t>
  </si>
  <si>
    <t>Canvas</t>
  </si>
  <si>
    <t>Canvas/Linen</t>
  </si>
  <si>
    <t>Charcoal</t>
  </si>
  <si>
    <t>Cheese</t>
  </si>
  <si>
    <t>Cloth</t>
  </si>
  <si>
    <t>Coal</t>
  </si>
  <si>
    <t>Coarse Woollens</t>
  </si>
  <si>
    <t>Cod:</t>
  </si>
  <si>
    <t>Cod: 1.25</t>
  </si>
  <si>
    <t>Commodities</t>
  </si>
  <si>
    <t>Commodity</t>
  </si>
  <si>
    <t>Consumables</t>
  </si>
  <si>
    <t>Cost: 40</t>
  </si>
  <si>
    <t>D</t>
  </si>
  <si>
    <t>d groot Flemish</t>
  </si>
  <si>
    <t>Dairy</t>
  </si>
  <si>
    <t>DAIRY</t>
  </si>
  <si>
    <t xml:space="preserve">Dairy </t>
  </si>
  <si>
    <t>Dairy Products</t>
  </si>
  <si>
    <t>Drink</t>
  </si>
  <si>
    <t>Drink:</t>
  </si>
  <si>
    <t>E</t>
  </si>
  <si>
    <t>ENGLAND</t>
  </si>
  <si>
    <t>ENGLAND;</t>
  </si>
  <si>
    <t>erwten</t>
  </si>
  <si>
    <t>F</t>
  </si>
  <si>
    <t>Farinaceous</t>
  </si>
  <si>
    <t>Farinaceous and Drink</t>
  </si>
  <si>
    <t>fish</t>
  </si>
  <si>
    <t>Fish:</t>
  </si>
  <si>
    <t>Fl gr</t>
  </si>
  <si>
    <t>Flanders</t>
  </si>
  <si>
    <t>FLANDERS</t>
  </si>
  <si>
    <t>FLANDERS (Munro Price Index)</t>
  </si>
  <si>
    <t>Flem. d.</t>
  </si>
  <si>
    <t>Flemish</t>
  </si>
  <si>
    <t>for each commodity, into values in pence (d) sterling.</t>
  </si>
  <si>
    <t>FOR ENGLAND, FLANDERS, AND BRABANT</t>
  </si>
  <si>
    <t>froment</t>
  </si>
  <si>
    <t>Fuel &amp; Light</t>
  </si>
  <si>
    <t>G</t>
  </si>
  <si>
    <t>gerst</t>
  </si>
  <si>
    <t>Ghent</t>
  </si>
  <si>
    <t>Grains</t>
  </si>
  <si>
    <t>GRAINS</t>
  </si>
  <si>
    <t>groot</t>
  </si>
  <si>
    <t>Group</t>
  </si>
  <si>
    <t>Group sub-total</t>
  </si>
  <si>
    <t>H</t>
  </si>
  <si>
    <t>Haberdon</t>
  </si>
  <si>
    <t>Herring</t>
  </si>
  <si>
    <t>herring &amp; cod</t>
  </si>
  <si>
    <t>Herrings</t>
  </si>
  <si>
    <t>Herrings:</t>
  </si>
  <si>
    <t>Herrings: 15</t>
  </si>
  <si>
    <t>Herrings: 25</t>
  </si>
  <si>
    <t>Hops</t>
  </si>
  <si>
    <t>I used their 'working papers' and spread sheets, in order: (a) to correct numerous computational errors, (b) to fill in many annual gaps by interpolation or least-squares regressions, and (c) to convert their index numbers,</t>
  </si>
  <si>
    <t>in Album aangeboden aan Charles Verlinden ter gelegenheid van zijn dertig jaar professoraat (Wetteren: Universum), 1975), pp. 413-47; reissued in English translation,</t>
  </si>
  <si>
    <t>in d</t>
  </si>
  <si>
    <t xml:space="preserve">in d </t>
  </si>
  <si>
    <t>in d  gr.</t>
  </si>
  <si>
    <t>in d groot</t>
  </si>
  <si>
    <t>in d sterl</t>
  </si>
  <si>
    <t>in d sterling</t>
  </si>
  <si>
    <t>in d.</t>
  </si>
  <si>
    <t>in deniers of the Brabant pond groot</t>
  </si>
  <si>
    <t>Index</t>
  </si>
  <si>
    <t>INDEX</t>
  </si>
  <si>
    <t>Index number</t>
  </si>
  <si>
    <t>index numbers for each component of the basket accounted for by each component</t>
  </si>
  <si>
    <t>Index: mean 1451 - 1475 = 100</t>
  </si>
  <si>
    <t>Industrial</t>
  </si>
  <si>
    <t>INDUSTRIAL</t>
  </si>
  <si>
    <t>kg</t>
  </si>
  <si>
    <t>kg = kilogram</t>
  </si>
  <si>
    <t>l.</t>
  </si>
  <si>
    <t>l. = litre</t>
  </si>
  <si>
    <t>laken</t>
  </si>
  <si>
    <t>Laken</t>
  </si>
  <si>
    <t>Lamp Oil</t>
  </si>
  <si>
    <t>lb =  pound</t>
  </si>
  <si>
    <t>lb.</t>
  </si>
  <si>
    <t>Linen</t>
  </si>
  <si>
    <t xml:space="preserve">Linen </t>
  </si>
  <si>
    <t>litres</t>
  </si>
  <si>
    <t>M 1451-75</t>
  </si>
  <si>
    <t>M 1451-75=100</t>
  </si>
  <si>
    <t>m.</t>
  </si>
  <si>
    <t>m. = metre</t>
  </si>
  <si>
    <t>M1451-75=</t>
  </si>
  <si>
    <t>Malt</t>
  </si>
  <si>
    <t>Malt, Hops,</t>
  </si>
  <si>
    <t>mean</t>
  </si>
  <si>
    <t>Mean in d</t>
  </si>
  <si>
    <t>Mean of Basket</t>
  </si>
  <si>
    <t>mean of prices for:  1451-75 = 100</t>
  </si>
  <si>
    <t>Measure</t>
  </si>
  <si>
    <t>Meat</t>
  </si>
  <si>
    <t>Meat, Dairy, Fish</t>
  </si>
  <si>
    <t>Meat, Fish, Dairy</t>
  </si>
  <si>
    <t>MEAT/FISH</t>
  </si>
  <si>
    <t>metres</t>
  </si>
  <si>
    <t>Metric</t>
  </si>
  <si>
    <t>Mutton</t>
  </si>
  <si>
    <t>no.</t>
  </si>
  <si>
    <t>No.</t>
  </si>
  <si>
    <t>OF GOODS</t>
  </si>
  <si>
    <t>of the Basket</t>
  </si>
  <si>
    <t>of Total</t>
  </si>
  <si>
    <t>Oil</t>
  </si>
  <si>
    <t>orge</t>
  </si>
  <si>
    <t>Peas</t>
  </si>
  <si>
    <t>per</t>
  </si>
  <si>
    <t>per cent</t>
  </si>
  <si>
    <t>Perc</t>
  </si>
  <si>
    <t>Percent</t>
  </si>
  <si>
    <t>Pigs</t>
  </si>
  <si>
    <t>pigs, mutton</t>
  </si>
  <si>
    <t>pois</t>
  </si>
  <si>
    <t>Products</t>
  </si>
  <si>
    <t>pt</t>
  </si>
  <si>
    <t>pt = pint</t>
  </si>
  <si>
    <t>Red</t>
  </si>
  <si>
    <t>reprinted in E.H. Phelps Brown and Sheila V. Hopkins, A Perspective of Wages and Prices (London, 1981),  pp. 13-59, containing additional statistical appendices not provided in the original publication, or in earlier reprints.</t>
  </si>
  <si>
    <t>republished in Herman Van der Wee, The Low Countries in the Early Modern World , trans. by Lizabeth Fackelman (Cambridge and New York, 1993), pp. 223-41</t>
  </si>
  <si>
    <t>revised by John Munro</t>
  </si>
  <si>
    <t>rogge</t>
  </si>
  <si>
    <t>Rye</t>
  </si>
  <si>
    <t>seigle</t>
  </si>
  <si>
    <t>Sheep</t>
  </si>
  <si>
    <t>Sheep (Mutton)</t>
  </si>
  <si>
    <t>Shirting</t>
  </si>
  <si>
    <t>Sources:</t>
  </si>
  <si>
    <t>Stadsarchief Brugge, Stadsrekeningen 1349-50 to 1499-1500.</t>
  </si>
  <si>
    <t>Stadsarchief Gent, Stadsrekeningen 1359/50-1499/1500, Reeks 400: nos. 7 - 35:  town accounts</t>
  </si>
  <si>
    <t>sterling</t>
  </si>
  <si>
    <t>Strijpte</t>
  </si>
  <si>
    <t>Sub-total</t>
  </si>
  <si>
    <t>subtotal dairy</t>
  </si>
  <si>
    <t>subtotal fuel/light</t>
  </si>
  <si>
    <t>Subtotal grains</t>
  </si>
  <si>
    <t>Sub-total Index</t>
  </si>
  <si>
    <t>subtotal meat-fish</t>
  </si>
  <si>
    <t>subtotal textiles</t>
  </si>
  <si>
    <t>Sugar</t>
  </si>
  <si>
    <t>Tallow</t>
  </si>
  <si>
    <t>tarwe</t>
  </si>
  <si>
    <t>Textiles</t>
  </si>
  <si>
    <t>Textiles:</t>
  </si>
  <si>
    <t>Total</t>
  </si>
  <si>
    <t>TOTAL</t>
  </si>
  <si>
    <t xml:space="preserve">Total </t>
  </si>
  <si>
    <t>total 1451-75</t>
  </si>
  <si>
    <t>Total Farinaceous</t>
  </si>
  <si>
    <t>Total Grains</t>
  </si>
  <si>
    <t>Total Index</t>
  </si>
  <si>
    <t>Total Value</t>
  </si>
  <si>
    <t>TOTAL VALUE</t>
  </si>
  <si>
    <t>Unit</t>
  </si>
  <si>
    <t>Units</t>
  </si>
  <si>
    <t>Value</t>
  </si>
  <si>
    <t xml:space="preserve">Value </t>
  </si>
  <si>
    <t>Value in</t>
  </si>
  <si>
    <t>values in d. groot Flemish</t>
  </si>
  <si>
    <t>Values of the components of the Phelps Brown and Hopkins Basket of Consumables, 1264-1700</t>
  </si>
  <si>
    <t>Van der Wee,  Herman, The Growth of the Antwerp Market and the European Economy, 14th - 16th Centuries, 3 vols. (The Hague, 1963)</t>
  </si>
  <si>
    <t xml:space="preserve">Verlinden, Charles, and E. Scholliers, et al, eds., Documents pour l'histoire des prix et des salaires en Flandre et en Brabant/Dokumenten voor de geschiedenis van prijzen en lonen in Vlaanderen en Brabant, </t>
  </si>
  <si>
    <t>Voering-</t>
  </si>
  <si>
    <t>weights</t>
  </si>
  <si>
    <t>Wheat</t>
  </si>
  <si>
    <t>Wheat, Rye,</t>
  </si>
  <si>
    <t>White</t>
  </si>
  <si>
    <t>Woollen</t>
  </si>
  <si>
    <t xml:space="preserve">Woollen </t>
  </si>
  <si>
    <t>Woollens</t>
  </si>
  <si>
    <t>yd</t>
  </si>
  <si>
    <t>yd = yard</t>
  </si>
  <si>
    <t>Year</t>
  </si>
</sst>
</file>

<file path=xl/styles.xml><?xml version="1.0" encoding="utf-8"?>
<styleSheet xmlns="http://schemas.openxmlformats.org/spreadsheetml/2006/main">
  <numFmts count="46">
    <numFmt numFmtId="164" formatCode="[$$-409]\ #,##0.00"/>
    <numFmt numFmtId="165" formatCode="[$$-409]\ #,##0"/>
    <numFmt numFmtId="166" formatCode="0.000"/>
    <numFmt numFmtId="167" formatCode="0.000"/>
    <numFmt numFmtId="168" formatCode="0.000"/>
    <numFmt numFmtId="169" formatCode="0.000"/>
    <numFmt numFmtId="170" formatCode="0.000"/>
    <numFmt numFmtId="171" formatCode="0.000"/>
    <numFmt numFmtId="172" formatCode="0.0000"/>
    <numFmt numFmtId="173" formatCode="0.000"/>
    <numFmt numFmtId="174" formatCode="0.000"/>
    <numFmt numFmtId="175" formatCode="0.000"/>
    <numFmt numFmtId="176" formatCode="0.000"/>
    <numFmt numFmtId="177" formatCode="#,##0.000"/>
    <numFmt numFmtId="178" formatCode="#,##0.000"/>
    <numFmt numFmtId="179" formatCode="#,##0.000"/>
    <numFmt numFmtId="180" formatCode="#,##0.000"/>
    <numFmt numFmtId="181" formatCode="0.000"/>
    <numFmt numFmtId="182" formatCode="0.000"/>
    <numFmt numFmtId="183" formatCode="#,##0.000"/>
    <numFmt numFmtId="184" formatCode="#,##0.000"/>
    <numFmt numFmtId="185" formatCode="0.000"/>
    <numFmt numFmtId="186" formatCode="0.000"/>
    <numFmt numFmtId="187" formatCode="0.000"/>
    <numFmt numFmtId="188" formatCode="0.000"/>
    <numFmt numFmtId="189" formatCode="0.000"/>
    <numFmt numFmtId="190" formatCode="0.000"/>
    <numFmt numFmtId="191" formatCode="0.000"/>
    <numFmt numFmtId="192" formatCode="0.000"/>
    <numFmt numFmtId="193" formatCode="0.000"/>
    <numFmt numFmtId="194" formatCode="0.000"/>
    <numFmt numFmtId="195" formatCode="0.000"/>
    <numFmt numFmtId="196" formatCode="0.000"/>
    <numFmt numFmtId="197" formatCode="0.0"/>
    <numFmt numFmtId="198" formatCode="0.0"/>
    <numFmt numFmtId="199" formatCode="0.0"/>
    <numFmt numFmtId="200" formatCode="0.000"/>
    <numFmt numFmtId="201" formatCode="0.0"/>
    <numFmt numFmtId="202" formatCode="0.000"/>
    <numFmt numFmtId="203" formatCode="0.000"/>
    <numFmt numFmtId="204" formatCode="0.000"/>
    <numFmt numFmtId="205" formatCode="0.000"/>
    <numFmt numFmtId="206" formatCode="0.000"/>
    <numFmt numFmtId="207" formatCode="0.000"/>
    <numFmt numFmtId="208" formatCode="0.000"/>
    <numFmt numFmtId="209" formatCode="0.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89">
    <xf numFmtId="0" fontId="0" fillId="0" borderId="0" xfId="0" applyAlignment="1">
      <alignment/>
    </xf>
    <xf numFmtId="0" fontId="3" fillId="2" borderId="0" xfId="0" applyAlignment="1">
      <alignment/>
    </xf>
    <xf numFmtId="0" fontId="3" fillId="2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/>
    </xf>
    <xf numFmtId="166" fontId="3" fillId="2" borderId="0" xfId="0" applyAlignment="1">
      <alignment/>
    </xf>
    <xf numFmtId="166" fontId="0" fillId="2" borderId="0" xfId="0" applyAlignment="1">
      <alignment/>
    </xf>
    <xf numFmtId="2" fontId="0" fillId="2" borderId="0" xfId="0" applyAlignment="1">
      <alignment/>
    </xf>
    <xf numFmtId="2" fontId="3" fillId="2" borderId="0" xfId="0" applyAlignment="1">
      <alignment/>
    </xf>
    <xf numFmtId="166" fontId="0" fillId="0" borderId="0" xfId="0" applyAlignment="1">
      <alignment/>
    </xf>
    <xf numFmtId="10" fontId="0" fillId="2" borderId="0" xfId="0" applyAlignment="1">
      <alignment/>
    </xf>
    <xf numFmtId="10" fontId="3" fillId="2" borderId="0" xfId="0" applyAlignment="1">
      <alignment/>
    </xf>
    <xf numFmtId="10" fontId="0" fillId="2" borderId="0" xfId="0" applyAlignment="1">
      <alignment/>
    </xf>
    <xf numFmtId="166" fontId="0" fillId="2" borderId="0" xfId="0" applyAlignment="1">
      <alignment/>
    </xf>
    <xf numFmtId="2" fontId="0" fillId="2" borderId="0" xfId="0" applyAlignment="1">
      <alignment/>
    </xf>
    <xf numFmtId="166" fontId="0" fillId="2" borderId="0" xfId="0" applyAlignment="1">
      <alignment/>
    </xf>
    <xf numFmtId="166" fontId="0" fillId="2" borderId="0" xfId="0" applyAlignment="1">
      <alignment/>
    </xf>
    <xf numFmtId="10" fontId="0" fillId="2" borderId="0" xfId="0" applyAlignment="1">
      <alignment/>
    </xf>
    <xf numFmtId="0" fontId="0" fillId="2" borderId="0" xfId="0" applyAlignment="1">
      <alignment/>
    </xf>
    <xf numFmtId="172" fontId="3" fillId="2" borderId="0" xfId="0" applyAlignment="1">
      <alignment/>
    </xf>
    <xf numFmtId="0" fontId="3" fillId="2" borderId="0" xfId="0" applyAlignment="1">
      <alignment/>
    </xf>
    <xf numFmtId="0" fontId="3" fillId="2" borderId="0" xfId="0" applyAlignment="1">
      <alignment horizontal="left"/>
    </xf>
    <xf numFmtId="0" fontId="3" fillId="2" borderId="0" xfId="0" applyAlignment="1">
      <alignment/>
    </xf>
    <xf numFmtId="1" fontId="3" fillId="2" borderId="0" xfId="0" applyAlignment="1">
      <alignment horizontal="center"/>
    </xf>
    <xf numFmtId="166" fontId="3" fillId="2" borderId="0" xfId="0" applyAlignment="1">
      <alignment/>
    </xf>
    <xf numFmtId="166" fontId="0" fillId="2" borderId="0" xfId="0" applyAlignment="1">
      <alignment/>
    </xf>
    <xf numFmtId="166" fontId="0" fillId="2" borderId="0" xfId="0" applyAlignment="1">
      <alignment/>
    </xf>
    <xf numFmtId="0" fontId="0" fillId="2" borderId="0" xfId="0" applyAlignment="1">
      <alignment/>
    </xf>
    <xf numFmtId="166" fontId="0" fillId="0" borderId="0" xfId="0" applyAlignment="1">
      <alignment/>
    </xf>
    <xf numFmtId="177" fontId="3" fillId="2" borderId="0" xfId="0" applyAlignment="1">
      <alignment/>
    </xf>
    <xf numFmtId="177" fontId="0" fillId="2" borderId="0" xfId="0" applyAlignment="1">
      <alignment/>
    </xf>
    <xf numFmtId="177" fontId="0" fillId="2" borderId="0" xfId="0" applyAlignment="1">
      <alignment/>
    </xf>
    <xf numFmtId="177" fontId="0" fillId="2" borderId="0" xfId="0" applyAlignment="1">
      <alignment/>
    </xf>
    <xf numFmtId="166" fontId="0" fillId="2" borderId="0" xfId="0" applyAlignment="1">
      <alignment/>
    </xf>
    <xf numFmtId="166" fontId="0" fillId="2" borderId="0" xfId="0" applyAlignment="1">
      <alignment/>
    </xf>
    <xf numFmtId="177" fontId="0" fillId="2" borderId="0" xfId="0" applyAlignment="1">
      <alignment/>
    </xf>
    <xf numFmtId="177" fontId="3" fillId="2" borderId="0" xfId="0" applyAlignment="1">
      <alignment/>
    </xf>
    <xf numFmtId="10" fontId="3" fillId="2" borderId="0" xfId="0" applyAlignment="1">
      <alignment/>
    </xf>
    <xf numFmtId="0" fontId="3" fillId="2" borderId="0" xfId="0" applyAlignment="1">
      <alignment/>
    </xf>
    <xf numFmtId="10" fontId="3" fillId="2" borderId="0" xfId="0" applyAlignment="1">
      <alignment horizontal="center"/>
    </xf>
    <xf numFmtId="0" fontId="3" fillId="0" borderId="0" xfId="0" applyAlignment="1">
      <alignment/>
    </xf>
    <xf numFmtId="0" fontId="3" fillId="0" borderId="0" xfId="0" applyAlignment="1">
      <alignment horizontal="center"/>
    </xf>
    <xf numFmtId="0" fontId="3" fillId="0" borderId="0" xfId="0" applyAlignment="1">
      <alignment/>
    </xf>
    <xf numFmtId="166" fontId="0" fillId="0" borderId="0" xfId="0" applyAlignment="1">
      <alignment/>
    </xf>
    <xf numFmtId="166" fontId="3" fillId="0" borderId="0" xfId="0" applyAlignment="1">
      <alignment horizontal="right"/>
    </xf>
    <xf numFmtId="166" fontId="0" fillId="0" borderId="0" xfId="0" applyAlignment="1">
      <alignment horizontal="right"/>
    </xf>
    <xf numFmtId="10" fontId="0" fillId="0" borderId="0" xfId="0" applyAlignment="1">
      <alignment/>
    </xf>
    <xf numFmtId="166" fontId="0" fillId="2" borderId="0" xfId="0" applyAlignment="1">
      <alignment horizontal="right"/>
    </xf>
    <xf numFmtId="166" fontId="0" fillId="0" borderId="0" xfId="0" applyAlignment="1">
      <alignment horizontal="right"/>
    </xf>
    <xf numFmtId="166" fontId="3" fillId="0" borderId="0" xfId="0" applyAlignment="1">
      <alignment/>
    </xf>
    <xf numFmtId="166" fontId="0" fillId="0" borderId="0" xfId="0" applyAlignment="1">
      <alignment horizontal="right"/>
    </xf>
    <xf numFmtId="166" fontId="3" fillId="0" borderId="0" xfId="0" applyAlignment="1">
      <alignment horizontal="right"/>
    </xf>
    <xf numFmtId="166" fontId="3" fillId="2" borderId="0" xfId="0" applyAlignment="1">
      <alignment horizontal="right"/>
    </xf>
    <xf numFmtId="166" fontId="0" fillId="0" borderId="0" xfId="0" applyAlignment="1">
      <alignment/>
    </xf>
    <xf numFmtId="166" fontId="3" fillId="0" borderId="0" xfId="0" applyAlignment="1">
      <alignment/>
    </xf>
    <xf numFmtId="166" fontId="3" fillId="2" borderId="0" xfId="0" applyAlignment="1">
      <alignment/>
    </xf>
    <xf numFmtId="0" fontId="0" fillId="0" borderId="0" xfId="0" applyAlignment="1">
      <alignment horizontal="center"/>
    </xf>
    <xf numFmtId="0" fontId="3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2" borderId="0" xfId="0" applyAlignment="1">
      <alignment horizontal="center"/>
    </xf>
    <xf numFmtId="2" fontId="3" fillId="2" borderId="0" xfId="0" applyAlignment="1">
      <alignment/>
    </xf>
    <xf numFmtId="197" fontId="3" fillId="2" borderId="0" xfId="0" applyAlignment="1">
      <alignment/>
    </xf>
    <xf numFmtId="197" fontId="0" fillId="2" borderId="0" xfId="0" applyAlignment="1">
      <alignment/>
    </xf>
    <xf numFmtId="197" fontId="3" fillId="2" borderId="0" xfId="0" applyAlignment="1">
      <alignment horizontal="right"/>
    </xf>
    <xf numFmtId="166" fontId="0" fillId="2" borderId="0" xfId="0" applyAlignment="1">
      <alignment horizontal="center"/>
    </xf>
    <xf numFmtId="197" fontId="0" fillId="2" borderId="0" xfId="0" applyAlignment="1">
      <alignment horizontal="center"/>
    </xf>
    <xf numFmtId="166" fontId="3" fillId="2" borderId="0" xfId="0" applyAlignment="1">
      <alignment/>
    </xf>
    <xf numFmtId="166" fontId="3" fillId="2" borderId="0" xfId="0" applyAlignment="1">
      <alignment horizontal="right"/>
    </xf>
    <xf numFmtId="2" fontId="0" fillId="2" borderId="0" xfId="0" applyAlignment="1">
      <alignment/>
    </xf>
    <xf numFmtId="166" fontId="3" fillId="2" borderId="0" xfId="0" applyAlignment="1">
      <alignment/>
    </xf>
    <xf numFmtId="166" fontId="3" fillId="2" borderId="0" xfId="0" applyAlignment="1">
      <alignment horizontal="right"/>
    </xf>
    <xf numFmtId="10" fontId="3" fillId="2" borderId="0" xfId="0" applyAlignment="1">
      <alignment/>
    </xf>
    <xf numFmtId="10" fontId="3" fillId="2" borderId="0" xfId="0" applyAlignment="1">
      <alignment/>
    </xf>
    <xf numFmtId="166" fontId="3" fillId="2" borderId="0" xfId="0" applyAlignment="1">
      <alignment/>
    </xf>
    <xf numFmtId="10" fontId="3" fillId="2" borderId="0" xfId="0" applyAlignment="1">
      <alignment/>
    </xf>
    <xf numFmtId="166" fontId="3" fillId="2" borderId="0" xfId="0" applyAlignment="1">
      <alignment/>
    </xf>
    <xf numFmtId="166" fontId="3" fillId="2" borderId="0" xfId="0" applyAlignment="1">
      <alignment/>
    </xf>
    <xf numFmtId="2" fontId="3" fillId="2" borderId="0" xfId="0" applyAlignment="1">
      <alignment/>
    </xf>
    <xf numFmtId="166" fontId="3" fillId="0" borderId="0" xfId="0" applyAlignment="1">
      <alignment/>
    </xf>
    <xf numFmtId="2" fontId="3" fillId="2" borderId="0" xfId="0" applyAlignment="1">
      <alignment/>
    </xf>
    <xf numFmtId="0" fontId="3" fillId="2" borderId="0" xfId="0" applyAlignment="1">
      <alignment/>
    </xf>
    <xf numFmtId="2" fontId="0" fillId="2" borderId="0" xfId="0" applyAlignment="1">
      <alignment/>
    </xf>
    <xf numFmtId="0" fontId="0" fillId="2" borderId="0" xfId="0" applyAlignment="1">
      <alignment/>
    </xf>
    <xf numFmtId="10" fontId="0" fillId="2" borderId="0" xfId="0" applyAlignment="1">
      <alignment/>
    </xf>
    <xf numFmtId="0" fontId="0" fillId="2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0080FF"/>
      <rgbColor rgb="0000FF00"/>
      <rgbColor rgb="00FFFF0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93"/>
  <sheetViews>
    <sheetView tabSelected="1" defaultGridColor="0" colorId="0" workbookViewId="0" topLeftCell="A1">
      <pane xSplit="1" ySplit="12" topLeftCell="B13" activePane="bottomRight" state="frozen"/>
      <selection pane="bottomRight" activeCell="B13" sqref="B13"/>
    </sheetView>
  </sheetViews>
  <sheetFormatPr defaultColWidth="9.140625" defaultRowHeight="12.75"/>
  <cols>
    <col min="1" max="1" width="17.8515625" style="0" customWidth="1"/>
    <col min="2" max="2" width="10.421875" style="0" customWidth="1"/>
    <col min="3" max="3" width="5.140625" style="0" customWidth="1"/>
    <col min="4" max="4" width="9.28125" style="0" customWidth="1"/>
    <col min="5" max="5" width="8.8515625" style="0" customWidth="1"/>
    <col min="6" max="6" width="8.8515625" style="43" customWidth="1"/>
    <col min="9" max="9" width="10.421875" style="0" customWidth="1"/>
    <col min="10" max="10" width="5.57421875" style="0" customWidth="1"/>
    <col min="11" max="12" width="8.7109375" style="0" customWidth="1"/>
    <col min="13" max="13" width="8.8515625" style="0" customWidth="1"/>
    <col min="15" max="15" width="11.421875" style="0" customWidth="1"/>
    <col min="16" max="16" width="5.57421875" style="0" customWidth="1"/>
    <col min="17" max="17" width="9.140625" style="0" customWidth="1"/>
    <col min="18" max="18" width="8.8515625" style="0" customWidth="1"/>
  </cols>
  <sheetData>
    <row r="1" spans="1:18" ht="12.75">
      <c r="A1" s="1"/>
      <c r="B1" s="5" t="s">
        <v>79</v>
      </c>
      <c r="C1" s="7"/>
      <c r="D1" s="6"/>
      <c r="E1" s="10"/>
      <c r="F1" s="6"/>
      <c r="G1" s="10"/>
      <c r="H1" s="10"/>
      <c r="I1" s="13"/>
      <c r="J1" s="7"/>
      <c r="K1" s="6"/>
      <c r="L1" s="6"/>
      <c r="M1" s="11"/>
      <c r="N1" s="12"/>
      <c r="O1" s="13"/>
      <c r="P1" s="7"/>
      <c r="Q1" s="6"/>
      <c r="R1" s="10"/>
    </row>
    <row r="2" spans="1:18" ht="12.75">
      <c r="A2" s="4"/>
      <c r="B2" s="6"/>
      <c r="C2" s="7"/>
      <c r="D2" s="18"/>
      <c r="E2" s="10"/>
      <c r="F2" s="6"/>
      <c r="G2" s="10"/>
      <c r="H2" s="10"/>
      <c r="I2" s="13"/>
      <c r="J2" s="7"/>
      <c r="K2" s="18"/>
      <c r="L2" s="18"/>
      <c r="M2" s="12"/>
      <c r="N2" s="12"/>
      <c r="O2" s="13"/>
      <c r="P2" s="7"/>
      <c r="Q2" s="18"/>
      <c r="R2" s="10"/>
    </row>
    <row r="3" spans="1:18" ht="12.75">
      <c r="A3" s="4"/>
      <c r="B3" s="6" t="s">
        <v>129</v>
      </c>
      <c r="C3" s="7"/>
      <c r="D3" s="18"/>
      <c r="E3" s="10"/>
      <c r="F3" s="6"/>
      <c r="G3" s="10"/>
      <c r="H3" s="10"/>
      <c r="I3" s="13"/>
      <c r="J3" s="7"/>
      <c r="K3" s="18"/>
      <c r="L3" s="18"/>
      <c r="M3" s="12"/>
      <c r="N3" s="12"/>
      <c r="O3" s="13"/>
      <c r="P3" s="7"/>
      <c r="Q3" s="18"/>
      <c r="R3" s="10"/>
    </row>
    <row r="4" spans="1:18" ht="12.75">
      <c r="A4" s="4"/>
      <c r="B4" s="6"/>
      <c r="C4" s="7"/>
      <c r="D4" s="18"/>
      <c r="E4" s="10"/>
      <c r="F4" s="6"/>
      <c r="G4" s="10"/>
      <c r="H4" s="10"/>
      <c r="I4" s="13"/>
      <c r="J4" s="7"/>
      <c r="K4" s="18"/>
      <c r="L4" s="18"/>
      <c r="M4" s="12"/>
      <c r="N4" s="12"/>
      <c r="O4" s="13"/>
      <c r="P4" s="7"/>
      <c r="Q4" s="18"/>
      <c r="R4" s="10"/>
    </row>
    <row r="5" spans="2:18" ht="12.75">
      <c r="B5" s="6"/>
      <c r="C5" s="7"/>
      <c r="D5" s="1" t="s">
        <v>188</v>
      </c>
      <c r="E5" s="10"/>
      <c r="F5" s="6"/>
      <c r="G5" s="10"/>
      <c r="H5" s="10"/>
      <c r="I5" s="13"/>
      <c r="J5" s="7"/>
      <c r="K5" s="6"/>
      <c r="L5" s="6"/>
      <c r="M5" s="12"/>
      <c r="N5" s="12"/>
      <c r="O5" s="13"/>
      <c r="P5" s="7"/>
      <c r="Q5" s="6"/>
      <c r="R5" s="10"/>
    </row>
    <row r="6" spans="2:18" ht="12.75">
      <c r="B6" s="6"/>
      <c r="C6" s="7"/>
      <c r="E6" s="10"/>
      <c r="F6" s="6"/>
      <c r="G6" s="10"/>
      <c r="H6" s="10"/>
      <c r="I6" s="13"/>
      <c r="J6" s="7"/>
      <c r="K6" s="6"/>
      <c r="L6" s="6"/>
      <c r="M6" s="12"/>
      <c r="N6" s="12"/>
      <c r="O6" s="13"/>
      <c r="P6" s="7"/>
      <c r="Q6" s="6"/>
      <c r="R6" s="10"/>
    </row>
    <row r="7" spans="1:18" ht="12.75">
      <c r="A7" s="2" t="s">
        <v>102</v>
      </c>
      <c r="B7" s="5" t="s">
        <v>114</v>
      </c>
      <c r="C7" s="8" t="s">
        <v>5</v>
      </c>
      <c r="D7" s="5"/>
      <c r="E7" s="11"/>
      <c r="F7" s="5"/>
      <c r="G7" s="11"/>
      <c r="H7" s="11"/>
      <c r="I7" s="5" t="s">
        <v>63</v>
      </c>
      <c r="J7" s="8"/>
      <c r="K7" s="5" t="s">
        <v>6</v>
      </c>
      <c r="L7" s="5"/>
      <c r="M7" s="11"/>
      <c r="N7" s="12"/>
      <c r="O7" s="5" t="s">
        <v>124</v>
      </c>
      <c r="P7" s="8"/>
      <c r="Q7" s="6" t="s">
        <v>4</v>
      </c>
      <c r="R7" s="10"/>
    </row>
    <row r="8" spans="2:18" ht="12.75">
      <c r="B8" s="6"/>
      <c r="C8" s="7"/>
      <c r="D8" s="6"/>
      <c r="E8" s="10"/>
      <c r="F8" s="6"/>
      <c r="G8" s="10"/>
      <c r="H8" s="10"/>
      <c r="I8" s="13"/>
      <c r="J8" s="7"/>
      <c r="K8" s="6"/>
      <c r="L8" s="6"/>
      <c r="M8" s="12"/>
      <c r="N8" s="12"/>
      <c r="O8" s="13"/>
      <c r="P8" s="7"/>
      <c r="Q8" s="6"/>
      <c r="R8" s="10"/>
    </row>
    <row r="9" spans="2:18" ht="12.75">
      <c r="B9" s="5" t="s">
        <v>74</v>
      </c>
      <c r="C9" s="8" t="s">
        <v>251</v>
      </c>
      <c r="D9" s="5" t="s">
        <v>195</v>
      </c>
      <c r="E9" s="11" t="s">
        <v>208</v>
      </c>
      <c r="F9" s="5" t="s">
        <v>254</v>
      </c>
      <c r="G9" s="11" t="s">
        <v>208</v>
      </c>
      <c r="H9" s="11"/>
      <c r="I9" s="5" t="s">
        <v>74</v>
      </c>
      <c r="J9" s="8" t="s">
        <v>251</v>
      </c>
      <c r="K9" s="5" t="s">
        <v>253</v>
      </c>
      <c r="L9" s="5" t="s">
        <v>253</v>
      </c>
      <c r="M9" s="11" t="s">
        <v>208</v>
      </c>
      <c r="N9" s="12"/>
      <c r="O9" s="5" t="s">
        <v>74</v>
      </c>
      <c r="P9" s="8" t="s">
        <v>251</v>
      </c>
      <c r="Q9" s="5" t="s">
        <v>255</v>
      </c>
      <c r="R9" s="11" t="s">
        <v>208</v>
      </c>
    </row>
    <row r="10" spans="1:18" ht="12.75">
      <c r="A10" s="2" t="s">
        <v>118</v>
      </c>
      <c r="B10" s="5"/>
      <c r="C10" s="7"/>
      <c r="D10" s="5" t="s">
        <v>189</v>
      </c>
      <c r="E10" s="76" t="s">
        <v>87</v>
      </c>
      <c r="F10" s="77" t="s">
        <v>151</v>
      </c>
      <c r="G10" s="76" t="s">
        <v>88</v>
      </c>
      <c r="H10" s="10"/>
      <c r="I10" s="13"/>
      <c r="J10" s="7"/>
      <c r="K10" s="5" t="s">
        <v>153</v>
      </c>
      <c r="L10" s="5" t="s">
        <v>153</v>
      </c>
      <c r="M10" s="12"/>
      <c r="N10" s="12"/>
      <c r="O10" s="13"/>
      <c r="P10" s="7"/>
      <c r="Q10" s="5" t="s">
        <v>153</v>
      </c>
      <c r="R10" s="10"/>
    </row>
    <row r="11" spans="1:18" ht="12.75">
      <c r="A11" s="3"/>
      <c r="B11" s="6"/>
      <c r="C11" s="7"/>
      <c r="D11" s="6"/>
      <c r="E11" s="76" t="s">
        <v>261</v>
      </c>
      <c r="F11" s="77" t="s">
        <v>228</v>
      </c>
      <c r="G11" s="76" t="s">
        <v>4</v>
      </c>
      <c r="H11" s="10"/>
      <c r="I11" s="13"/>
      <c r="J11" s="7"/>
      <c r="K11" s="5" t="s">
        <v>81</v>
      </c>
      <c r="L11" s="5" t="s">
        <v>127</v>
      </c>
      <c r="M11" s="12"/>
      <c r="N11" s="12"/>
      <c r="O11" s="13"/>
      <c r="P11" s="7"/>
      <c r="Q11" s="5" t="s">
        <v>127</v>
      </c>
      <c r="R11" s="10"/>
    </row>
    <row r="12" spans="1:18" ht="12.75">
      <c r="A12" s="4"/>
      <c r="B12" s="6"/>
      <c r="C12" s="7"/>
      <c r="D12" s="6"/>
      <c r="E12" s="10"/>
      <c r="F12" s="6"/>
      <c r="G12" s="10"/>
      <c r="H12" s="10"/>
      <c r="I12" s="13"/>
      <c r="J12" s="7"/>
      <c r="K12" s="6"/>
      <c r="L12" s="6"/>
      <c r="M12" s="12"/>
      <c r="N12" s="12"/>
      <c r="O12" s="13"/>
      <c r="P12" s="7"/>
      <c r="Q12" s="6"/>
      <c r="R12" s="10"/>
    </row>
    <row r="13" spans="1:18" ht="12.75">
      <c r="A13" t="s">
        <v>262</v>
      </c>
      <c r="B13" s="6">
        <v>1.25</v>
      </c>
      <c r="C13" s="7" t="s">
        <v>84</v>
      </c>
      <c r="D13" s="9">
        <f>B13*36.36872</f>
        <v>45.4609</v>
      </c>
      <c r="E13" s="10"/>
      <c r="F13" s="6">
        <v>9.967</v>
      </c>
      <c r="G13" s="10">
        <f>F13/112.793</f>
        <v>0.08836541274724495</v>
      </c>
      <c r="H13" s="10"/>
      <c r="I13" s="13"/>
      <c r="J13" s="7"/>
      <c r="K13" s="6"/>
      <c r="L13" s="6"/>
      <c r="M13" s="12"/>
      <c r="N13" s="12"/>
      <c r="O13" s="6">
        <v>45.4609</v>
      </c>
      <c r="P13" s="7" t="s">
        <v>168</v>
      </c>
      <c r="Q13" s="9">
        <v>13.27881172093024</v>
      </c>
      <c r="R13" s="10">
        <f>Q13/$Q$48</f>
        <v>0.10514134140457569</v>
      </c>
    </row>
    <row r="14" spans="1:18" ht="12.75">
      <c r="A14" t="s">
        <v>220</v>
      </c>
      <c r="B14" s="6">
        <v>1</v>
      </c>
      <c r="C14" s="7" t="s">
        <v>84</v>
      </c>
      <c r="D14" s="6">
        <f>B14*36.36872</f>
        <v>36.36872</v>
      </c>
      <c r="E14" s="10"/>
      <c r="F14" s="6">
        <v>6.279</v>
      </c>
      <c r="G14" s="10">
        <f>F14/112.793</f>
        <v>0.05566834821309833</v>
      </c>
      <c r="H14" s="10"/>
      <c r="I14" s="13">
        <v>126</v>
      </c>
      <c r="J14" s="7" t="s">
        <v>177</v>
      </c>
      <c r="K14" s="15">
        <v>42.403999999999996</v>
      </c>
      <c r="L14" s="15">
        <f>K14/1.5</f>
        <v>28.269333333333332</v>
      </c>
      <c r="M14" s="17">
        <f>K14/232.524</f>
        <v>0.1823639710309473</v>
      </c>
      <c r="N14" s="17"/>
      <c r="O14" s="6">
        <v>36.36872</v>
      </c>
      <c r="P14" s="7" t="s">
        <v>168</v>
      </c>
      <c r="Q14" s="9">
        <v>7.06229795348837</v>
      </c>
      <c r="R14" s="10">
        <f>Q14/$Q$48</f>
        <v>0.05591912106549085</v>
      </c>
    </row>
    <row r="15" spans="1:18" ht="12.75">
      <c r="A15" t="s">
        <v>52</v>
      </c>
      <c r="B15" s="6">
        <v>0.5</v>
      </c>
      <c r="C15" s="7" t="s">
        <v>84</v>
      </c>
      <c r="D15" s="6">
        <f>B15*36.36872</f>
        <v>18.18436</v>
      </c>
      <c r="E15" s="10"/>
      <c r="F15" s="6">
        <v>2.606</v>
      </c>
      <c r="G15" s="10">
        <f>F15/112.793</f>
        <v>0.023104270655093843</v>
      </c>
      <c r="H15" s="10"/>
      <c r="I15" s="13"/>
      <c r="J15" s="7"/>
      <c r="K15" s="6"/>
      <c r="L15" s="6"/>
      <c r="M15" s="12"/>
      <c r="N15" s="12"/>
      <c r="O15" s="6">
        <v>18.18436</v>
      </c>
      <c r="P15" s="7" t="s">
        <v>168</v>
      </c>
      <c r="Q15" s="9">
        <v>2.867208390697674</v>
      </c>
      <c r="R15" s="10">
        <f>Q15/$Q$48</f>
        <v>0.022702493462516647</v>
      </c>
    </row>
    <row r="16" spans="1:18" ht="12.75">
      <c r="A16" t="s">
        <v>204</v>
      </c>
      <c r="B16" s="6">
        <v>0.6666</v>
      </c>
      <c r="C16" s="7" t="s">
        <v>84</v>
      </c>
      <c r="D16" s="6">
        <f>B16*36.36872</f>
        <v>24.243388752</v>
      </c>
      <c r="E16" s="10"/>
      <c r="F16" s="6">
        <v>2.947</v>
      </c>
      <c r="G16" s="10">
        <f>F16/112.793</f>
        <v>0.02612750791272508</v>
      </c>
      <c r="H16" s="10"/>
      <c r="I16" s="13"/>
      <c r="J16" s="7"/>
      <c r="K16" s="6"/>
      <c r="L16" s="6"/>
      <c r="M16" s="12"/>
      <c r="N16" s="12"/>
      <c r="O16" s="6">
        <v>24.243388752</v>
      </c>
      <c r="P16" s="7" t="s">
        <v>168</v>
      </c>
      <c r="Q16" s="9">
        <v>7.3406725942102335</v>
      </c>
      <c r="R16" s="10">
        <f>Q16/$Q$48</f>
        <v>0.05812328539537436</v>
      </c>
    </row>
    <row r="17" spans="1:18" ht="12.75">
      <c r="A17" s="4"/>
      <c r="B17" s="6"/>
      <c r="C17" s="7"/>
      <c r="D17" s="6"/>
      <c r="E17" s="10"/>
      <c r="F17" s="6"/>
      <c r="G17" s="10"/>
      <c r="H17" s="10"/>
      <c r="I17" s="13"/>
      <c r="J17" s="7"/>
      <c r="K17" s="6"/>
      <c r="L17" s="6"/>
      <c r="M17" s="12"/>
      <c r="N17" s="12"/>
      <c r="O17" s="13"/>
      <c r="P17" s="7"/>
      <c r="Q17" s="6"/>
      <c r="R17" s="10"/>
    </row>
    <row r="18" spans="1:18" ht="12.75">
      <c r="A18" s="2" t="s">
        <v>230</v>
      </c>
      <c r="B18" s="6">
        <f>SUM(B13:B17)</f>
        <v>3.4166</v>
      </c>
      <c r="C18" s="7" t="s">
        <v>84</v>
      </c>
      <c r="D18" s="6">
        <f>SUM(D13:D17)</f>
        <v>124.257368752</v>
      </c>
      <c r="E18" s="76">
        <v>0.2</v>
      </c>
      <c r="F18" s="77">
        <f>SUM(F13:F17)</f>
        <v>21.799000000000003</v>
      </c>
      <c r="G18" s="76">
        <f>F18/112.801</f>
        <v>0.19325183287382205</v>
      </c>
      <c r="H18" s="10"/>
      <c r="I18" s="13">
        <f>SUM(I14:I17)</f>
        <v>126</v>
      </c>
      <c r="J18" s="7" t="s">
        <v>177</v>
      </c>
      <c r="K18" s="77">
        <f>SUM(K14:K17)</f>
        <v>42.403999999999996</v>
      </c>
      <c r="L18" s="79">
        <f>K18/1.5</f>
        <v>28.269333333333332</v>
      </c>
      <c r="M18" s="37">
        <f>K18/232.524</f>
        <v>0.1823639710309473</v>
      </c>
      <c r="N18" s="37"/>
      <c r="O18" s="80">
        <f>SUM(O13:O17)</f>
        <v>124.257368752</v>
      </c>
      <c r="P18" s="81" t="s">
        <v>168</v>
      </c>
      <c r="Q18" s="82">
        <f>SUM(Q13:Q17)</f>
        <v>30.548990659326517</v>
      </c>
      <c r="R18" s="76">
        <f>Q18/$Q$48</f>
        <v>0.24188624132795755</v>
      </c>
    </row>
    <row r="19" spans="2:18" ht="12.75">
      <c r="B19" s="6"/>
      <c r="C19" s="7"/>
      <c r="D19" s="6"/>
      <c r="E19" s="10"/>
      <c r="F19" s="6"/>
      <c r="G19" s="10"/>
      <c r="H19" s="10"/>
      <c r="I19" s="13"/>
      <c r="J19" s="7"/>
      <c r="K19" s="6"/>
      <c r="L19" s="6"/>
      <c r="M19" s="12"/>
      <c r="N19" s="12"/>
      <c r="O19" s="13"/>
      <c r="P19" s="7"/>
      <c r="Q19" s="6"/>
      <c r="R19" s="10"/>
    </row>
    <row r="20" spans="1:18" ht="12.75">
      <c r="A20" s="1" t="s">
        <v>111</v>
      </c>
      <c r="B20" s="6"/>
      <c r="C20" s="7"/>
      <c r="D20" s="6"/>
      <c r="E20" s="10"/>
      <c r="F20" s="6"/>
      <c r="G20" s="10"/>
      <c r="H20" s="10"/>
      <c r="I20" s="13"/>
      <c r="J20" s="7"/>
      <c r="K20" s="6"/>
      <c r="L20" s="6"/>
      <c r="M20" s="12"/>
      <c r="N20" s="12"/>
      <c r="O20" s="13"/>
      <c r="P20" s="7"/>
      <c r="Q20" s="6"/>
      <c r="R20" s="10"/>
    </row>
    <row r="21" spans="2:18" ht="12.75">
      <c r="B21" s="6"/>
      <c r="C21" s="7"/>
      <c r="D21" s="6"/>
      <c r="E21" s="10"/>
      <c r="F21" s="6"/>
      <c r="G21" s="10"/>
      <c r="H21" s="10"/>
      <c r="I21" s="13"/>
      <c r="J21" s="7"/>
      <c r="K21" s="6"/>
      <c r="L21" s="6"/>
      <c r="M21" s="12"/>
      <c r="N21" s="12"/>
      <c r="O21" s="13"/>
      <c r="P21" s="7"/>
      <c r="Q21" s="6"/>
      <c r="R21" s="10"/>
    </row>
    <row r="22" spans="1:18" ht="12.75">
      <c r="A22" t="s">
        <v>77</v>
      </c>
      <c r="B22" s="6">
        <v>4.5</v>
      </c>
      <c r="C22" s="7" t="s">
        <v>84</v>
      </c>
      <c r="D22" s="6">
        <f>B22*36.36872</f>
        <v>163.65924</v>
      </c>
      <c r="E22" s="76">
        <v>0.225</v>
      </c>
      <c r="F22" s="77">
        <v>24.227</v>
      </c>
      <c r="G22" s="76">
        <f>F22/112.801</f>
        <v>0.21477646474765294</v>
      </c>
      <c r="H22" s="10"/>
      <c r="I22" s="13">
        <v>162</v>
      </c>
      <c r="J22" s="7" t="s">
        <v>177</v>
      </c>
      <c r="K22" s="79">
        <v>39.711999999999996</v>
      </c>
      <c r="L22" s="79">
        <f>K22/1.5</f>
        <v>26.474666666666664</v>
      </c>
      <c r="M22" s="37">
        <f>K22/232.524</f>
        <v>0.17078667148337373</v>
      </c>
      <c r="N22" s="37"/>
      <c r="O22" s="77">
        <v>163.65924</v>
      </c>
      <c r="P22" s="81" t="s">
        <v>168</v>
      </c>
      <c r="Q22" s="82">
        <v>25.804875516279072</v>
      </c>
      <c r="R22" s="76">
        <f>Q22/$Q$48</f>
        <v>0.20432244116264986</v>
      </c>
    </row>
    <row r="23" spans="2:18" ht="12.75">
      <c r="B23" s="6"/>
      <c r="C23" s="7"/>
      <c r="D23" s="6"/>
      <c r="E23" s="10"/>
      <c r="F23" s="6"/>
      <c r="G23" s="10"/>
      <c r="H23" s="10"/>
      <c r="I23" s="13"/>
      <c r="J23" s="7"/>
      <c r="K23" s="16"/>
      <c r="L23" s="16"/>
      <c r="M23" s="12"/>
      <c r="N23" s="12"/>
      <c r="O23" s="6"/>
      <c r="P23" s="7"/>
      <c r="Q23" s="6"/>
      <c r="R23" s="10"/>
    </row>
    <row r="24" spans="1:18" ht="12.75">
      <c r="A24" s="1" t="s">
        <v>246</v>
      </c>
      <c r="B24" s="6">
        <f>SUM(B18:B23)</f>
        <v>7.9166</v>
      </c>
      <c r="C24" s="7" t="s">
        <v>84</v>
      </c>
      <c r="D24" s="6">
        <f>SUM(D18:D23)</f>
        <v>287.916608752</v>
      </c>
      <c r="E24" s="76">
        <f>SUM(E18:E23)</f>
        <v>0.42500000000000004</v>
      </c>
      <c r="F24" s="77">
        <f>SUM(F18:F23)</f>
        <v>46.026</v>
      </c>
      <c r="G24" s="76">
        <f>F24/112.801</f>
        <v>0.408028297621475</v>
      </c>
      <c r="H24" s="10"/>
      <c r="I24" s="13">
        <f>SUM(I18:I23)</f>
        <v>288</v>
      </c>
      <c r="J24" s="7" t="s">
        <v>177</v>
      </c>
      <c r="K24" s="24">
        <f>SUM(K18:K23)</f>
        <v>82.11599999999999</v>
      </c>
      <c r="L24" s="79">
        <f>K24/1.5</f>
        <v>54.74399999999999</v>
      </c>
      <c r="M24" s="37">
        <f>K24/232.524</f>
        <v>0.35315064251432104</v>
      </c>
      <c r="N24" s="37"/>
      <c r="O24" s="77">
        <f>SUM(O18:O23)</f>
        <v>287.916608752</v>
      </c>
      <c r="P24" s="81" t="s">
        <v>168</v>
      </c>
      <c r="Q24" s="77">
        <f>SUM(Q18:Q23)</f>
        <v>56.35386617560559</v>
      </c>
      <c r="R24" s="76">
        <f>Q24/$Q$48</f>
        <v>0.4462086824906074</v>
      </c>
    </row>
    <row r="25" spans="2:18" ht="12.75">
      <c r="B25" s="6"/>
      <c r="C25" s="7"/>
      <c r="D25" s="6"/>
      <c r="E25" s="10"/>
      <c r="F25" s="6"/>
      <c r="G25" s="10"/>
      <c r="H25" s="10"/>
      <c r="I25" s="13"/>
      <c r="J25" s="7"/>
      <c r="K25" s="16"/>
      <c r="L25" s="16"/>
      <c r="M25" s="12"/>
      <c r="N25" s="12"/>
      <c r="O25" s="6"/>
      <c r="P25" s="7"/>
      <c r="Q25" s="6"/>
      <c r="R25" s="10"/>
    </row>
    <row r="26" spans="2:18" ht="12.75">
      <c r="B26" s="6"/>
      <c r="C26" s="7"/>
      <c r="D26" s="6"/>
      <c r="E26" s="10"/>
      <c r="F26" s="6"/>
      <c r="G26" s="10"/>
      <c r="H26" s="10"/>
      <c r="I26" s="13"/>
      <c r="J26" s="7"/>
      <c r="K26" s="6"/>
      <c r="L26" s="6"/>
      <c r="M26" s="12"/>
      <c r="N26" s="12"/>
      <c r="O26" s="13"/>
      <c r="P26" s="7"/>
      <c r="Q26" s="6"/>
      <c r="R26" s="10"/>
    </row>
    <row r="27" spans="1:18" ht="12.75">
      <c r="A27" s="2" t="s">
        <v>192</v>
      </c>
      <c r="B27" s="6"/>
      <c r="C27" s="7"/>
      <c r="D27" s="6"/>
      <c r="E27" s="10"/>
      <c r="F27" s="6"/>
      <c r="G27" s="10"/>
      <c r="H27" s="10"/>
      <c r="I27" s="13"/>
      <c r="J27" s="7"/>
      <c r="K27" s="6"/>
      <c r="L27" s="6"/>
      <c r="M27" s="12"/>
      <c r="N27" s="12"/>
      <c r="O27" s="13"/>
      <c r="P27" s="7"/>
      <c r="Q27" s="6"/>
      <c r="R27" s="10"/>
    </row>
    <row r="28" spans="2:18" ht="12.75">
      <c r="B28" s="6"/>
      <c r="C28" s="7"/>
      <c r="D28" s="6"/>
      <c r="E28" s="10"/>
      <c r="F28" s="6"/>
      <c r="G28" s="10"/>
      <c r="H28" s="10"/>
      <c r="I28" s="13"/>
      <c r="J28" s="7"/>
      <c r="K28" s="6"/>
      <c r="L28" s="6"/>
      <c r="M28" s="12"/>
      <c r="N28" s="12"/>
      <c r="O28" s="13"/>
      <c r="P28" s="7"/>
      <c r="Q28" s="6"/>
      <c r="R28" s="10"/>
    </row>
    <row r="29" spans="1:18" ht="12.75">
      <c r="A29" t="s">
        <v>223</v>
      </c>
      <c r="B29" s="6">
        <v>0.5</v>
      </c>
      <c r="C29" s="7" t="s">
        <v>197</v>
      </c>
      <c r="D29" s="6">
        <v>0.05</v>
      </c>
      <c r="E29" s="10"/>
      <c r="F29" s="6">
        <v>8.532</v>
      </c>
      <c r="G29" s="10">
        <f>F29/112.793</f>
        <v>0.07564299202964722</v>
      </c>
      <c r="H29" s="10"/>
      <c r="I29" s="13"/>
      <c r="J29" s="7"/>
      <c r="K29" s="6"/>
      <c r="L29" s="6"/>
      <c r="M29" s="12"/>
      <c r="N29" s="12"/>
      <c r="O29" s="13"/>
      <c r="P29" s="7"/>
      <c r="Q29" s="6"/>
      <c r="R29" s="10"/>
    </row>
    <row r="30" spans="1:18" ht="12.75">
      <c r="A30" t="s">
        <v>209</v>
      </c>
      <c r="B30" s="6">
        <v>0.5</v>
      </c>
      <c r="C30" s="7" t="s">
        <v>197</v>
      </c>
      <c r="D30" s="6">
        <v>0.05</v>
      </c>
      <c r="E30" s="10">
        <v>0.21</v>
      </c>
      <c r="F30" s="6">
        <v>15.418</v>
      </c>
      <c r="G30" s="10">
        <f>F30/112.793</f>
        <v>0.13669287987729734</v>
      </c>
      <c r="H30" s="10"/>
      <c r="I30" s="13">
        <v>23.5</v>
      </c>
      <c r="J30" s="7" t="s">
        <v>166</v>
      </c>
      <c r="K30" s="15">
        <v>54.70399999999999</v>
      </c>
      <c r="L30" s="15">
        <f>K30/1.5</f>
        <v>36.46933333333333</v>
      </c>
      <c r="M30" s="17">
        <f>K30/232.524</f>
        <v>0.23526173642290685</v>
      </c>
      <c r="N30" s="17"/>
      <c r="O30" s="13"/>
      <c r="P30" s="7" t="s">
        <v>166</v>
      </c>
      <c r="Q30" s="6"/>
      <c r="R30" s="10"/>
    </row>
    <row r="31" spans="1:18" ht="12.75">
      <c r="A31" t="s">
        <v>144</v>
      </c>
      <c r="B31" s="6">
        <v>40</v>
      </c>
      <c r="C31" s="7" t="s">
        <v>197</v>
      </c>
      <c r="D31" s="6">
        <v>40</v>
      </c>
      <c r="E31" s="10">
        <v>0.04</v>
      </c>
      <c r="F31" s="6">
        <v>6.595</v>
      </c>
      <c r="G31" s="10">
        <f>F31/112.793</f>
        <v>0.05846994051049267</v>
      </c>
      <c r="H31" s="10"/>
      <c r="I31" s="13">
        <v>40</v>
      </c>
      <c r="J31" s="7" t="s">
        <v>197</v>
      </c>
      <c r="K31" s="15">
        <v>9.987999999999998</v>
      </c>
      <c r="L31" s="15">
        <f>K31/1.5</f>
        <v>6.658666666666665</v>
      </c>
      <c r="M31" s="17">
        <f>K31/232.524</f>
        <v>0.042954705750804206</v>
      </c>
      <c r="N31" s="17"/>
      <c r="O31" s="13"/>
      <c r="P31" s="7" t="s">
        <v>197</v>
      </c>
      <c r="Q31" s="6"/>
      <c r="R31" s="10"/>
    </row>
    <row r="32" spans="1:18" ht="12.75">
      <c r="A32" t="s">
        <v>86</v>
      </c>
      <c r="B32" s="6">
        <v>10</v>
      </c>
      <c r="C32" s="7" t="s">
        <v>174</v>
      </c>
      <c r="D32" s="6">
        <f>B32*0.45359237</f>
        <v>4.535923700000001</v>
      </c>
      <c r="E32" s="10"/>
      <c r="F32" s="6">
        <v>10.238</v>
      </c>
      <c r="G32" s="10">
        <f>F32/112.793</f>
        <v>0.09076804411621288</v>
      </c>
      <c r="H32" s="10"/>
      <c r="I32" s="13">
        <v>4.8</v>
      </c>
      <c r="J32" s="7" t="s">
        <v>166</v>
      </c>
      <c r="K32" s="15">
        <v>19.728</v>
      </c>
      <c r="L32" s="15">
        <f>K32/1.5</f>
        <v>13.152000000000001</v>
      </c>
      <c r="M32" s="17">
        <f>K32/232.524</f>
        <v>0.0848428549311039</v>
      </c>
      <c r="N32" s="17"/>
      <c r="O32" s="13">
        <v>13.61</v>
      </c>
      <c r="P32" s="7" t="s">
        <v>166</v>
      </c>
      <c r="Q32" s="9">
        <v>36.08748302256288</v>
      </c>
      <c r="R32" s="10">
        <f>Q32/$Q$48</f>
        <v>0.2857399029859357</v>
      </c>
    </row>
    <row r="33" spans="1:18" ht="12.75">
      <c r="A33" t="s">
        <v>95</v>
      </c>
      <c r="B33" s="6">
        <v>10</v>
      </c>
      <c r="C33" s="7" t="s">
        <v>174</v>
      </c>
      <c r="D33" s="6">
        <f>B33*0.45359237</f>
        <v>4.535923700000001</v>
      </c>
      <c r="E33" s="10">
        <v>0.125</v>
      </c>
      <c r="F33" s="6">
        <v>5.341</v>
      </c>
      <c r="G33" s="10">
        <f>F33/112.793</f>
        <v>0.04735222930501006</v>
      </c>
      <c r="H33" s="10"/>
      <c r="I33" s="13">
        <v>4.7</v>
      </c>
      <c r="J33" s="7" t="s">
        <v>166</v>
      </c>
      <c r="K33" s="15">
        <v>5.968000000000002</v>
      </c>
      <c r="L33" s="15">
        <f>K33/1.5</f>
        <v>3.9786666666666677</v>
      </c>
      <c r="M33" s="17">
        <f>K33/232.524</f>
        <v>0.025666167793432084</v>
      </c>
      <c r="N33" s="17"/>
      <c r="O33" s="13">
        <v>13.61</v>
      </c>
      <c r="P33" s="7" t="s">
        <v>166</v>
      </c>
      <c r="Q33" s="9">
        <v>8.577835907920791</v>
      </c>
      <c r="R33" s="10">
        <f>Q33/$Q$48</f>
        <v>0.06791911751302002</v>
      </c>
    </row>
    <row r="34" spans="2:18" ht="12.75">
      <c r="B34" s="6"/>
      <c r="C34" s="7"/>
      <c r="D34" s="6"/>
      <c r="E34" s="10"/>
      <c r="F34" s="6"/>
      <c r="G34" s="10"/>
      <c r="H34" s="10"/>
      <c r="I34" s="13"/>
      <c r="J34" s="7"/>
      <c r="K34" s="6"/>
      <c r="L34" s="15"/>
      <c r="M34" s="12"/>
      <c r="N34" s="12"/>
      <c r="O34" s="13"/>
      <c r="P34" s="7"/>
      <c r="Q34" s="6"/>
      <c r="R34" s="10"/>
    </row>
    <row r="35" spans="1:18" ht="12.75">
      <c r="A35" s="2" t="s">
        <v>230</v>
      </c>
      <c r="B35" s="6"/>
      <c r="C35" s="7"/>
      <c r="D35" s="6"/>
      <c r="E35" s="76">
        <v>0.375</v>
      </c>
      <c r="F35" s="77">
        <f>SUM(F29:F34)</f>
        <v>46.124</v>
      </c>
      <c r="G35" s="76">
        <f>F35/112.801</f>
        <v>0.40889708424570703</v>
      </c>
      <c r="H35" s="10"/>
      <c r="I35" s="13"/>
      <c r="J35" s="7"/>
      <c r="K35" s="77">
        <f>SUM(K30:K34)</f>
        <v>90.38799999999999</v>
      </c>
      <c r="L35" s="79">
        <f>K35/1.5</f>
        <v>60.25866666666666</v>
      </c>
      <c r="M35" s="37">
        <f>K35/232.524</f>
        <v>0.388725464898247</v>
      </c>
      <c r="N35" s="37"/>
      <c r="O35" s="80">
        <f>SUM(O32:O34)</f>
        <v>27.22</v>
      </c>
      <c r="P35" s="81"/>
      <c r="Q35" s="77">
        <f>SUM(Q32:Q34)</f>
        <v>44.66531893048367</v>
      </c>
      <c r="R35" s="76">
        <f>Q35/$Q$48</f>
        <v>0.35365902049895576</v>
      </c>
    </row>
    <row r="36" spans="2:18" ht="12.75">
      <c r="B36" s="6"/>
      <c r="C36" s="7"/>
      <c r="D36" s="6"/>
      <c r="E36" s="10"/>
      <c r="F36" s="6"/>
      <c r="G36" s="10"/>
      <c r="H36" s="10"/>
      <c r="I36" s="13"/>
      <c r="J36" s="7"/>
      <c r="K36" s="6"/>
      <c r="L36" s="6"/>
      <c r="M36" s="12"/>
      <c r="N36" s="12"/>
      <c r="O36" s="13"/>
      <c r="P36" s="7"/>
      <c r="Q36" s="9"/>
      <c r="R36" s="10"/>
    </row>
    <row r="37" spans="1:18" ht="12.75">
      <c r="A37" s="2" t="s">
        <v>164</v>
      </c>
      <c r="B37" s="6"/>
      <c r="C37" s="7"/>
      <c r="D37" s="6"/>
      <c r="E37" s="10"/>
      <c r="F37" s="6"/>
      <c r="G37" s="10"/>
      <c r="H37" s="10"/>
      <c r="I37" s="13"/>
      <c r="J37" s="7"/>
      <c r="K37" s="6"/>
      <c r="L37" s="6"/>
      <c r="M37" s="12"/>
      <c r="N37" s="12"/>
      <c r="O37" s="13"/>
      <c r="P37" s="7"/>
      <c r="Q37" s="6"/>
      <c r="R37" s="10"/>
    </row>
    <row r="38" spans="2:18" ht="12.75">
      <c r="B38" s="6"/>
      <c r="C38" s="7"/>
      <c r="D38" s="6"/>
      <c r="E38" s="10"/>
      <c r="F38" s="6"/>
      <c r="G38" s="10"/>
      <c r="H38" s="10"/>
      <c r="I38" s="13"/>
      <c r="J38" s="7"/>
      <c r="K38" s="6"/>
      <c r="L38" s="6"/>
      <c r="M38" s="12"/>
      <c r="N38" s="12"/>
      <c r="O38" s="13"/>
      <c r="P38" s="7"/>
      <c r="Q38" s="6"/>
      <c r="R38" s="10"/>
    </row>
    <row r="39" spans="1:18" ht="12.75">
      <c r="A39" t="s">
        <v>68</v>
      </c>
      <c r="B39" s="6">
        <v>4.25</v>
      </c>
      <c r="C39" s="7" t="s">
        <v>84</v>
      </c>
      <c r="D39" s="6"/>
      <c r="E39" s="10"/>
      <c r="F39" s="6">
        <v>3.813</v>
      </c>
      <c r="G39" s="10">
        <f>F39/112.793</f>
        <v>0.03380528933533109</v>
      </c>
      <c r="H39" s="10"/>
      <c r="I39" s="13">
        <v>162</v>
      </c>
      <c r="J39" s="7" t="s">
        <v>177</v>
      </c>
      <c r="K39" s="15">
        <v>10.568</v>
      </c>
      <c r="L39" s="15">
        <f>K39/1.5</f>
        <v>7.045333333333333</v>
      </c>
      <c r="M39" s="17">
        <f>K39/232.524</f>
        <v>0.045449071923758404</v>
      </c>
      <c r="N39" s="17"/>
      <c r="O39" s="13"/>
      <c r="P39" s="7" t="s">
        <v>177</v>
      </c>
      <c r="Q39" s="6"/>
      <c r="R39" s="10"/>
    </row>
    <row r="40" spans="1:18" ht="12.75">
      <c r="A40" t="s">
        <v>91</v>
      </c>
      <c r="B40" s="6">
        <v>2.75</v>
      </c>
      <c r="C40" s="7" t="s">
        <v>174</v>
      </c>
      <c r="D40" s="6"/>
      <c r="E40" s="10"/>
      <c r="F40" s="6">
        <v>3.475</v>
      </c>
      <c r="G40" s="10">
        <f>F40/112.793</f>
        <v>0.030808649472928284</v>
      </c>
      <c r="H40" s="10"/>
      <c r="I40" s="13">
        <v>1.33333</v>
      </c>
      <c r="J40" s="7" t="s">
        <v>166</v>
      </c>
      <c r="K40" s="15">
        <v>7.6080000000000005</v>
      </c>
      <c r="L40" s="15">
        <f>K40/1.5</f>
        <v>5.072</v>
      </c>
      <c r="M40" s="17">
        <f>K40/232.524</f>
        <v>0.032719203179026685</v>
      </c>
      <c r="N40" s="17"/>
      <c r="O40" s="13"/>
      <c r="P40" s="7" t="s">
        <v>166</v>
      </c>
      <c r="Q40" s="6"/>
      <c r="R40" s="10"/>
    </row>
    <row r="41" spans="1:18" ht="12.75">
      <c r="A41" t="s">
        <v>172</v>
      </c>
      <c r="B41" s="6">
        <v>0.5</v>
      </c>
      <c r="C41" s="7" t="s">
        <v>213</v>
      </c>
      <c r="D41" s="6"/>
      <c r="E41" s="10">
        <v>0.075</v>
      </c>
      <c r="F41" s="6">
        <v>0.865</v>
      </c>
      <c r="G41" s="10">
        <f>F41/112.793</f>
        <v>0.007668915624196537</v>
      </c>
      <c r="H41" s="10"/>
      <c r="I41" s="13"/>
      <c r="J41" s="7"/>
      <c r="K41" s="6"/>
      <c r="L41" s="6"/>
      <c r="M41" s="12"/>
      <c r="N41" s="12"/>
      <c r="O41" s="13"/>
      <c r="P41" s="7"/>
      <c r="Q41" s="6"/>
      <c r="R41" s="10"/>
    </row>
    <row r="42" spans="1:18" ht="12.75">
      <c r="A42" t="s">
        <v>93</v>
      </c>
      <c r="B42" s="6">
        <v>0.67</v>
      </c>
      <c r="C42" s="7" t="s">
        <v>268</v>
      </c>
      <c r="D42" s="6"/>
      <c r="E42" s="10"/>
      <c r="F42" s="6">
        <v>2.757</v>
      </c>
      <c r="G42" s="10">
        <f>F42/112.793</f>
        <v>0.024443006214924685</v>
      </c>
      <c r="H42" s="10"/>
      <c r="I42" s="13">
        <v>1.8</v>
      </c>
      <c r="J42" s="7" t="s">
        <v>180</v>
      </c>
      <c r="K42" s="15">
        <v>16.999999999999996</v>
      </c>
      <c r="L42" s="15">
        <f>K42/1.5</f>
        <v>11.33333333333333</v>
      </c>
      <c r="M42" s="17">
        <f>K42/232.524</f>
        <v>0.07311073265555382</v>
      </c>
      <c r="N42" s="17"/>
      <c r="O42" s="13"/>
      <c r="P42" s="7" t="s">
        <v>180</v>
      </c>
      <c r="Q42" s="6"/>
      <c r="R42" s="10"/>
    </row>
    <row r="43" spans="1:18" ht="12.75">
      <c r="A43" t="s">
        <v>224</v>
      </c>
      <c r="B43" s="6">
        <v>0.5</v>
      </c>
      <c r="C43" s="7" t="s">
        <v>268</v>
      </c>
      <c r="D43" s="6"/>
      <c r="E43" s="10"/>
      <c r="F43" s="6">
        <v>2.718</v>
      </c>
      <c r="G43" s="10">
        <f>F43/112.793</f>
        <v>0.02409724007695513</v>
      </c>
      <c r="H43" s="10"/>
      <c r="I43" s="13"/>
      <c r="J43" s="7"/>
      <c r="K43" s="6"/>
      <c r="L43" s="6"/>
      <c r="M43" s="12"/>
      <c r="N43" s="12"/>
      <c r="O43" s="13"/>
      <c r="P43" s="7"/>
      <c r="Q43" s="6"/>
      <c r="R43" s="10"/>
    </row>
    <row r="44" spans="1:18" ht="12.75">
      <c r="A44" t="s">
        <v>98</v>
      </c>
      <c r="B44" s="6">
        <v>0.33</v>
      </c>
      <c r="C44" s="7" t="s">
        <v>268</v>
      </c>
      <c r="D44" s="6"/>
      <c r="E44" s="10">
        <v>0.125</v>
      </c>
      <c r="F44" s="6">
        <v>7.023</v>
      </c>
      <c r="G44" s="10">
        <f>F44/112.793</f>
        <v>0.062264502229748296</v>
      </c>
      <c r="H44" s="10"/>
      <c r="I44" s="13">
        <v>1.125</v>
      </c>
      <c r="J44" s="7" t="s">
        <v>180</v>
      </c>
      <c r="K44" s="15">
        <v>24.843999999999998</v>
      </c>
      <c r="L44" s="15">
        <f>K44/1.5</f>
        <v>16.562666666666665</v>
      </c>
      <c r="M44" s="17">
        <f>K44/232.524</f>
        <v>0.1068448848290929</v>
      </c>
      <c r="N44" s="17"/>
      <c r="O44" s="13">
        <v>1.225</v>
      </c>
      <c r="P44" s="7" t="s">
        <v>180</v>
      </c>
      <c r="Q44" s="9">
        <v>25.27568181818182</v>
      </c>
      <c r="R44" s="10">
        <f>Q44/$Q$48</f>
        <v>0.2001322970104369</v>
      </c>
    </row>
    <row r="45" spans="2:18" ht="12.75">
      <c r="B45" s="6"/>
      <c r="C45" s="7"/>
      <c r="D45" s="6"/>
      <c r="E45" s="10"/>
      <c r="F45" s="6"/>
      <c r="G45" s="10"/>
      <c r="H45" s="10"/>
      <c r="I45" s="13"/>
      <c r="J45" s="7"/>
      <c r="K45" s="6"/>
      <c r="L45" s="6"/>
      <c r="M45" s="12"/>
      <c r="N45" s="12"/>
      <c r="O45" s="13"/>
      <c r="P45" s="7"/>
      <c r="Q45" s="6"/>
      <c r="R45" s="10"/>
    </row>
    <row r="46" spans="1:18" ht="12.75">
      <c r="A46" s="2" t="s">
        <v>230</v>
      </c>
      <c r="B46" s="6"/>
      <c r="C46" s="7"/>
      <c r="D46" s="6"/>
      <c r="E46" s="76">
        <v>0.2</v>
      </c>
      <c r="F46" s="77">
        <f>SUM(F39:F45)</f>
        <v>20.651</v>
      </c>
      <c r="G46" s="76">
        <f>F46/112.801</f>
        <v>0.18307461813281797</v>
      </c>
      <c r="H46" s="10"/>
      <c r="I46" s="13"/>
      <c r="J46" s="7"/>
      <c r="K46" s="77">
        <f>SUM(K39:K45)</f>
        <v>60.019999999999996</v>
      </c>
      <c r="L46" s="79">
        <f>K46/1.5</f>
        <v>40.01333333333333</v>
      </c>
      <c r="M46" s="37">
        <f>K46/232.524</f>
        <v>0.2581238925874318</v>
      </c>
      <c r="N46" s="37"/>
      <c r="O46" s="80"/>
      <c r="P46" s="81"/>
      <c r="Q46" s="77">
        <f>SUM(Q44:Q45)</f>
        <v>25.27568181818182</v>
      </c>
      <c r="R46" s="76">
        <f>Q46/$Q$48</f>
        <v>0.2001322970104369</v>
      </c>
    </row>
    <row r="47" spans="2:18" ht="12.75">
      <c r="B47" s="6"/>
      <c r="C47" s="7"/>
      <c r="D47" s="6"/>
      <c r="E47" s="10"/>
      <c r="F47" s="6"/>
      <c r="G47" s="10"/>
      <c r="H47" s="10"/>
      <c r="I47" s="13"/>
      <c r="J47" s="7"/>
      <c r="K47" s="6"/>
      <c r="L47" s="6"/>
      <c r="M47" s="12"/>
      <c r="N47" s="12"/>
      <c r="O47" s="13"/>
      <c r="P47" s="7"/>
      <c r="Q47" s="6"/>
      <c r="R47" s="10"/>
    </row>
    <row r="48" spans="1:19" ht="12.75">
      <c r="A48" s="2" t="s">
        <v>243</v>
      </c>
      <c r="B48" s="6"/>
      <c r="C48" s="7"/>
      <c r="D48" s="5"/>
      <c r="E48" s="78">
        <v>1</v>
      </c>
      <c r="F48" s="77">
        <v>112.80099999999999</v>
      </c>
      <c r="G48" s="76">
        <f>F48/112.801</f>
        <v>0.9999999999999999</v>
      </c>
      <c r="H48" s="12"/>
      <c r="I48" s="5"/>
      <c r="J48" s="8"/>
      <c r="K48" s="40">
        <v>232.524</v>
      </c>
      <c r="L48" s="79">
        <v>155.016</v>
      </c>
      <c r="M48" s="37">
        <f>K48/232.524</f>
        <v>1</v>
      </c>
      <c r="N48" s="37"/>
      <c r="O48" s="77"/>
      <c r="P48" s="83"/>
      <c r="Q48" s="82">
        <v>126.29486692427108</v>
      </c>
      <c r="R48" s="78">
        <f>Q48/$Q$48</f>
        <v>1</v>
      </c>
      <c r="S48" s="2"/>
    </row>
    <row r="49" spans="1:19" ht="12.75">
      <c r="A49" s="3"/>
      <c r="B49" s="6"/>
      <c r="C49" s="7"/>
      <c r="D49" s="6"/>
      <c r="E49" s="12"/>
      <c r="F49" s="6"/>
      <c r="G49" s="12"/>
      <c r="H49" s="12"/>
      <c r="I49" s="6"/>
      <c r="J49" s="14"/>
      <c r="K49" s="6"/>
      <c r="L49" s="15"/>
      <c r="M49" s="12"/>
      <c r="N49" s="12"/>
      <c r="O49" s="6"/>
      <c r="P49" s="14"/>
      <c r="Q49" s="9"/>
      <c r="R49" s="12"/>
      <c r="S49" s="3"/>
    </row>
    <row r="50" spans="1:19" ht="12.75">
      <c r="A50" s="3" t="s">
        <v>187</v>
      </c>
      <c r="B50" s="6"/>
      <c r="C50" s="7"/>
      <c r="D50" s="6"/>
      <c r="E50" s="12"/>
      <c r="F50" s="6"/>
      <c r="G50" s="12"/>
      <c r="H50" s="12"/>
      <c r="I50" s="6"/>
      <c r="J50" s="14"/>
      <c r="K50" s="6"/>
      <c r="L50" s="15"/>
      <c r="M50" s="12"/>
      <c r="N50" s="12"/>
      <c r="O50" s="6"/>
      <c r="P50" s="14"/>
      <c r="Q50" s="9"/>
      <c r="R50" s="12"/>
      <c r="S50" s="3"/>
    </row>
    <row r="51" spans="1:19" ht="12.75">
      <c r="A51" s="3" t="s">
        <v>245</v>
      </c>
      <c r="B51" s="6"/>
      <c r="C51" s="7"/>
      <c r="D51" s="6"/>
      <c r="E51" s="12"/>
      <c r="F51" s="6">
        <v>112.801</v>
      </c>
      <c r="G51" s="12"/>
      <c r="H51" s="12"/>
      <c r="I51" s="6"/>
      <c r="J51" s="14"/>
      <c r="K51" s="6"/>
      <c r="L51" s="15"/>
      <c r="M51" s="12"/>
      <c r="N51" s="12"/>
      <c r="O51" s="6"/>
      <c r="P51" s="14"/>
      <c r="Q51" s="9"/>
      <c r="R51" s="12"/>
      <c r="S51" s="3"/>
    </row>
    <row r="52" spans="1:19" ht="12.75">
      <c r="A52" s="3"/>
      <c r="B52" s="6" t="s">
        <v>85</v>
      </c>
      <c r="C52" s="7"/>
      <c r="D52" s="6"/>
      <c r="E52" s="12"/>
      <c r="F52" s="6"/>
      <c r="G52" s="12"/>
      <c r="H52" s="12"/>
      <c r="I52" s="6"/>
      <c r="J52" s="14"/>
      <c r="K52" s="6"/>
      <c r="L52" s="15"/>
      <c r="M52" s="12"/>
      <c r="N52" s="12"/>
      <c r="O52" s="6"/>
      <c r="P52" s="14"/>
      <c r="Q52" s="9"/>
      <c r="R52" s="12"/>
      <c r="S52" s="3"/>
    </row>
    <row r="53" spans="2:18" ht="12.75">
      <c r="B53" s="6" t="s">
        <v>173</v>
      </c>
      <c r="C53" s="7"/>
      <c r="D53" s="6"/>
      <c r="E53" s="10"/>
      <c r="F53" s="6"/>
      <c r="G53" s="10"/>
      <c r="H53" s="10"/>
      <c r="I53" s="13"/>
      <c r="J53" s="7"/>
      <c r="K53" s="6"/>
      <c r="L53" s="6"/>
      <c r="M53" s="12"/>
      <c r="N53" s="12"/>
      <c r="O53" s="13"/>
      <c r="P53" s="7"/>
      <c r="Q53" s="6"/>
      <c r="R53" s="10"/>
    </row>
    <row r="54" spans="2:18" ht="12.75">
      <c r="B54" s="6" t="s">
        <v>214</v>
      </c>
      <c r="C54" s="7"/>
      <c r="D54" s="6"/>
      <c r="E54" s="10"/>
      <c r="F54" s="6"/>
      <c r="G54" s="10"/>
      <c r="H54" s="10"/>
      <c r="I54" s="13"/>
      <c r="J54" s="7"/>
      <c r="K54" s="6"/>
      <c r="L54" s="6"/>
      <c r="M54" s="12"/>
      <c r="N54" s="12"/>
      <c r="O54" s="13"/>
      <c r="P54" s="7"/>
      <c r="Q54" s="6"/>
      <c r="R54" s="12"/>
    </row>
    <row r="55" spans="2:18" ht="12.75">
      <c r="B55" s="6" t="s">
        <v>269</v>
      </c>
      <c r="C55" s="7"/>
      <c r="D55" s="6"/>
      <c r="E55" s="10"/>
      <c r="F55" s="6"/>
      <c r="G55" s="10"/>
      <c r="H55" s="10"/>
      <c r="I55" s="13"/>
      <c r="J55" s="7"/>
      <c r="K55" s="6"/>
      <c r="L55" s="6"/>
      <c r="M55" s="12"/>
      <c r="N55" s="12"/>
      <c r="O55" s="13"/>
      <c r="P55" s="7"/>
      <c r="Q55" s="6"/>
      <c r="R55" s="10"/>
    </row>
    <row r="56" spans="1:18" ht="12.75">
      <c r="A56" s="2"/>
      <c r="B56" s="6" t="s">
        <v>169</v>
      </c>
      <c r="C56" s="7"/>
      <c r="D56" s="6"/>
      <c r="E56" s="10"/>
      <c r="F56" s="6"/>
      <c r="G56" s="10"/>
      <c r="H56" s="10"/>
      <c r="I56" s="13"/>
      <c r="J56" s="7"/>
      <c r="K56" s="6"/>
      <c r="L56" s="6"/>
      <c r="M56" s="12"/>
      <c r="N56" s="12"/>
      <c r="O56" s="13"/>
      <c r="P56" s="7"/>
      <c r="Q56" s="6"/>
      <c r="R56" s="10"/>
    </row>
    <row r="57" spans="2:18" ht="12.75">
      <c r="B57" s="6" t="s">
        <v>167</v>
      </c>
      <c r="C57" s="7"/>
      <c r="D57" s="6"/>
      <c r="E57" s="10"/>
      <c r="F57" s="6"/>
      <c r="G57" s="10"/>
      <c r="H57" s="10"/>
      <c r="I57" s="13"/>
      <c r="J57" s="7"/>
      <c r="K57" s="6"/>
      <c r="L57" s="6"/>
      <c r="M57" s="12"/>
      <c r="N57" s="12"/>
      <c r="O57" s="13"/>
      <c r="P57" s="7"/>
      <c r="Q57" s="6"/>
      <c r="R57" s="10"/>
    </row>
    <row r="58" spans="2:18" ht="12.75">
      <c r="B58" s="6" t="s">
        <v>181</v>
      </c>
      <c r="C58" s="7"/>
      <c r="D58" s="6"/>
      <c r="E58" s="10"/>
      <c r="F58" s="6"/>
      <c r="G58" s="10"/>
      <c r="H58" s="10"/>
      <c r="I58" s="13"/>
      <c r="J58" s="7"/>
      <c r="K58" s="6"/>
      <c r="L58" s="6"/>
      <c r="M58" s="12"/>
      <c r="N58" s="12"/>
      <c r="O58" s="13"/>
      <c r="P58" s="7"/>
      <c r="Q58" s="6"/>
      <c r="R58" s="10"/>
    </row>
    <row r="59" spans="2:18" ht="12.75">
      <c r="B59" s="6"/>
      <c r="C59" s="7"/>
      <c r="D59" s="6"/>
      <c r="E59" s="10"/>
      <c r="F59" s="6"/>
      <c r="G59" s="10"/>
      <c r="H59" s="10"/>
      <c r="I59" s="13"/>
      <c r="J59" s="7"/>
      <c r="K59" s="6"/>
      <c r="L59" s="6"/>
      <c r="M59" s="12"/>
      <c r="N59" s="12"/>
      <c r="O59" s="13"/>
      <c r="P59" s="7"/>
      <c r="Q59" s="6"/>
      <c r="R59" s="10"/>
    </row>
    <row r="60" spans="2:18" ht="12.75">
      <c r="B60" s="18"/>
      <c r="C60" s="88"/>
      <c r="D60" s="18"/>
      <c r="E60" s="88"/>
      <c r="F60" s="18"/>
      <c r="G60" s="88"/>
      <c r="H60" s="88"/>
      <c r="I60" s="88"/>
      <c r="J60" s="88"/>
      <c r="K60" s="18"/>
      <c r="L60" s="18"/>
      <c r="M60" s="18"/>
      <c r="N60" s="18"/>
      <c r="O60" s="88"/>
      <c r="P60" s="88"/>
      <c r="Q60" s="18"/>
      <c r="R60" s="88"/>
    </row>
    <row r="61" spans="1:2" ht="12.75">
      <c r="A61" s="40" t="s">
        <v>225</v>
      </c>
      <c r="B61" s="40" t="s">
        <v>114</v>
      </c>
    </row>
    <row r="63" spans="2:18" ht="12.75">
      <c r="B63" s="6" t="s">
        <v>69</v>
      </c>
      <c r="C63" s="7"/>
      <c r="D63" s="6"/>
      <c r="E63" s="10"/>
      <c r="F63" s="6"/>
      <c r="G63" s="10"/>
      <c r="H63" s="10"/>
      <c r="I63" s="13"/>
      <c r="J63" s="7"/>
      <c r="K63" s="6"/>
      <c r="L63" s="6"/>
      <c r="M63" s="12"/>
      <c r="N63" s="12"/>
      <c r="O63" s="13"/>
      <c r="P63" s="7"/>
      <c r="Q63" s="6"/>
      <c r="R63" s="10"/>
    </row>
    <row r="64" spans="2:18" ht="12.75">
      <c r="B64" s="6" t="s">
        <v>216</v>
      </c>
      <c r="C64" s="7"/>
      <c r="D64" s="6"/>
      <c r="E64" s="10"/>
      <c r="F64" s="6"/>
      <c r="G64" s="10"/>
      <c r="H64" s="10"/>
      <c r="I64" s="13"/>
      <c r="J64" s="7"/>
      <c r="K64" s="6"/>
      <c r="L64" s="6"/>
      <c r="M64" s="12"/>
      <c r="N64" s="12"/>
      <c r="O64" s="13"/>
      <c r="P64" s="7"/>
      <c r="Q64" s="6"/>
      <c r="R64" s="10"/>
    </row>
    <row r="65" ht="12.75">
      <c r="F65" s="43"/>
    </row>
    <row r="66" spans="2:6" ht="12.75">
      <c r="B66" t="s">
        <v>75</v>
      </c>
      <c r="F66" s="43"/>
    </row>
    <row r="67" ht="12.75">
      <c r="F67" s="43"/>
    </row>
    <row r="68" spans="2:6" ht="12.75">
      <c r="B68" t="s">
        <v>149</v>
      </c>
      <c r="F68" s="43"/>
    </row>
    <row r="69" spans="2:6" ht="12.75">
      <c r="B69" t="s">
        <v>128</v>
      </c>
      <c r="F69" s="43"/>
    </row>
    <row r="71" ht="12.75">
      <c r="B71" s="40" t="s">
        <v>63</v>
      </c>
    </row>
    <row r="73" ht="12.75">
      <c r="B73" t="s">
        <v>70</v>
      </c>
    </row>
    <row r="74" ht="12.75">
      <c r="B74" t="s">
        <v>150</v>
      </c>
    </row>
    <row r="75" ht="12.75">
      <c r="B75" t="s">
        <v>73</v>
      </c>
    </row>
    <row r="76" ht="12.75">
      <c r="B76" t="s">
        <v>217</v>
      </c>
    </row>
    <row r="78" ht="12.75">
      <c r="B78" t="s">
        <v>258</v>
      </c>
    </row>
    <row r="80" ht="12.75">
      <c r="B80" t="s">
        <v>71</v>
      </c>
    </row>
    <row r="81" ht="12.75">
      <c r="B81" t="s">
        <v>72</v>
      </c>
    </row>
    <row r="84" ht="12.75">
      <c r="B84" s="40" t="s">
        <v>124</v>
      </c>
    </row>
    <row r="86" ht="12.75">
      <c r="B86" t="s">
        <v>259</v>
      </c>
    </row>
    <row r="87" ht="12.75">
      <c r="B87" t="s">
        <v>39</v>
      </c>
    </row>
    <row r="89" ht="12.75">
      <c r="B89" t="s">
        <v>226</v>
      </c>
    </row>
    <row r="91" ht="12.75">
      <c r="B91" t="s">
        <v>227</v>
      </c>
    </row>
    <row r="93" ht="12.75">
      <c r="B93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A43"/>
  <sheetViews>
    <sheetView defaultGridColor="0" colorId="0" workbookViewId="0" topLeftCell="A1">
      <pane xSplit="1" ySplit="13" topLeftCell="B14" activePane="bottomRight" state="frozen"/>
      <selection pane="bottomRight" activeCell="B14" sqref="B14"/>
    </sheetView>
  </sheetViews>
  <sheetFormatPr defaultColWidth="9.140625" defaultRowHeight="12.75"/>
  <cols>
    <col min="1" max="1" width="5.7109375" style="0" customWidth="1"/>
    <col min="2" max="6" width="9.421875" style="0" customWidth="1"/>
    <col min="7" max="8" width="10.140625" style="0" customWidth="1"/>
    <col min="9" max="9" width="9.421875" style="0" customWidth="1"/>
    <col min="10" max="11" width="12.28125" style="0" customWidth="1"/>
    <col min="12" max="12" width="9.7109375" style="0" customWidth="1"/>
    <col min="13" max="13" width="10.421875" style="0" customWidth="1"/>
    <col min="14" max="15" width="9.421875" style="0" customWidth="1"/>
    <col min="16" max="17" width="12.57421875" style="0" customWidth="1"/>
    <col min="18" max="20" width="9.421875" style="0" customWidth="1"/>
    <col min="21" max="22" width="13.28125" style="0" customWidth="1"/>
    <col min="23" max="27" width="9.421875" style="0" customWidth="1"/>
    <col min="28" max="28" width="9.7109375" style="0" customWidth="1"/>
    <col min="30" max="30" width="13.28125" style="0" customWidth="1"/>
    <col min="32" max="33" width="12.7109375" style="0" customWidth="1"/>
    <col min="34" max="34" width="13.8515625" style="0" customWidth="1"/>
    <col min="35" max="35" width="14.7109375" style="0" customWidth="1"/>
    <col min="36" max="36" width="12.28125" style="0" customWidth="1"/>
    <col min="37" max="37" width="12.57421875" style="0" customWidth="1"/>
    <col min="38" max="38" width="13.8515625" style="0" customWidth="1"/>
    <col min="40" max="40" width="12.28125" style="0" customWidth="1"/>
    <col min="42" max="42" width="14.28125" style="0" customWidth="1"/>
    <col min="45" max="46" width="12.7109375" style="0" customWidth="1"/>
    <col min="47" max="47" width="13.8515625" style="0" customWidth="1"/>
    <col min="48" max="48" width="14.7109375" style="0" customWidth="1"/>
    <col min="49" max="49" width="11.57421875" style="0" customWidth="1"/>
    <col min="50" max="50" width="12.57421875" style="0" customWidth="1"/>
    <col min="51" max="51" width="13.8515625" style="0" customWidth="1"/>
    <col min="53" max="53" width="17.140625" style="0" customWidth="1"/>
  </cols>
  <sheetData>
    <row r="1" ht="12.75">
      <c r="D1" s="40" t="s">
        <v>115</v>
      </c>
    </row>
    <row r="3" spans="2:51" ht="12.75">
      <c r="B3" s="16"/>
      <c r="C3" s="16"/>
      <c r="D3" s="24" t="s">
        <v>257</v>
      </c>
      <c r="E3" s="16"/>
      <c r="H3" s="16"/>
      <c r="S3" s="16"/>
      <c r="AD3" s="35"/>
      <c r="AG3" s="16"/>
      <c r="AH3" s="16"/>
      <c r="AJ3" s="35"/>
      <c r="AK3" s="35"/>
      <c r="AS3" s="17"/>
      <c r="AT3" s="17"/>
      <c r="AU3" s="17"/>
      <c r="AV3" s="17"/>
      <c r="AW3" s="17"/>
      <c r="AX3" s="17"/>
      <c r="AY3" s="17"/>
    </row>
    <row r="4" spans="1:51" ht="12.75">
      <c r="A4" s="19"/>
      <c r="B4" s="16"/>
      <c r="C4" s="16"/>
      <c r="D4" s="16" t="s">
        <v>218</v>
      </c>
      <c r="E4" s="16"/>
      <c r="F4" s="22"/>
      <c r="H4" s="16"/>
      <c r="S4" s="16"/>
      <c r="AD4" s="35"/>
      <c r="AF4" s="35"/>
      <c r="AG4" s="16"/>
      <c r="AH4" s="16"/>
      <c r="AJ4" s="35"/>
      <c r="AK4" s="35"/>
      <c r="AS4" s="37" t="s">
        <v>162</v>
      </c>
      <c r="AT4" s="17"/>
      <c r="AU4" s="17"/>
      <c r="AV4" s="17"/>
      <c r="AW4" s="17"/>
      <c r="AX4" s="17"/>
      <c r="AY4" s="17"/>
    </row>
    <row r="5" spans="1:51" ht="12.75">
      <c r="A5" s="20"/>
      <c r="B5" s="16"/>
      <c r="C5" s="16"/>
      <c r="D5" s="16"/>
      <c r="E5" s="16"/>
      <c r="F5" s="27"/>
      <c r="H5" s="16"/>
      <c r="S5" s="16"/>
      <c r="AD5" s="35"/>
      <c r="AF5" s="35"/>
      <c r="AH5" s="16"/>
      <c r="AJ5" s="35"/>
      <c r="AK5" s="35"/>
      <c r="AS5" s="17"/>
      <c r="AT5" s="17"/>
      <c r="AU5" s="17"/>
      <c r="AV5" s="17"/>
      <c r="AW5" s="17"/>
      <c r="AX5" s="17"/>
      <c r="AY5" s="17"/>
    </row>
    <row r="6" spans="1:53" ht="12.75">
      <c r="A6" s="20"/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 t="s">
        <v>43</v>
      </c>
      <c r="H6" s="23" t="s">
        <v>44</v>
      </c>
      <c r="I6" s="23">
        <v>7</v>
      </c>
      <c r="J6" s="23">
        <v>8</v>
      </c>
      <c r="K6" s="23">
        <v>9</v>
      </c>
      <c r="L6" s="23" t="s">
        <v>45</v>
      </c>
      <c r="M6" s="23">
        <v>10</v>
      </c>
      <c r="N6" s="23">
        <v>11</v>
      </c>
      <c r="O6" s="23">
        <v>12</v>
      </c>
      <c r="P6" s="23" t="s">
        <v>29</v>
      </c>
      <c r="Q6" s="23" t="s">
        <v>30</v>
      </c>
      <c r="R6" s="23" t="s">
        <v>31</v>
      </c>
      <c r="S6" s="23" t="s">
        <v>32</v>
      </c>
      <c r="T6" s="23">
        <v>15</v>
      </c>
      <c r="U6" s="23" t="s">
        <v>33</v>
      </c>
      <c r="V6" s="23" t="s">
        <v>34</v>
      </c>
      <c r="W6" s="23">
        <v>17</v>
      </c>
      <c r="X6" s="23">
        <v>18</v>
      </c>
      <c r="Y6" s="23">
        <v>19</v>
      </c>
      <c r="Z6" s="23">
        <v>20</v>
      </c>
      <c r="AA6" s="23">
        <v>21</v>
      </c>
      <c r="AB6" s="23">
        <v>22</v>
      </c>
      <c r="AC6" s="23"/>
      <c r="AD6" s="23"/>
      <c r="AE6" s="23"/>
      <c r="AF6" s="23" t="s">
        <v>46</v>
      </c>
      <c r="AG6" s="23" t="s">
        <v>50</v>
      </c>
      <c r="AH6" s="23" t="s">
        <v>89</v>
      </c>
      <c r="AI6" s="23" t="s">
        <v>105</v>
      </c>
      <c r="AJ6" s="23" t="s">
        <v>113</v>
      </c>
      <c r="AK6" s="23" t="s">
        <v>117</v>
      </c>
      <c r="AL6" s="23" t="s">
        <v>132</v>
      </c>
      <c r="AM6" s="23"/>
      <c r="AN6" s="23"/>
      <c r="AS6" s="39" t="s">
        <v>46</v>
      </c>
      <c r="AT6" s="39" t="s">
        <v>50</v>
      </c>
      <c r="AU6" s="39" t="s">
        <v>89</v>
      </c>
      <c r="AV6" s="39" t="s">
        <v>105</v>
      </c>
      <c r="AW6" s="39" t="s">
        <v>113</v>
      </c>
      <c r="AX6" s="39" t="s">
        <v>117</v>
      </c>
      <c r="AY6" s="39" t="s">
        <v>132</v>
      </c>
      <c r="BA6" s="22" t="s">
        <v>140</v>
      </c>
    </row>
    <row r="7" spans="1:53" ht="12.75">
      <c r="A7" s="20"/>
      <c r="B7" s="16"/>
      <c r="C7" s="16"/>
      <c r="D7" s="16"/>
      <c r="E7" s="16"/>
      <c r="F7" s="27"/>
      <c r="H7" s="16"/>
      <c r="S7" s="16"/>
      <c r="AD7" s="35"/>
      <c r="AF7" s="35"/>
      <c r="AG7" s="16"/>
      <c r="AH7" s="16"/>
      <c r="AJ7" s="35"/>
      <c r="AK7" s="35"/>
      <c r="AS7" s="17"/>
      <c r="AT7" s="17"/>
      <c r="AU7" s="17"/>
      <c r="AV7" s="17"/>
      <c r="AW7" s="17"/>
      <c r="AX7" s="17"/>
      <c r="AY7" s="17"/>
      <c r="BA7" s="22"/>
    </row>
    <row r="8" spans="1:53" ht="12.75">
      <c r="A8" s="2"/>
      <c r="B8" s="16"/>
      <c r="C8" s="16"/>
      <c r="D8" s="16"/>
      <c r="E8" s="16"/>
      <c r="H8" s="16"/>
      <c r="J8" s="29" t="s">
        <v>145</v>
      </c>
      <c r="K8" s="29" t="s">
        <v>145</v>
      </c>
      <c r="L8" s="29" t="s">
        <v>145</v>
      </c>
      <c r="M8" s="22" t="s">
        <v>99</v>
      </c>
      <c r="N8" s="29" t="s">
        <v>95</v>
      </c>
      <c r="O8" s="22" t="s">
        <v>86</v>
      </c>
      <c r="P8" s="22" t="s">
        <v>183</v>
      </c>
      <c r="Q8" s="22" t="s">
        <v>183</v>
      </c>
      <c r="R8" s="22" t="s">
        <v>148</v>
      </c>
      <c r="S8" s="24" t="s">
        <v>148</v>
      </c>
      <c r="T8" s="22" t="s">
        <v>237</v>
      </c>
      <c r="U8" s="22" t="s">
        <v>68</v>
      </c>
      <c r="V8" s="22" t="s">
        <v>68</v>
      </c>
      <c r="W8" s="22" t="s">
        <v>97</v>
      </c>
      <c r="X8" s="22" t="s">
        <v>91</v>
      </c>
      <c r="Y8" s="22" t="s">
        <v>202</v>
      </c>
      <c r="Z8" s="22" t="s">
        <v>92</v>
      </c>
      <c r="AA8" s="22" t="s">
        <v>176</v>
      </c>
      <c r="AB8" s="22" t="s">
        <v>266</v>
      </c>
      <c r="AD8" s="36" t="s">
        <v>249</v>
      </c>
      <c r="AF8" s="37" t="s">
        <v>247</v>
      </c>
      <c r="AG8" s="37" t="s">
        <v>190</v>
      </c>
      <c r="AH8" s="37" t="s">
        <v>121</v>
      </c>
      <c r="AI8" s="37" t="s">
        <v>110</v>
      </c>
      <c r="AJ8" s="37" t="s">
        <v>112</v>
      </c>
      <c r="AK8" s="37" t="s">
        <v>131</v>
      </c>
      <c r="AL8" s="37" t="s">
        <v>241</v>
      </c>
      <c r="AN8" s="22" t="s">
        <v>242</v>
      </c>
      <c r="AP8" s="22" t="s">
        <v>161</v>
      </c>
      <c r="AS8" s="37" t="s">
        <v>247</v>
      </c>
      <c r="AT8" s="37" t="s">
        <v>190</v>
      </c>
      <c r="AU8" s="37" t="s">
        <v>121</v>
      </c>
      <c r="AV8" s="37" t="s">
        <v>110</v>
      </c>
      <c r="AW8" s="37" t="s">
        <v>112</v>
      </c>
      <c r="AX8" s="37" t="s">
        <v>131</v>
      </c>
      <c r="AY8" s="37" t="s">
        <v>241</v>
      </c>
      <c r="BA8" s="22" t="s">
        <v>242</v>
      </c>
    </row>
    <row r="9" spans="1:53" ht="12.75">
      <c r="A9" s="2" t="s">
        <v>270</v>
      </c>
      <c r="B9" s="24" t="s">
        <v>262</v>
      </c>
      <c r="C9" s="24" t="s">
        <v>220</v>
      </c>
      <c r="D9" s="24" t="s">
        <v>52</v>
      </c>
      <c r="E9" s="24" t="s">
        <v>204</v>
      </c>
      <c r="F9" s="22" t="s">
        <v>209</v>
      </c>
      <c r="G9" s="22" t="s">
        <v>196</v>
      </c>
      <c r="H9" s="24" t="s">
        <v>196</v>
      </c>
      <c r="I9" s="22" t="s">
        <v>61</v>
      </c>
      <c r="J9" s="22" t="s">
        <v>264</v>
      </c>
      <c r="K9" s="22" t="s">
        <v>215</v>
      </c>
      <c r="L9" s="29" t="s">
        <v>242</v>
      </c>
      <c r="M9" s="22" t="s">
        <v>141</v>
      </c>
      <c r="N9" s="22"/>
      <c r="S9" s="16"/>
      <c r="U9" s="22" t="s">
        <v>40</v>
      </c>
      <c r="V9" s="22" t="s">
        <v>26</v>
      </c>
      <c r="W9" s="22" t="s">
        <v>20</v>
      </c>
      <c r="X9" s="22" t="s">
        <v>35</v>
      </c>
      <c r="Y9" s="22" t="s">
        <v>12</v>
      </c>
      <c r="Z9" s="22" t="s">
        <v>17</v>
      </c>
      <c r="AA9" s="22" t="s">
        <v>224</v>
      </c>
      <c r="AB9" s="22" t="s">
        <v>96</v>
      </c>
      <c r="AD9" s="36" t="s">
        <v>200</v>
      </c>
      <c r="AF9" s="22" t="s">
        <v>263</v>
      </c>
      <c r="AG9" s="22" t="s">
        <v>210</v>
      </c>
      <c r="AH9" s="37" t="s">
        <v>143</v>
      </c>
      <c r="AI9" s="37" t="s">
        <v>86</v>
      </c>
      <c r="AJ9" s="37" t="s">
        <v>184</v>
      </c>
      <c r="AL9" s="22" t="s">
        <v>267</v>
      </c>
      <c r="AN9" s="22" t="s">
        <v>56</v>
      </c>
      <c r="AP9" s="38" t="s">
        <v>179</v>
      </c>
      <c r="AS9" s="22" t="s">
        <v>263</v>
      </c>
      <c r="AT9" s="22" t="s">
        <v>210</v>
      </c>
      <c r="AU9" s="37" t="s">
        <v>143</v>
      </c>
      <c r="AV9" s="37" t="s">
        <v>86</v>
      </c>
      <c r="AW9" s="37" t="s">
        <v>184</v>
      </c>
      <c r="AY9" s="22" t="s">
        <v>267</v>
      </c>
      <c r="BA9" s="22" t="s">
        <v>56</v>
      </c>
    </row>
    <row r="10" spans="1:53" ht="12.75">
      <c r="A10" s="2"/>
      <c r="B10" s="24" t="s">
        <v>23</v>
      </c>
      <c r="C10" s="24" t="s">
        <v>21</v>
      </c>
      <c r="D10" s="24" t="s">
        <v>14</v>
      </c>
      <c r="E10" s="24" t="s">
        <v>18</v>
      </c>
      <c r="F10" s="22" t="s">
        <v>11</v>
      </c>
      <c r="G10" s="22" t="s">
        <v>13</v>
      </c>
      <c r="H10" s="24" t="s">
        <v>25</v>
      </c>
      <c r="I10" s="22" t="s">
        <v>38</v>
      </c>
      <c r="J10" s="22" t="s">
        <v>146</v>
      </c>
      <c r="K10" s="22" t="s">
        <v>147</v>
      </c>
      <c r="L10" s="29" t="s">
        <v>104</v>
      </c>
      <c r="M10" s="22" t="s">
        <v>100</v>
      </c>
      <c r="N10" s="22" t="s">
        <v>27</v>
      </c>
      <c r="O10" s="22" t="s">
        <v>27</v>
      </c>
      <c r="P10" s="22" t="s">
        <v>42</v>
      </c>
      <c r="Q10" s="22" t="s">
        <v>37</v>
      </c>
      <c r="R10" s="22" t="s">
        <v>36</v>
      </c>
      <c r="S10" s="24" t="s">
        <v>41</v>
      </c>
      <c r="T10" s="22" t="s">
        <v>24</v>
      </c>
      <c r="W10" s="22" t="s">
        <v>28</v>
      </c>
      <c r="X10" s="22" t="s">
        <v>155</v>
      </c>
      <c r="Y10" s="22" t="s">
        <v>155</v>
      </c>
      <c r="Z10" s="22"/>
      <c r="AA10" s="22" t="s">
        <v>15</v>
      </c>
      <c r="AB10" s="22" t="s">
        <v>10</v>
      </c>
      <c r="AD10" s="36" t="s">
        <v>156</v>
      </c>
      <c r="AF10" s="37" t="s">
        <v>54</v>
      </c>
      <c r="AG10" s="37" t="s">
        <v>60</v>
      </c>
      <c r="AH10" s="37"/>
      <c r="AI10" s="37" t="s">
        <v>3</v>
      </c>
      <c r="AJ10" s="37" t="s">
        <v>237</v>
      </c>
      <c r="AK10" s="17"/>
      <c r="AL10" s="37" t="s">
        <v>93</v>
      </c>
      <c r="AP10" s="16">
        <v>112.80057232614615</v>
      </c>
      <c r="AS10" s="37" t="s">
        <v>54</v>
      </c>
      <c r="AT10" s="37" t="s">
        <v>60</v>
      </c>
      <c r="AU10" s="37"/>
      <c r="AV10" s="37" t="s">
        <v>3</v>
      </c>
      <c r="AW10" s="37" t="s">
        <v>237</v>
      </c>
      <c r="AX10" s="17"/>
      <c r="AY10" s="37" t="s">
        <v>93</v>
      </c>
      <c r="BA10" s="38" t="s">
        <v>179</v>
      </c>
    </row>
    <row r="11" spans="1:51" ht="12.75">
      <c r="A11" s="2"/>
      <c r="B11" s="24" t="s">
        <v>155</v>
      </c>
      <c r="C11" s="24" t="s">
        <v>155</v>
      </c>
      <c r="D11" s="24" t="s">
        <v>155</v>
      </c>
      <c r="E11" s="24" t="s">
        <v>155</v>
      </c>
      <c r="F11" s="22" t="s">
        <v>155</v>
      </c>
      <c r="G11" s="22" t="s">
        <v>155</v>
      </c>
      <c r="H11" s="22" t="s">
        <v>155</v>
      </c>
      <c r="I11" s="22" t="s">
        <v>155</v>
      </c>
      <c r="J11" s="22" t="s">
        <v>155</v>
      </c>
      <c r="K11" s="22" t="s">
        <v>155</v>
      </c>
      <c r="L11" s="22" t="s">
        <v>155</v>
      </c>
      <c r="M11" s="22" t="s">
        <v>155</v>
      </c>
      <c r="N11" s="22" t="s">
        <v>155</v>
      </c>
      <c r="O11" s="22" t="s">
        <v>155</v>
      </c>
      <c r="P11" s="22" t="s">
        <v>155</v>
      </c>
      <c r="Q11" s="22" t="s">
        <v>155</v>
      </c>
      <c r="R11" s="22" t="s">
        <v>155</v>
      </c>
      <c r="S11" s="22" t="s">
        <v>155</v>
      </c>
      <c r="T11" s="22" t="s">
        <v>155</v>
      </c>
      <c r="U11" s="22" t="s">
        <v>155</v>
      </c>
      <c r="V11" s="22" t="s">
        <v>155</v>
      </c>
      <c r="W11" s="22" t="s">
        <v>155</v>
      </c>
      <c r="Z11" s="22" t="s">
        <v>155</v>
      </c>
      <c r="AA11" s="22" t="s">
        <v>155</v>
      </c>
      <c r="AB11" s="22" t="s">
        <v>155</v>
      </c>
      <c r="AD11" s="35"/>
      <c r="AF11" s="22" t="s">
        <v>156</v>
      </c>
      <c r="AG11" s="22" t="s">
        <v>156</v>
      </c>
      <c r="AH11" s="22" t="s">
        <v>156</v>
      </c>
      <c r="AI11" s="22" t="s">
        <v>156</v>
      </c>
      <c r="AJ11" s="22" t="s">
        <v>156</v>
      </c>
      <c r="AK11" s="22" t="s">
        <v>156</v>
      </c>
      <c r="AL11" s="22" t="s">
        <v>156</v>
      </c>
      <c r="AM11" s="22"/>
      <c r="AN11" s="22" t="s">
        <v>156</v>
      </c>
      <c r="AU11" s="37"/>
      <c r="AV11" s="37"/>
      <c r="AW11" s="37"/>
      <c r="AX11" s="37"/>
      <c r="AY11" s="37"/>
    </row>
    <row r="12" spans="1:53" ht="12.75">
      <c r="A12" s="2"/>
      <c r="B12" s="16"/>
      <c r="C12" s="16"/>
      <c r="D12" s="16"/>
      <c r="E12" s="16"/>
      <c r="H12" s="16"/>
      <c r="S12" s="16"/>
      <c r="AD12" s="35"/>
      <c r="AF12" s="35"/>
      <c r="AG12" s="16"/>
      <c r="AH12" s="16"/>
      <c r="AJ12" s="35"/>
      <c r="AK12" s="35"/>
      <c r="AS12" s="16">
        <v>21.79887012013485</v>
      </c>
      <c r="AT12" s="16">
        <v>23.95007547392811</v>
      </c>
      <c r="AU12" s="16">
        <v>6.594559543609864</v>
      </c>
      <c r="AV12" s="16">
        <v>15.578837473888807</v>
      </c>
      <c r="AW12" s="16">
        <v>24.226875</v>
      </c>
      <c r="AX12" s="16">
        <v>8.152646997100177</v>
      </c>
      <c r="AY12" s="16">
        <v>12.498707717484335</v>
      </c>
      <c r="BA12">
        <f>SUM(AS12:AY12)</f>
        <v>112.80057232614614</v>
      </c>
    </row>
    <row r="13" spans="1:51" ht="12.75">
      <c r="A13" s="2"/>
      <c r="B13" s="16"/>
      <c r="C13" s="16"/>
      <c r="D13" s="16"/>
      <c r="E13" s="16"/>
      <c r="H13" s="16"/>
      <c r="S13" s="16"/>
      <c r="AD13" s="35"/>
      <c r="AF13" s="35"/>
      <c r="AG13" s="16"/>
      <c r="AH13" s="16"/>
      <c r="AJ13" s="35"/>
      <c r="AK13" s="35"/>
      <c r="AS13" s="16"/>
      <c r="AT13" s="16"/>
      <c r="AU13" s="16"/>
      <c r="AV13" s="16"/>
      <c r="AW13" s="16"/>
      <c r="AX13" s="16"/>
      <c r="AY13" s="16"/>
    </row>
    <row r="14" spans="1:53" ht="12.75">
      <c r="A14" s="21">
        <v>1451</v>
      </c>
      <c r="B14" s="25">
        <v>12.3046875</v>
      </c>
      <c r="C14" s="25">
        <v>9.002500000000001</v>
      </c>
      <c r="D14" s="25">
        <v>2.766875</v>
      </c>
      <c r="E14" s="26">
        <v>3.000000000015</v>
      </c>
      <c r="F14" s="25">
        <v>16.5</v>
      </c>
      <c r="G14" s="25">
        <v>11.037735849056602</v>
      </c>
      <c r="H14" s="26">
        <v>33.11320754716981</v>
      </c>
      <c r="I14" s="27"/>
      <c r="J14" s="25">
        <v>1.65</v>
      </c>
      <c r="K14" s="30">
        <v>3</v>
      </c>
      <c r="L14" s="31">
        <v>4.65</v>
      </c>
      <c r="M14" s="26"/>
      <c r="N14" s="31">
        <v>6.191245124766197</v>
      </c>
      <c r="O14" s="31">
        <v>11.844889140437976</v>
      </c>
      <c r="P14" s="25">
        <v>28.6875</v>
      </c>
      <c r="Q14" s="25">
        <v>20.71875</v>
      </c>
      <c r="R14" s="26"/>
      <c r="S14" s="26"/>
      <c r="T14" s="26"/>
      <c r="U14" s="25">
        <v>4.224459134615385</v>
      </c>
      <c r="V14" s="32">
        <f>(1.9/4.25)*U14</f>
        <v>1.8885817307692307</v>
      </c>
      <c r="W14" s="33"/>
      <c r="X14" s="25">
        <v>2.9791666666666665</v>
      </c>
      <c r="Y14" s="34">
        <v>0.875</v>
      </c>
      <c r="Z14" s="25">
        <v>2.66666668</v>
      </c>
      <c r="AA14" s="34">
        <v>3.083333333333333</v>
      </c>
      <c r="AB14" s="25">
        <v>6.65</v>
      </c>
      <c r="AC14" s="26"/>
      <c r="AD14" s="31">
        <f>B14+C14+D14+E14+F14+G14+J14+K14+N14+O14+P14+U14+X14+Y14+Z14+AA14+AB14</f>
        <v>126.46405842889116</v>
      </c>
      <c r="AE14" s="26"/>
      <c r="AF14" s="31">
        <v>27.074062500015</v>
      </c>
      <c r="AG14" s="26">
        <v>27.537735849056602</v>
      </c>
      <c r="AH14" s="26">
        <v>4.65</v>
      </c>
      <c r="AI14" s="31">
        <v>18.036134265204172</v>
      </c>
      <c r="AJ14" s="31">
        <v>28.6875</v>
      </c>
      <c r="AK14" s="31">
        <v>8.078625801282051</v>
      </c>
      <c r="AL14" s="26">
        <v>12.400000013333333</v>
      </c>
      <c r="AM14" s="16"/>
      <c r="AN14" s="16">
        <f>SUM(AF14:AL14)</f>
        <v>126.46405842889118</v>
      </c>
      <c r="AO14" s="16"/>
      <c r="AP14" s="16">
        <f>(AN14/112.800572326146)*100</f>
        <v>112.11295813574354</v>
      </c>
      <c r="AS14" s="16">
        <v>124.19938442134016</v>
      </c>
      <c r="AT14" s="16">
        <v>114.97974559217572</v>
      </c>
      <c r="AU14" s="16">
        <v>70.51266986444695</v>
      </c>
      <c r="AV14" s="16">
        <v>115.77330012867758</v>
      </c>
      <c r="AW14" s="16">
        <v>118.41188762479685</v>
      </c>
      <c r="AX14" s="16">
        <v>99.09205935391957</v>
      </c>
      <c r="AY14" s="16">
        <v>99.21025672107776</v>
      </c>
      <c r="BA14" s="16">
        <v>112.11295813574354</v>
      </c>
    </row>
    <row r="15" spans="1:53" ht="12.75">
      <c r="A15" s="21">
        <v>1452</v>
      </c>
      <c r="B15" s="25">
        <v>12.1875</v>
      </c>
      <c r="C15" s="25">
        <v>7.8575</v>
      </c>
      <c r="D15" s="25">
        <v>2.11125</v>
      </c>
      <c r="E15" s="26">
        <v>1.541666666674375</v>
      </c>
      <c r="F15" s="25">
        <v>15</v>
      </c>
      <c r="G15" s="25">
        <v>7.358490566037736</v>
      </c>
      <c r="H15" s="26">
        <v>22.07547169811321</v>
      </c>
      <c r="I15" s="27"/>
      <c r="J15" s="25">
        <v>3.6</v>
      </c>
      <c r="K15" s="30">
        <v>3.1041666666666665</v>
      </c>
      <c r="L15" s="31">
        <v>6.704166666666667</v>
      </c>
      <c r="M15" s="26"/>
      <c r="N15" s="31">
        <v>5.026807449707396</v>
      </c>
      <c r="O15" s="31">
        <v>9.617124790283661</v>
      </c>
      <c r="P15" s="25">
        <v>23.34375</v>
      </c>
      <c r="Q15" s="25">
        <v>16.859375</v>
      </c>
      <c r="R15" s="26"/>
      <c r="S15" s="26"/>
      <c r="T15" s="26"/>
      <c r="U15" s="25">
        <v>4.055889423076923</v>
      </c>
      <c r="V15" s="32">
        <f>(1.9/4.25)*U15</f>
        <v>1.8132211538461538</v>
      </c>
      <c r="W15" s="33"/>
      <c r="X15" s="25">
        <v>2.864583333333333</v>
      </c>
      <c r="Y15" s="34">
        <v>1</v>
      </c>
      <c r="Z15" s="25">
        <v>2.66666668</v>
      </c>
      <c r="AA15" s="34">
        <v>2.75</v>
      </c>
      <c r="AB15" s="25">
        <v>6.558333333333334</v>
      </c>
      <c r="AC15" s="26"/>
      <c r="AD15" s="31">
        <f>B15+C15+D15+E15+F15+G15+J15+K15+N15+O15+P15+U15+X15+Y15+Z15+AA15+AB15</f>
        <v>110.64372890911342</v>
      </c>
      <c r="AE15" s="26"/>
      <c r="AF15" s="31">
        <v>23.697916666674374</v>
      </c>
      <c r="AG15" s="26">
        <v>22.358490566037737</v>
      </c>
      <c r="AH15" s="26">
        <v>6.704166666666667</v>
      </c>
      <c r="AI15" s="31">
        <v>14.643932239991056</v>
      </c>
      <c r="AJ15" s="31">
        <v>23.34375</v>
      </c>
      <c r="AK15" s="31">
        <v>7.920472756410256</v>
      </c>
      <c r="AL15" s="26">
        <v>11.975000013333334</v>
      </c>
      <c r="AM15" s="16"/>
      <c r="AN15" s="16">
        <f>SUM(AF15:AL15)</f>
        <v>110.64372890911342</v>
      </c>
      <c r="AO15" s="16"/>
      <c r="AP15" s="16">
        <f>(AN15/112.800572326146)*100</f>
        <v>98.08791447369931</v>
      </c>
      <c r="AS15" s="16">
        <v>108.71167421097383</v>
      </c>
      <c r="AT15" s="16">
        <v>93.35457247463394</v>
      </c>
      <c r="AU15" s="16">
        <v>101.66208406083794</v>
      </c>
      <c r="AV15" s="16">
        <v>93.99887677456864</v>
      </c>
      <c r="AW15" s="16">
        <v>96.35477130253076</v>
      </c>
      <c r="AX15" s="16">
        <v>97.15216124563587</v>
      </c>
      <c r="AY15" s="16">
        <v>95.80990518389066</v>
      </c>
      <c r="BA15" s="16">
        <v>98.08791447369931</v>
      </c>
    </row>
    <row r="16" spans="1:53" ht="12.75">
      <c r="A16" s="21">
        <v>1453</v>
      </c>
      <c r="B16" s="25">
        <v>10.7421875</v>
      </c>
      <c r="C16" s="25">
        <v>7.424375</v>
      </c>
      <c r="D16" s="25">
        <v>2.193125</v>
      </c>
      <c r="E16" s="26">
        <v>2.3333333333449997</v>
      </c>
      <c r="F16" s="25">
        <v>16.5</v>
      </c>
      <c r="G16" s="25">
        <v>6.855345911949686</v>
      </c>
      <c r="H16" s="26">
        <v>20.566037735849058</v>
      </c>
      <c r="I16" s="27"/>
      <c r="J16" s="25">
        <v>4.05</v>
      </c>
      <c r="K16" s="30">
        <v>3.489583333333333</v>
      </c>
      <c r="L16" s="31">
        <v>7.539583333333333</v>
      </c>
      <c r="M16" s="26"/>
      <c r="N16" s="31">
        <v>5.250928119406024</v>
      </c>
      <c r="O16" s="31">
        <v>10.045905178261146</v>
      </c>
      <c r="P16" s="25">
        <v>21.375</v>
      </c>
      <c r="Q16" s="25">
        <v>15.4375</v>
      </c>
      <c r="R16" s="26"/>
      <c r="S16" s="26"/>
      <c r="T16" s="26"/>
      <c r="U16" s="25">
        <v>3.8975360576923075</v>
      </c>
      <c r="V16" s="32">
        <f>(1.9/4.25)*U16</f>
        <v>1.7424278846153844</v>
      </c>
      <c r="W16" s="33"/>
      <c r="X16" s="25">
        <v>4.125</v>
      </c>
      <c r="Y16" s="34">
        <v>0.875</v>
      </c>
      <c r="Z16" s="25">
        <v>2.41666667875</v>
      </c>
      <c r="AA16" s="34">
        <v>2.4375</v>
      </c>
      <c r="AB16" s="25">
        <v>6.777766666666667</v>
      </c>
      <c r="AC16" s="26"/>
      <c r="AD16" s="31">
        <f>B16+C16+D16+E16+F16+G16+J16+K16+N16+O16+P16+U16+X16+Y16+Z16+AA16+AB16</f>
        <v>110.78925277940417</v>
      </c>
      <c r="AE16" s="26"/>
      <c r="AF16" s="31">
        <v>22.693020833345</v>
      </c>
      <c r="AG16" s="26">
        <v>23.355345911949687</v>
      </c>
      <c r="AH16" s="26">
        <v>7.539583333333333</v>
      </c>
      <c r="AI16" s="31">
        <v>15.29683329766717</v>
      </c>
      <c r="AJ16" s="31">
        <v>21.375</v>
      </c>
      <c r="AK16" s="31">
        <v>8.897536057692307</v>
      </c>
      <c r="AL16" s="26">
        <v>11.631933345416666</v>
      </c>
      <c r="AM16" s="16"/>
      <c r="AN16" s="16">
        <f>SUM(AF16:AL16)</f>
        <v>110.78925277940417</v>
      </c>
      <c r="AO16" s="16"/>
      <c r="AP16" s="16">
        <f>(AN16/112.800572326146)*100</f>
        <v>98.21692434243472</v>
      </c>
      <c r="AS16" s="16">
        <v>104.1018213709352</v>
      </c>
      <c r="AT16" s="16">
        <v>97.51679462294042</v>
      </c>
      <c r="AU16" s="16">
        <v>114.33035494598276</v>
      </c>
      <c r="AV16" s="16">
        <v>98.18982528899035</v>
      </c>
      <c r="AW16" s="16">
        <v>88.22846528906432</v>
      </c>
      <c r="AX16" s="16">
        <v>109.13677558781924</v>
      </c>
      <c r="AY16" s="16">
        <v>93.06508807422456</v>
      </c>
      <c r="BA16" s="16">
        <v>98.21692434243472</v>
      </c>
    </row>
    <row r="17" spans="1:53" ht="12.75">
      <c r="A17" s="21">
        <v>1454</v>
      </c>
      <c r="B17" s="25">
        <v>9.5703125</v>
      </c>
      <c r="C17" s="25">
        <v>5.53125</v>
      </c>
      <c r="D17" s="25">
        <v>2.6443749999999997</v>
      </c>
      <c r="E17" s="26">
        <v>3.1041666666821874</v>
      </c>
      <c r="F17" s="25">
        <v>17</v>
      </c>
      <c r="G17" s="25">
        <v>7.358490566037736</v>
      </c>
      <c r="H17" s="26">
        <v>22.07547169811321</v>
      </c>
      <c r="I17" s="27"/>
      <c r="J17" s="25">
        <v>4.5</v>
      </c>
      <c r="K17" s="30">
        <v>3.875</v>
      </c>
      <c r="L17" s="31">
        <v>8.375</v>
      </c>
      <c r="M17" s="26"/>
      <c r="N17" s="31">
        <v>5.476462799639028</v>
      </c>
      <c r="O17" s="31">
        <v>10.4773908052795</v>
      </c>
      <c r="P17" s="25">
        <v>29.8125</v>
      </c>
      <c r="Q17" s="25">
        <v>21.53125</v>
      </c>
      <c r="R17" s="26"/>
      <c r="S17" s="26"/>
      <c r="T17" s="26"/>
      <c r="U17" s="25">
        <v>3.7442908653846154</v>
      </c>
      <c r="V17" s="32">
        <f>(1.9/4.25)*U17</f>
        <v>1.673918269230769</v>
      </c>
      <c r="W17" s="33"/>
      <c r="X17" s="25">
        <v>4.0390625</v>
      </c>
      <c r="Y17" s="34">
        <v>1</v>
      </c>
      <c r="Z17" s="25">
        <v>2.1666666775</v>
      </c>
      <c r="AA17" s="34">
        <v>2.125</v>
      </c>
      <c r="AB17" s="25">
        <v>7.1111</v>
      </c>
      <c r="AC17" s="26"/>
      <c r="AD17" s="31">
        <f>B17+C17+D17+E17+F17+G17+J17+K17+N17+O17+P17+U17+X17+Y17+Z17+AA17+AB17</f>
        <v>119.53606838052306</v>
      </c>
      <c r="AE17" s="26"/>
      <c r="AF17" s="31">
        <v>20.850104166682186</v>
      </c>
      <c r="AG17" s="26">
        <v>24.358490566037737</v>
      </c>
      <c r="AH17" s="26">
        <v>8.375</v>
      </c>
      <c r="AI17" s="31">
        <v>15.953853604918528</v>
      </c>
      <c r="AJ17" s="31">
        <v>29.8125</v>
      </c>
      <c r="AK17" s="31">
        <v>8.783353365384615</v>
      </c>
      <c r="AL17" s="26">
        <v>11.4027666775</v>
      </c>
      <c r="AM17" s="16"/>
      <c r="AN17" s="16">
        <f>SUM(AF17:AL17)</f>
        <v>119.53606838052306</v>
      </c>
      <c r="AO17" s="16"/>
      <c r="AP17" s="16">
        <f>(AN17/112.800572326146)*100</f>
        <v>105.9711541488481</v>
      </c>
      <c r="AS17" s="16">
        <v>95.64763701868947</v>
      </c>
      <c r="AT17" s="16">
        <v>101.70527684789235</v>
      </c>
      <c r="AU17" s="16">
        <v>126.99862583112758</v>
      </c>
      <c r="AV17" s="16">
        <v>102.40721511896045</v>
      </c>
      <c r="AW17" s="16">
        <v>123.05549106106339</v>
      </c>
      <c r="AX17" s="16">
        <v>107.73621583896337</v>
      </c>
      <c r="AY17" s="16">
        <v>91.23156517652461</v>
      </c>
      <c r="BA17" s="16">
        <v>105.9711541488481</v>
      </c>
    </row>
    <row r="18" spans="1:53" ht="12.75">
      <c r="A18" s="21">
        <v>1455</v>
      </c>
      <c r="B18" s="25">
        <v>7.2265625</v>
      </c>
      <c r="C18" s="25">
        <v>5.53125</v>
      </c>
      <c r="D18" s="25">
        <v>2.186875</v>
      </c>
      <c r="E18" s="26">
        <v>2.2708333333446875</v>
      </c>
      <c r="F18" s="25">
        <v>15.5</v>
      </c>
      <c r="G18" s="25">
        <v>7.358490566037736</v>
      </c>
      <c r="H18" s="26">
        <v>22.07547169811321</v>
      </c>
      <c r="I18" s="27"/>
      <c r="J18" s="25">
        <v>3</v>
      </c>
      <c r="K18" s="30">
        <v>3</v>
      </c>
      <c r="L18" s="31">
        <v>6</v>
      </c>
      <c r="M18" s="26"/>
      <c r="N18" s="31">
        <v>5.139221287190304</v>
      </c>
      <c r="O18" s="31">
        <v>9.83219129403262</v>
      </c>
      <c r="P18" s="25">
        <v>22.921875</v>
      </c>
      <c r="Q18" s="25">
        <v>16.5546875</v>
      </c>
      <c r="R18" s="26"/>
      <c r="S18" s="26"/>
      <c r="T18" s="26"/>
      <c r="U18" s="25">
        <v>3.8209134615384617</v>
      </c>
      <c r="V18" s="32">
        <f>(1.9/4.25)*U18</f>
        <v>1.708173076923077</v>
      </c>
      <c r="W18" s="33"/>
      <c r="X18" s="25">
        <v>3.953125</v>
      </c>
      <c r="Y18" s="34">
        <v>0.90625</v>
      </c>
      <c r="Z18" s="25">
        <v>4.00000002</v>
      </c>
      <c r="AA18" s="34">
        <v>2.9791666666666665</v>
      </c>
      <c r="AB18" s="25">
        <v>6.8111</v>
      </c>
      <c r="AC18" s="26"/>
      <c r="AD18" s="31">
        <f>B18+C18+D18+E18+F18+G18+J18+K18+N18+O18+P18+U18+X18+Y18+Z18+AA18+AB18</f>
        <v>106.43785412881047</v>
      </c>
      <c r="AE18" s="26"/>
      <c r="AF18" s="31">
        <v>17.215520833344687</v>
      </c>
      <c r="AG18" s="26">
        <v>22.858490566037737</v>
      </c>
      <c r="AH18" s="26">
        <v>6</v>
      </c>
      <c r="AI18" s="31">
        <v>14.971412581222925</v>
      </c>
      <c r="AJ18" s="31">
        <v>22.921875</v>
      </c>
      <c r="AK18" s="31">
        <v>8.680288461538462</v>
      </c>
      <c r="AL18" s="26">
        <v>13.790266686666666</v>
      </c>
      <c r="AM18" s="16"/>
      <c r="AN18" s="16">
        <f>SUM(AF18:AL18)</f>
        <v>106.43785412881049</v>
      </c>
      <c r="AO18" s="16"/>
      <c r="AP18" s="16">
        <f>(AN18/112.800572326146)*100</f>
        <v>94.3593209980011</v>
      </c>
      <c r="AS18" s="16">
        <v>78.97437224254699</v>
      </c>
      <c r="AT18" s="16">
        <v>95.44224856794855</v>
      </c>
      <c r="AU18" s="16">
        <v>90.98409014767348</v>
      </c>
      <c r="AV18" s="16">
        <v>96.1009613606666</v>
      </c>
      <c r="AW18" s="16">
        <v>94.61342001393082</v>
      </c>
      <c r="AX18" s="16">
        <v>106.47202638144347</v>
      </c>
      <c r="AY18" s="16">
        <v>110.33354006171068</v>
      </c>
      <c r="BA18" s="16">
        <v>94.3593209980011</v>
      </c>
    </row>
    <row r="19" spans="1:53" ht="12.75">
      <c r="A19" s="21">
        <v>1456</v>
      </c>
      <c r="B19" s="25">
        <v>10.234375</v>
      </c>
      <c r="C19" s="25">
        <v>4.5</v>
      </c>
      <c r="D19" s="25">
        <v>2.3753124999999997</v>
      </c>
      <c r="E19" s="26">
        <v>2.58333333334625</v>
      </c>
      <c r="F19" s="25">
        <v>15.5</v>
      </c>
      <c r="G19" s="25">
        <v>8.867924528301886</v>
      </c>
      <c r="H19" s="26">
        <v>26.60377358490566</v>
      </c>
      <c r="I19" s="27"/>
      <c r="J19" s="25">
        <v>2.45</v>
      </c>
      <c r="K19" s="30">
        <v>3.4166666666666665</v>
      </c>
      <c r="L19" s="31">
        <v>5.866666666666667</v>
      </c>
      <c r="M19" s="26"/>
      <c r="N19" s="31">
        <v>5.478583815440591</v>
      </c>
      <c r="O19" s="31">
        <v>10.481448663840798</v>
      </c>
      <c r="P19" s="25">
        <v>27.421875</v>
      </c>
      <c r="Q19" s="25">
        <v>19.8046875</v>
      </c>
      <c r="R19" s="26"/>
      <c r="S19" s="26"/>
      <c r="T19" s="26"/>
      <c r="U19" s="25">
        <v>3.969050480769231</v>
      </c>
      <c r="V19" s="32">
        <f>(1.9/4.25)*U19</f>
        <v>1.7743990384615385</v>
      </c>
      <c r="W19" s="33"/>
      <c r="X19" s="25">
        <v>2.75</v>
      </c>
      <c r="Y19" s="34">
        <v>0.625</v>
      </c>
      <c r="Z19" s="25">
        <v>3.3333333499999998</v>
      </c>
      <c r="AA19" s="34">
        <v>2.708333333333333</v>
      </c>
      <c r="AB19" s="25">
        <v>6.940466666666667</v>
      </c>
      <c r="AC19" s="26"/>
      <c r="AD19" s="31">
        <f>B19+C19+D19+E19+F19+G19+J19+K19+N19+O19+P19+U19+X19+Y19+Z19+AA19+AB19</f>
        <v>113.63570333836542</v>
      </c>
      <c r="AE19" s="26"/>
      <c r="AF19" s="31">
        <v>19.69302083334625</v>
      </c>
      <c r="AG19" s="26">
        <v>24.367924528301884</v>
      </c>
      <c r="AH19" s="26">
        <v>5.866666666666667</v>
      </c>
      <c r="AI19" s="31">
        <v>15.960032479281388</v>
      </c>
      <c r="AJ19" s="31">
        <v>27.421875</v>
      </c>
      <c r="AK19" s="31">
        <v>7.344050480769231</v>
      </c>
      <c r="AL19" s="26">
        <v>12.982133349999998</v>
      </c>
      <c r="AM19" s="16"/>
      <c r="AN19" s="16">
        <f>SUM(AF19:AL19)</f>
        <v>113.63570333836542</v>
      </c>
      <c r="AO19" s="16"/>
      <c r="AP19" s="16">
        <f>(AN19/112.800572326146)*100</f>
        <v>100.74036061608338</v>
      </c>
      <c r="AS19" s="16">
        <v>90.33964019610565</v>
      </c>
      <c r="AT19" s="16">
        <v>101.74466696286053</v>
      </c>
      <c r="AU19" s="16">
        <v>88.9622214777252</v>
      </c>
      <c r="AV19" s="16">
        <v>102.44687709228302</v>
      </c>
      <c r="AW19" s="16">
        <v>113.18783375899699</v>
      </c>
      <c r="AX19" s="16">
        <v>90.0817916362801</v>
      </c>
      <c r="AY19" s="16">
        <v>103.86780492385977</v>
      </c>
      <c r="BA19" s="16">
        <v>100.74036061608338</v>
      </c>
    </row>
    <row r="20" spans="1:53" ht="12.75">
      <c r="A20" s="21">
        <v>1457</v>
      </c>
      <c r="B20" s="25">
        <v>9.3359375</v>
      </c>
      <c r="C20" s="25">
        <v>4.375</v>
      </c>
      <c r="D20" s="25">
        <v>2.0871875</v>
      </c>
      <c r="E20" s="26">
        <v>2.8333333333475</v>
      </c>
      <c r="F20" s="25">
        <v>15.25</v>
      </c>
      <c r="G20" s="25">
        <v>8.364779874213838</v>
      </c>
      <c r="H20" s="26">
        <v>25.094339622641513</v>
      </c>
      <c r="I20" s="27"/>
      <c r="J20" s="25">
        <v>3.1875</v>
      </c>
      <c r="K20" s="30">
        <v>3.833333333333333</v>
      </c>
      <c r="L20" s="31">
        <v>7.020833333333333</v>
      </c>
      <c r="M20" s="26"/>
      <c r="N20" s="31">
        <v>5.309256053949042</v>
      </c>
      <c r="O20" s="31">
        <v>10.157496288696928</v>
      </c>
      <c r="P20" s="25">
        <v>20.8125</v>
      </c>
      <c r="Q20" s="25">
        <v>15.03125</v>
      </c>
      <c r="R20" s="26"/>
      <c r="S20" s="26"/>
      <c r="T20" s="26"/>
      <c r="U20" s="25">
        <v>4.31640625</v>
      </c>
      <c r="V20" s="32">
        <f>(1.9/4.25)*U20</f>
        <v>1.9296874999999998</v>
      </c>
      <c r="W20" s="33"/>
      <c r="X20" s="25">
        <v>2.75</v>
      </c>
      <c r="Y20" s="34">
        <v>0.875</v>
      </c>
      <c r="Z20" s="25">
        <v>2.66666668</v>
      </c>
      <c r="AA20" s="34">
        <v>2.4375</v>
      </c>
      <c r="AB20" s="25">
        <v>7.469833333333334</v>
      </c>
      <c r="AC20" s="26"/>
      <c r="AD20" s="31">
        <f>B20+C20+D20+E20+F20+G20+J20+K20+N20+O20+P20+U20+X20+Y20+Z20+AA20+AB20</f>
        <v>106.06173014687397</v>
      </c>
      <c r="AE20" s="26"/>
      <c r="AF20" s="31">
        <v>18.6314583333475</v>
      </c>
      <c r="AG20" s="26">
        <v>23.614779874213838</v>
      </c>
      <c r="AH20" s="26">
        <v>7.020833333333333</v>
      </c>
      <c r="AI20" s="31">
        <v>15.46675234264597</v>
      </c>
      <c r="AJ20" s="31">
        <v>20.8125</v>
      </c>
      <c r="AK20" s="31">
        <v>7.94140625</v>
      </c>
      <c r="AL20" s="26">
        <v>12.574000013333334</v>
      </c>
      <c r="AM20" s="16"/>
      <c r="AN20" s="16">
        <f>SUM(AF20:AL20)</f>
        <v>106.06173014687397</v>
      </c>
      <c r="AO20" s="16"/>
      <c r="AP20" s="16">
        <f>(AN20/112.800572326146)*100</f>
        <v>94.02587944342368</v>
      </c>
      <c r="AS20" s="16">
        <v>85.46983504497435</v>
      </c>
      <c r="AT20" s="16">
        <v>98.60002278456591</v>
      </c>
      <c r="AU20" s="16">
        <v>106.46402215196515</v>
      </c>
      <c r="AV20" s="16">
        <v>99.28052955536192</v>
      </c>
      <c r="AW20" s="16">
        <v>85.90666357093104</v>
      </c>
      <c r="AX20" s="16">
        <v>97.4089305329261</v>
      </c>
      <c r="AY20" s="16">
        <v>100.6024006445379</v>
      </c>
      <c r="BA20" s="16">
        <v>94.02587944342368</v>
      </c>
    </row>
    <row r="21" spans="1:53" ht="12.75">
      <c r="A21" s="21">
        <v>1458</v>
      </c>
      <c r="B21" s="25">
        <v>10.859375</v>
      </c>
      <c r="C21" s="25">
        <v>5.859375</v>
      </c>
      <c r="D21" s="25">
        <v>2.263125</v>
      </c>
      <c r="E21" s="26">
        <v>3.000000000015</v>
      </c>
      <c r="F21" s="25">
        <v>15</v>
      </c>
      <c r="G21" s="25">
        <v>9.371069182389938</v>
      </c>
      <c r="H21" s="26">
        <v>28.113207547169814</v>
      </c>
      <c r="I21" s="27"/>
      <c r="J21" s="25">
        <v>3.3</v>
      </c>
      <c r="K21" s="30">
        <v>3.583333333333333</v>
      </c>
      <c r="L21" s="31">
        <v>6.883333333333333</v>
      </c>
      <c r="M21" s="26"/>
      <c r="N21" s="31">
        <v>5.47929082070778</v>
      </c>
      <c r="O21" s="31">
        <v>10.482801283361233</v>
      </c>
      <c r="P21" s="25">
        <v>22.359375</v>
      </c>
      <c r="Q21" s="25">
        <v>16.1484375</v>
      </c>
      <c r="R21" s="26"/>
      <c r="S21" s="26"/>
      <c r="T21" s="26"/>
      <c r="U21" s="25">
        <v>4.617788461538462</v>
      </c>
      <c r="V21" s="32">
        <f>(1.9/4.25)*U21</f>
        <v>2.064423076923077</v>
      </c>
      <c r="W21" s="33"/>
      <c r="X21" s="25">
        <v>3.208333333333333</v>
      </c>
      <c r="Y21" s="34">
        <v>0.84375</v>
      </c>
      <c r="Z21" s="25">
        <v>2.6527777910416668</v>
      </c>
      <c r="AA21" s="34">
        <v>2.875</v>
      </c>
      <c r="AB21" s="25">
        <v>7.115866666666666</v>
      </c>
      <c r="AC21" s="26"/>
      <c r="AD21" s="31">
        <f>B21+C21+D21+E21+F21+G21+J21+K21+N21+O21+P21+U21+X21+Y21+Z21+AA21+AB21</f>
        <v>112.87126087238741</v>
      </c>
      <c r="AE21" s="26"/>
      <c r="AF21" s="31">
        <v>21.981875000015</v>
      </c>
      <c r="AG21" s="26">
        <v>24.371069182389938</v>
      </c>
      <c r="AH21" s="26">
        <v>6.883333333333333</v>
      </c>
      <c r="AI21" s="31">
        <v>15.962092104069013</v>
      </c>
      <c r="AJ21" s="31">
        <v>22.359375</v>
      </c>
      <c r="AK21" s="31">
        <v>8.669871794871796</v>
      </c>
      <c r="AL21" s="26">
        <v>12.643644457708334</v>
      </c>
      <c r="AM21" s="16"/>
      <c r="AN21" s="16">
        <f>SUM(AF21:AL21)</f>
        <v>112.87126087238741</v>
      </c>
      <c r="AO21" s="16"/>
      <c r="AP21" s="16">
        <f>(AN21/112.800572326146)*100</f>
        <v>100.06266683296343</v>
      </c>
      <c r="AS21" s="16">
        <v>100.83951543759628</v>
      </c>
      <c r="AT21" s="16">
        <v>101.75779700118328</v>
      </c>
      <c r="AU21" s="16">
        <v>104.37897008608097</v>
      </c>
      <c r="AV21" s="16">
        <v>102.46009775005724</v>
      </c>
      <c r="AW21" s="16">
        <v>92.29161829579753</v>
      </c>
      <c r="AX21" s="16">
        <v>106.34425601838996</v>
      </c>
      <c r="AY21" s="16">
        <v>101.15961380568395</v>
      </c>
      <c r="BA21" s="16">
        <v>100.06266683296343</v>
      </c>
    </row>
    <row r="22" spans="1:53" ht="12.75">
      <c r="A22" s="21">
        <v>1459</v>
      </c>
      <c r="B22" s="25">
        <v>10.8203125</v>
      </c>
      <c r="C22" s="25">
        <v>6.5025</v>
      </c>
      <c r="D22" s="25">
        <v>2.4375</v>
      </c>
      <c r="E22" s="26">
        <v>2.2708333333446875</v>
      </c>
      <c r="F22" s="25">
        <v>16.5</v>
      </c>
      <c r="G22" s="25">
        <v>7.861635220125787</v>
      </c>
      <c r="H22" s="26">
        <v>23.58490566037736</v>
      </c>
      <c r="I22" s="27"/>
      <c r="J22" s="25">
        <v>3.35</v>
      </c>
      <c r="K22" s="30">
        <v>3.333333333333333</v>
      </c>
      <c r="L22" s="31">
        <v>6.683333333333334</v>
      </c>
      <c r="M22" s="26"/>
      <c r="N22" s="31">
        <v>5.477169804906215</v>
      </c>
      <c r="O22" s="31">
        <v>10.478743424799934</v>
      </c>
      <c r="P22" s="25">
        <v>18.421875</v>
      </c>
      <c r="Q22" s="25">
        <v>13.3046875</v>
      </c>
      <c r="R22" s="26"/>
      <c r="S22" s="26"/>
      <c r="T22" s="26"/>
      <c r="U22" s="25">
        <v>4.2295673076923075</v>
      </c>
      <c r="V22" s="32">
        <f>(1.9/4.25)*U22</f>
        <v>1.8908653846153844</v>
      </c>
      <c r="W22" s="33"/>
      <c r="X22" s="25">
        <v>4.010416666666666</v>
      </c>
      <c r="Y22" s="34">
        <v>0.75</v>
      </c>
      <c r="Z22" s="25">
        <v>2.6388889020833335</v>
      </c>
      <c r="AA22" s="34">
        <v>3.0625</v>
      </c>
      <c r="AB22" s="25">
        <v>7.053566666666666</v>
      </c>
      <c r="AC22" s="26"/>
      <c r="AD22" s="31">
        <f>B22+C22+D22+E22+F22+G22+J22+K22+N22+O22+P22+U22+X22+Y22+Z22+AA22+AB22</f>
        <v>109.19884215961895</v>
      </c>
      <c r="AE22" s="26"/>
      <c r="AF22" s="31">
        <v>22.031145833344688</v>
      </c>
      <c r="AG22" s="26">
        <v>24.361635220125788</v>
      </c>
      <c r="AH22" s="26">
        <v>6.683333333333334</v>
      </c>
      <c r="AI22" s="31">
        <v>15.955913229706148</v>
      </c>
      <c r="AJ22" s="31">
        <v>18.421875</v>
      </c>
      <c r="AK22" s="31">
        <v>8.989983974358974</v>
      </c>
      <c r="AL22" s="26">
        <v>12.754955568749999</v>
      </c>
      <c r="AM22" s="16"/>
      <c r="AN22" s="16">
        <f>SUM(AF22:AL22)</f>
        <v>109.19884215961895</v>
      </c>
      <c r="AO22" s="16"/>
      <c r="AP22" s="16">
        <f>(AN22/112.800572326146)*100</f>
        <v>96.80699300344577</v>
      </c>
      <c r="AS22" s="16">
        <v>101.06554014923572</v>
      </c>
      <c r="AT22" s="16">
        <v>101.71840688621508</v>
      </c>
      <c r="AU22" s="16">
        <v>101.34616708115854</v>
      </c>
      <c r="AV22" s="16">
        <v>102.42043577673465</v>
      </c>
      <c r="AW22" s="16">
        <v>76.03900626886464</v>
      </c>
      <c r="AX22" s="16">
        <v>110.27073755991923</v>
      </c>
      <c r="AY22" s="16">
        <v>102.05019476459343</v>
      </c>
      <c r="BA22" s="16">
        <v>96.80699300344577</v>
      </c>
    </row>
    <row r="23" spans="1:53" ht="12.75">
      <c r="A23" s="21">
        <v>1460</v>
      </c>
      <c r="B23" s="25">
        <v>9.6484375</v>
      </c>
      <c r="C23" s="25">
        <v>4.9975000000000005</v>
      </c>
      <c r="D23" s="25">
        <v>2.3528124999999998</v>
      </c>
      <c r="E23" s="26">
        <v>3.208333333349375</v>
      </c>
      <c r="F23" s="25">
        <v>16.5</v>
      </c>
      <c r="G23" s="25">
        <v>8.867924528301886</v>
      </c>
      <c r="H23" s="26">
        <v>26.60377358490566</v>
      </c>
      <c r="I23" s="27"/>
      <c r="J23" s="25">
        <v>3.125</v>
      </c>
      <c r="K23" s="30">
        <v>3.4166666666666665</v>
      </c>
      <c r="L23" s="31">
        <v>6.541666666666666</v>
      </c>
      <c r="M23" s="26"/>
      <c r="N23" s="31">
        <v>5.703411490406407</v>
      </c>
      <c r="O23" s="31">
        <v>10.911581671338718</v>
      </c>
      <c r="P23" s="25">
        <v>21.09375</v>
      </c>
      <c r="Q23" s="25">
        <v>15.234375</v>
      </c>
      <c r="R23" s="26"/>
      <c r="S23" s="26"/>
      <c r="T23" s="26"/>
      <c r="U23" s="25">
        <v>3.8209134615384617</v>
      </c>
      <c r="V23" s="32">
        <f>(1.9/4.25)*U23</f>
        <v>1.708173076923077</v>
      </c>
      <c r="W23" s="33"/>
      <c r="X23" s="25">
        <v>3.895833333333333</v>
      </c>
      <c r="Y23" s="34">
        <v>0.875</v>
      </c>
      <c r="Z23" s="25">
        <v>2.574074087009259</v>
      </c>
      <c r="AA23" s="34">
        <v>2.75</v>
      </c>
      <c r="AB23" s="25">
        <v>6.991266666666667</v>
      </c>
      <c r="AC23" s="26"/>
      <c r="AD23" s="31">
        <f>B23+C23+D23+E23+F23+G23+J23+K23+N23+O23+P23+U23+X23+Y23+Z23+AA23+AB23</f>
        <v>110.73250523861077</v>
      </c>
      <c r="AE23" s="26"/>
      <c r="AF23" s="31">
        <v>20.207083333349377</v>
      </c>
      <c r="AG23" s="26">
        <v>25.367924528301884</v>
      </c>
      <c r="AH23" s="26">
        <v>6.541666666666666</v>
      </c>
      <c r="AI23" s="31">
        <v>16.614993161745126</v>
      </c>
      <c r="AJ23" s="31">
        <v>21.09375</v>
      </c>
      <c r="AK23" s="31">
        <v>8.591746794871796</v>
      </c>
      <c r="AL23" s="26">
        <v>12.315340753675926</v>
      </c>
      <c r="AM23" s="16"/>
      <c r="AN23" s="16">
        <f>SUM(AF23:AL23)</f>
        <v>110.73250523861077</v>
      </c>
      <c r="AO23" s="16"/>
      <c r="AP23" s="16">
        <f>(AN23/112.800572326146)*100</f>
        <v>98.1666164941471</v>
      </c>
      <c r="AS23" s="16">
        <v>92.69784728284958</v>
      </c>
      <c r="AT23" s="16">
        <v>105.92001914948972</v>
      </c>
      <c r="AU23" s="16">
        <v>99.19793161933845</v>
      </c>
      <c r="AV23" s="16">
        <v>106.65104626447895</v>
      </c>
      <c r="AW23" s="16">
        <v>87.06756442999767</v>
      </c>
      <c r="AX23" s="16">
        <v>105.38597829548857</v>
      </c>
      <c r="AY23" s="16">
        <v>98.53291261822321</v>
      </c>
      <c r="BA23" s="16">
        <v>98.1666164941471</v>
      </c>
    </row>
    <row r="24" spans="1:53" ht="12.75">
      <c r="A24" s="21">
        <v>1461</v>
      </c>
      <c r="B24" s="25">
        <v>13.1640625</v>
      </c>
      <c r="C24" s="25">
        <v>7.5</v>
      </c>
      <c r="D24" s="25">
        <v>3.593125</v>
      </c>
      <c r="E24" s="26">
        <v>5.1666666666925</v>
      </c>
      <c r="F24" s="25">
        <v>16.3125</v>
      </c>
      <c r="G24" s="25">
        <v>8.80503144654088</v>
      </c>
      <c r="H24" s="26">
        <v>26.41509433962264</v>
      </c>
      <c r="I24" s="27"/>
      <c r="J24" s="25">
        <v>2.9000000000000004</v>
      </c>
      <c r="K24" s="30">
        <v>3.083333333333333</v>
      </c>
      <c r="L24" s="31">
        <v>5.983333333333333</v>
      </c>
      <c r="M24" s="26"/>
      <c r="N24" s="31">
        <v>5.647116196006555</v>
      </c>
      <c r="O24" s="31">
        <v>10.803879342024185</v>
      </c>
      <c r="P24" s="25">
        <v>29.25</v>
      </c>
      <c r="Q24" s="25">
        <v>21.125</v>
      </c>
      <c r="R24" s="26"/>
      <c r="S24" s="26"/>
      <c r="T24" s="26"/>
      <c r="U24" s="25">
        <v>4.048227163461538</v>
      </c>
      <c r="V24" s="32">
        <f>(1.9/4.25)*U24</f>
        <v>1.809795673076923</v>
      </c>
      <c r="W24" s="33"/>
      <c r="X24" s="25">
        <v>3.78125</v>
      </c>
      <c r="Y24" s="34">
        <v>0.875</v>
      </c>
      <c r="Z24" s="25">
        <v>2.5092592719351847</v>
      </c>
      <c r="AA24" s="34">
        <v>1.75</v>
      </c>
      <c r="AB24" s="25">
        <v>6.928966666666667</v>
      </c>
      <c r="AC24" s="26"/>
      <c r="AD24" s="31">
        <f>B24+C24+D24+E24+F24+G24+J24+K24+N24+O24+P24+U24+X24+Y24+Z24+AA24+AB24</f>
        <v>126.11841758666084</v>
      </c>
      <c r="AE24" s="26"/>
      <c r="AF24" s="31">
        <v>29.4238541666925</v>
      </c>
      <c r="AG24" s="26">
        <v>25.11753144654088</v>
      </c>
      <c r="AH24" s="26">
        <v>5.983333333333333</v>
      </c>
      <c r="AI24" s="31">
        <v>16.45099553803074</v>
      </c>
      <c r="AJ24" s="31">
        <v>29.25</v>
      </c>
      <c r="AK24" s="31">
        <v>8.704477163461538</v>
      </c>
      <c r="AL24" s="26">
        <v>11.188225938601851</v>
      </c>
      <c r="AM24" s="16"/>
      <c r="AN24" s="16">
        <f>SUM(AF24:AL24)</f>
        <v>126.11841758666084</v>
      </c>
      <c r="AO24" s="16"/>
      <c r="AP24" s="16">
        <f>(AN24/112.800572326146)*100</f>
        <v>111.80654050407499</v>
      </c>
      <c r="AS24" s="16">
        <v>134.97880396798482</v>
      </c>
      <c r="AT24" s="16">
        <v>104.87453984804209</v>
      </c>
      <c r="AU24" s="16">
        <v>90.73135656392995</v>
      </c>
      <c r="AV24" s="16">
        <v>105.59835138920819</v>
      </c>
      <c r="AW24" s="16">
        <v>120.73368934293012</v>
      </c>
      <c r="AX24" s="16">
        <v>106.76872390718795</v>
      </c>
      <c r="AY24" s="16">
        <v>89.51506180875619</v>
      </c>
      <c r="BA24" s="16">
        <v>111.80654050407499</v>
      </c>
    </row>
    <row r="25" spans="1:53" ht="12.75">
      <c r="A25" s="21">
        <v>1462</v>
      </c>
      <c r="B25" s="25">
        <v>13.9453125</v>
      </c>
      <c r="C25" s="25">
        <v>7.250000000000001</v>
      </c>
      <c r="D25" s="25">
        <v>3.4062499999999996</v>
      </c>
      <c r="E25" s="26">
        <v>4.333333333355</v>
      </c>
      <c r="F25" s="25">
        <v>16.125</v>
      </c>
      <c r="G25" s="25">
        <v>8.301886792452828</v>
      </c>
      <c r="H25" s="26">
        <v>24.905660377358487</v>
      </c>
      <c r="I25" s="27"/>
      <c r="J25" s="25">
        <v>2.9750000000000005</v>
      </c>
      <c r="K25" s="30">
        <v>3.083333333333333</v>
      </c>
      <c r="L25" s="31">
        <v>6.058333333333334</v>
      </c>
      <c r="M25" s="26"/>
      <c r="N25" s="31">
        <v>5.491840164200368</v>
      </c>
      <c r="O25" s="31">
        <v>10.50681027984893</v>
      </c>
      <c r="P25" s="25">
        <v>29.953125</v>
      </c>
      <c r="Q25" s="25">
        <v>21.6328125</v>
      </c>
      <c r="R25" s="26"/>
      <c r="S25" s="26"/>
      <c r="T25" s="26"/>
      <c r="U25" s="25">
        <v>4.673978365384615</v>
      </c>
      <c r="V25" s="32">
        <f>(1.9/4.25)*U25</f>
        <v>2.0895432692307687</v>
      </c>
      <c r="W25" s="33"/>
      <c r="X25" s="25">
        <v>3.208333333333333</v>
      </c>
      <c r="Y25" s="34">
        <v>0.8802083333333334</v>
      </c>
      <c r="Z25" s="25">
        <v>2.4444444566666665</v>
      </c>
      <c r="AA25" s="34">
        <v>3.25</v>
      </c>
      <c r="AB25" s="25">
        <v>6.866666666666667</v>
      </c>
      <c r="AC25" s="26"/>
      <c r="AD25" s="31">
        <f>B25+C25+D25+E25+F25+G25+J25+K25+N25+O25+P25+U25+X25+Y25+Z25+AA25+AB25</f>
        <v>126.69552255857508</v>
      </c>
      <c r="AE25" s="26"/>
      <c r="AF25" s="31">
        <v>28.934895833355</v>
      </c>
      <c r="AG25" s="26">
        <v>24.426886792452827</v>
      </c>
      <c r="AH25" s="26">
        <v>6.058333333333334</v>
      </c>
      <c r="AI25" s="31">
        <v>15.998650444049296</v>
      </c>
      <c r="AJ25" s="31">
        <v>29.953125</v>
      </c>
      <c r="AK25" s="31">
        <v>8.762520032051281</v>
      </c>
      <c r="AL25" s="26">
        <v>12.561111123333333</v>
      </c>
      <c r="AM25" s="16"/>
      <c r="AN25" s="16">
        <f>SUM(AF25:AL25)</f>
        <v>126.69552255857508</v>
      </c>
      <c r="AO25" s="16"/>
      <c r="AP25" s="16">
        <f>(AN25/112.800572326146)*100</f>
        <v>112.31815579113722</v>
      </c>
      <c r="AS25" s="16">
        <v>132.73575957787273</v>
      </c>
      <c r="AT25" s="16">
        <v>101.99085518141177</v>
      </c>
      <c r="AU25" s="16">
        <v>91.86865769077586</v>
      </c>
      <c r="AV25" s="16">
        <v>102.69476442554928</v>
      </c>
      <c r="AW25" s="16">
        <v>123.63594149059671</v>
      </c>
      <c r="AX25" s="16">
        <v>107.48067511285633</v>
      </c>
      <c r="AY25" s="16">
        <v>100.49927886353993</v>
      </c>
      <c r="BA25" s="16">
        <v>112.31815579113722</v>
      </c>
    </row>
    <row r="26" spans="1:53" ht="12.75">
      <c r="A26" s="21">
        <v>1463</v>
      </c>
      <c r="B26" s="25">
        <v>8.1640625</v>
      </c>
      <c r="C26" s="25">
        <v>6.500000000000001</v>
      </c>
      <c r="D26" s="25">
        <v>2.483125</v>
      </c>
      <c r="E26" s="26">
        <v>2.58333333334625</v>
      </c>
      <c r="F26" s="25">
        <v>15.9375</v>
      </c>
      <c r="G26" s="25">
        <v>8.553459119496855</v>
      </c>
      <c r="H26" s="26">
        <v>25.660377358490564</v>
      </c>
      <c r="I26" s="27"/>
      <c r="J26" s="25">
        <v>3.05</v>
      </c>
      <c r="K26" s="30">
        <v>3.083333333333333</v>
      </c>
      <c r="L26" s="31">
        <v>6.133333333333333</v>
      </c>
      <c r="M26" s="26"/>
      <c r="N26" s="31">
        <v>5.5062453965193265</v>
      </c>
      <c r="O26" s="31">
        <v>10.534369902577769</v>
      </c>
      <c r="P26" s="25">
        <v>15.75</v>
      </c>
      <c r="Q26" s="25">
        <v>11.375</v>
      </c>
      <c r="R26" s="26"/>
      <c r="S26" s="26"/>
      <c r="T26" s="26"/>
      <c r="U26" s="25">
        <v>1.859375</v>
      </c>
      <c r="V26" s="32">
        <f>(1.9/4.25)*U26</f>
        <v>0.8312499999999999</v>
      </c>
      <c r="W26" s="33"/>
      <c r="X26" s="25">
        <v>2.75</v>
      </c>
      <c r="Y26" s="34">
        <v>0.8854166666666667</v>
      </c>
      <c r="Z26" s="25">
        <v>2.472222234583333</v>
      </c>
      <c r="AA26" s="34">
        <v>2.6875</v>
      </c>
      <c r="AB26" s="25">
        <v>6.905555555555555</v>
      </c>
      <c r="AC26" s="26"/>
      <c r="AD26" s="31">
        <f>B26+C26+D26+E26+F26+G26+J26+K26+N26+O26+P26+U26+X26+Y26+Z26+AA26+AB26</f>
        <v>99.70549804207909</v>
      </c>
      <c r="AE26" s="26"/>
      <c r="AF26" s="31">
        <v>19.73052083334625</v>
      </c>
      <c r="AG26" s="26">
        <v>24.490959119496857</v>
      </c>
      <c r="AH26" s="26">
        <v>6.133333333333333</v>
      </c>
      <c r="AI26" s="31">
        <v>16.040615299097094</v>
      </c>
      <c r="AJ26" s="31">
        <v>15.75</v>
      </c>
      <c r="AK26" s="31">
        <v>5.494791666666667</v>
      </c>
      <c r="AL26" s="26">
        <v>12.065277790138888</v>
      </c>
      <c r="AM26" s="16"/>
      <c r="AN26" s="16">
        <f>SUM(AF26:AL26)</f>
        <v>99.7054980420791</v>
      </c>
      <c r="AO26" s="16"/>
      <c r="AP26" s="16">
        <f>(AN26/112.800572326146)*100</f>
        <v>88.39095049428965</v>
      </c>
      <c r="AS26" s="16">
        <v>90.51166746079109</v>
      </c>
      <c r="AT26" s="16">
        <v>102.25837971223748</v>
      </c>
      <c r="AU26" s="16">
        <v>93.00595881762177</v>
      </c>
      <c r="AV26" s="16">
        <v>102.96413532769866</v>
      </c>
      <c r="AW26" s="16">
        <v>65.0104481077316</v>
      </c>
      <c r="AX26" s="16">
        <v>67.39886651073097</v>
      </c>
      <c r="AY26" s="16">
        <v>96.5322020712662</v>
      </c>
      <c r="BA26" s="16">
        <v>88.39095049428965</v>
      </c>
    </row>
    <row r="27" spans="1:53" ht="12.75">
      <c r="A27" s="21">
        <v>1464</v>
      </c>
      <c r="B27" s="25">
        <v>7.265625</v>
      </c>
      <c r="C27" s="25">
        <v>3.8725000000000005</v>
      </c>
      <c r="D27" s="25">
        <v>2.015625</v>
      </c>
      <c r="E27" s="26">
        <v>2.66666666668</v>
      </c>
      <c r="F27" s="25">
        <v>15.75</v>
      </c>
      <c r="G27" s="25">
        <v>7.79874213836478</v>
      </c>
      <c r="H27" s="26">
        <v>23.39622641509434</v>
      </c>
      <c r="I27" s="27"/>
      <c r="J27" s="25">
        <v>2.8</v>
      </c>
      <c r="K27" s="30">
        <v>3.083333333333333</v>
      </c>
      <c r="L27" s="31">
        <v>5.883333333333333</v>
      </c>
      <c r="M27" s="26"/>
      <c r="N27" s="31">
        <v>5.294408943338091</v>
      </c>
      <c r="O27" s="31">
        <v>10.129091278767818</v>
      </c>
      <c r="P27" s="25">
        <v>20.25</v>
      </c>
      <c r="Q27" s="25">
        <v>14.625</v>
      </c>
      <c r="R27" s="26"/>
      <c r="S27" s="26"/>
      <c r="T27" s="26"/>
      <c r="U27" s="25">
        <v>1.59375</v>
      </c>
      <c r="V27" s="32">
        <f>(1.9/4.25)*U27</f>
        <v>0.7124999999999999</v>
      </c>
      <c r="W27" s="33"/>
      <c r="X27" s="25">
        <v>4.354166666666666</v>
      </c>
      <c r="Y27" s="34">
        <v>0.890625</v>
      </c>
      <c r="Z27" s="25">
        <v>2.5000000125</v>
      </c>
      <c r="AA27" s="34">
        <v>2.125</v>
      </c>
      <c r="AB27" s="25">
        <v>6.944444444444444</v>
      </c>
      <c r="AC27" s="26"/>
      <c r="AD27" s="31">
        <f>B27+C27+D27+E27+F27+G27+J27+K27+N27+O27+P27+U27+X27+Y27+Z27+AA27+AB27</f>
        <v>99.33397848409513</v>
      </c>
      <c r="AE27" s="26"/>
      <c r="AF27" s="31">
        <v>15.82041666668</v>
      </c>
      <c r="AG27" s="26">
        <v>23.54874213836478</v>
      </c>
      <c r="AH27" s="26">
        <v>5.883333333333333</v>
      </c>
      <c r="AI27" s="31">
        <v>15.42350022210591</v>
      </c>
      <c r="AJ27" s="31">
        <v>20.25</v>
      </c>
      <c r="AK27" s="31">
        <v>6.838541666666666</v>
      </c>
      <c r="AL27" s="26">
        <v>11.569444456944444</v>
      </c>
      <c r="AM27" s="16"/>
      <c r="AN27" s="16">
        <f>SUM(AF27:AL27)</f>
        <v>99.33397848409513</v>
      </c>
      <c r="AO27" s="16"/>
      <c r="AP27" s="16">
        <f>(AN27/112.800572326146)*100</f>
        <v>88.0615908551295</v>
      </c>
      <c r="AS27" s="16">
        <v>72.57448014274465</v>
      </c>
      <c r="AT27" s="16">
        <v>98.3242919797885</v>
      </c>
      <c r="AU27" s="16">
        <v>89.21495506146871</v>
      </c>
      <c r="AV27" s="16">
        <v>99.00289574210369</v>
      </c>
      <c r="AW27" s="16">
        <v>83.58486185279777</v>
      </c>
      <c r="AX27" s="16">
        <v>83.88124334463484</v>
      </c>
      <c r="AY27" s="16">
        <v>92.56512527899248</v>
      </c>
      <c r="BA27" s="16">
        <v>88.0615908551295</v>
      </c>
    </row>
    <row r="28" spans="1:53" ht="12.75">
      <c r="A28" s="21">
        <v>1465</v>
      </c>
      <c r="B28" s="25">
        <v>7.734375</v>
      </c>
      <c r="C28" s="25">
        <v>5.5</v>
      </c>
      <c r="D28" s="25">
        <v>3.1953125</v>
      </c>
      <c r="E28" s="26">
        <v>2.66666666668</v>
      </c>
      <c r="F28" s="25">
        <v>15.7222222225</v>
      </c>
      <c r="G28" s="25">
        <v>8.80503144654088</v>
      </c>
      <c r="H28" s="26">
        <v>26.41509433962264</v>
      </c>
      <c r="I28" s="27"/>
      <c r="J28" s="25">
        <v>3.3</v>
      </c>
      <c r="K28" s="30">
        <v>4.458333333333333</v>
      </c>
      <c r="L28" s="31">
        <v>7.758333333333333</v>
      </c>
      <c r="M28" s="26"/>
      <c r="N28" s="31">
        <v>5.514405415707241</v>
      </c>
      <c r="O28" s="31">
        <v>10.549981386328923</v>
      </c>
      <c r="P28" s="25">
        <v>33.046875</v>
      </c>
      <c r="Q28" s="25">
        <v>23.8671875</v>
      </c>
      <c r="R28" s="26"/>
      <c r="S28" s="26"/>
      <c r="T28" s="26"/>
      <c r="U28" s="25">
        <v>3.136418269230769</v>
      </c>
      <c r="V28" s="32">
        <f>(1.9/4.25)*U28</f>
        <v>1.4021634615384615</v>
      </c>
      <c r="W28" s="33"/>
      <c r="X28" s="25">
        <v>4.010416666666666</v>
      </c>
      <c r="Y28" s="34">
        <v>0.625</v>
      </c>
      <c r="Z28" s="25">
        <v>2.777777791666667</v>
      </c>
      <c r="AA28" s="34">
        <v>1.75</v>
      </c>
      <c r="AB28" s="25">
        <v>7.8</v>
      </c>
      <c r="AC28" s="26"/>
      <c r="AD28" s="31">
        <f>B28+C28+D28+E28+F28+G28+J28+K28+N28+O28+P28+U28+X28+Y28+Z28+AA28+AB28</f>
        <v>120.59281569865449</v>
      </c>
      <c r="AE28" s="26"/>
      <c r="AF28" s="31">
        <v>19.09635416668</v>
      </c>
      <c r="AG28" s="26">
        <v>24.52725366904088</v>
      </c>
      <c r="AH28" s="26">
        <v>7.758333333333333</v>
      </c>
      <c r="AI28" s="31">
        <v>16.064386802036164</v>
      </c>
      <c r="AJ28" s="31">
        <v>33.046875</v>
      </c>
      <c r="AK28" s="31">
        <v>7.771834935897435</v>
      </c>
      <c r="AL28" s="26">
        <v>12.327777791666666</v>
      </c>
      <c r="AM28" s="16"/>
      <c r="AN28" s="16">
        <f>SUM(AF28:AL28)</f>
        <v>120.59281569865448</v>
      </c>
      <c r="AO28" s="16"/>
      <c r="AP28" s="16">
        <f>(AN28/112.800572326146)*100</f>
        <v>106.90798212439772</v>
      </c>
      <c r="AS28" s="16">
        <v>87.60249527355698</v>
      </c>
      <c r="AT28" s="16">
        <v>102.40992223903885</v>
      </c>
      <c r="AU28" s="16">
        <v>117.6474832326167</v>
      </c>
      <c r="AV28" s="16">
        <v>103.1167237540104</v>
      </c>
      <c r="AW28" s="16">
        <v>136.40585094032969</v>
      </c>
      <c r="AX28" s="16">
        <v>95.32897644975681</v>
      </c>
      <c r="AY28" s="16">
        <v>98.63241920939936</v>
      </c>
      <c r="BA28" s="16">
        <v>106.90798212439772</v>
      </c>
    </row>
    <row r="29" spans="1:53" ht="12.75">
      <c r="A29" s="21">
        <v>1466</v>
      </c>
      <c r="B29" s="25">
        <v>8.59375</v>
      </c>
      <c r="C29" s="25">
        <v>5.7525</v>
      </c>
      <c r="D29" s="25">
        <v>3.405625</v>
      </c>
      <c r="E29" s="26">
        <v>2.66666666668</v>
      </c>
      <c r="F29" s="25">
        <v>15.69444445</v>
      </c>
      <c r="G29" s="25">
        <v>8.679245283018867</v>
      </c>
      <c r="H29" s="26">
        <v>26.037735849056602</v>
      </c>
      <c r="I29" s="27"/>
      <c r="J29" s="25">
        <v>3.6</v>
      </c>
      <c r="K29" s="30">
        <v>3</v>
      </c>
      <c r="L29" s="31">
        <v>6.6</v>
      </c>
      <c r="M29" s="26"/>
      <c r="N29" s="31">
        <v>5.479879993012812</v>
      </c>
      <c r="O29" s="31">
        <v>10.483928468684557</v>
      </c>
      <c r="P29" s="25">
        <v>29.390625</v>
      </c>
      <c r="Q29" s="25">
        <v>21.2265625</v>
      </c>
      <c r="R29" s="26"/>
      <c r="S29" s="26"/>
      <c r="T29" s="26"/>
      <c r="U29" s="25">
        <v>4.306189903846153</v>
      </c>
      <c r="V29" s="32">
        <f>(1.9/4.25)*U29</f>
        <v>1.925120192307692</v>
      </c>
      <c r="W29" s="33"/>
      <c r="X29" s="25">
        <v>3.78125</v>
      </c>
      <c r="Y29" s="34">
        <v>0.875</v>
      </c>
      <c r="Z29" s="25">
        <v>3.3333333499999998</v>
      </c>
      <c r="AA29" s="34">
        <v>3.125</v>
      </c>
      <c r="AB29" s="25">
        <v>6.85</v>
      </c>
      <c r="AC29" s="26"/>
      <c r="AD29" s="31">
        <f>B29+C29+D29+E29+F29+G29+J29+K29+N29+O29+P29+U29+X29+Y29+Z29+AA29+AB29</f>
        <v>119.01743811524238</v>
      </c>
      <c r="AE29" s="26"/>
      <c r="AF29" s="31">
        <v>20.418541666680003</v>
      </c>
      <c r="AG29" s="26">
        <v>24.373689733018868</v>
      </c>
      <c r="AH29" s="26">
        <v>6.6</v>
      </c>
      <c r="AI29" s="31">
        <v>15.963808461697369</v>
      </c>
      <c r="AJ29" s="31">
        <v>29.390625</v>
      </c>
      <c r="AK29" s="31">
        <v>8.962439903846153</v>
      </c>
      <c r="AL29" s="26">
        <v>13.308333350000002</v>
      </c>
      <c r="AM29" s="16"/>
      <c r="AN29" s="16">
        <f>SUM(AF29:AL29)</f>
        <v>119.01743811524238</v>
      </c>
      <c r="AO29" s="16"/>
      <c r="AP29" s="16">
        <f>(AN29/112.800572326146)*100</f>
        <v>105.51137787769484</v>
      </c>
      <c r="AS29" s="16">
        <v>93.66788991425784</v>
      </c>
      <c r="AT29" s="16">
        <v>101.76873872298195</v>
      </c>
      <c r="AU29" s="16">
        <v>100.08249916244085</v>
      </c>
      <c r="AV29" s="16">
        <v>102.47111498822557</v>
      </c>
      <c r="AW29" s="16">
        <v>121.31413977246343</v>
      </c>
      <c r="AX29" s="16">
        <v>109.93288323453731</v>
      </c>
      <c r="AY29" s="16">
        <v>106.47767473899022</v>
      </c>
      <c r="BA29" s="16">
        <v>105.51137787769484</v>
      </c>
    </row>
    <row r="30" spans="1:53" ht="12.75">
      <c r="A30" s="21">
        <v>1467</v>
      </c>
      <c r="B30" s="25">
        <v>10</v>
      </c>
      <c r="C30" s="25">
        <v>5.453125</v>
      </c>
      <c r="D30" s="25">
        <v>2.5934375</v>
      </c>
      <c r="E30" s="26">
        <v>2.8750000000143747</v>
      </c>
      <c r="F30" s="25">
        <v>15.666666675</v>
      </c>
      <c r="G30" s="25">
        <v>10.377358490566039</v>
      </c>
      <c r="H30" s="26">
        <v>31.132075471698116</v>
      </c>
      <c r="I30" s="27"/>
      <c r="J30" s="25">
        <v>2.7375</v>
      </c>
      <c r="K30" s="30">
        <v>3.333333333333333</v>
      </c>
      <c r="L30" s="31">
        <v>6.070833333333333</v>
      </c>
      <c r="M30" s="26"/>
      <c r="N30" s="31">
        <v>5.855417624725414</v>
      </c>
      <c r="O30" s="31">
        <v>11.20239487181641</v>
      </c>
      <c r="P30" s="25">
        <v>24.75</v>
      </c>
      <c r="Q30" s="25">
        <v>17.875</v>
      </c>
      <c r="R30" s="26"/>
      <c r="S30" s="26"/>
      <c r="T30" s="26"/>
      <c r="U30" s="25">
        <v>3.335637019230769</v>
      </c>
      <c r="V30" s="32">
        <f>(1.9/4.25)*U30</f>
        <v>1.4912259615384613</v>
      </c>
      <c r="W30" s="33"/>
      <c r="X30" s="25">
        <v>4.125</v>
      </c>
      <c r="Y30" s="34">
        <v>0.875</v>
      </c>
      <c r="Z30" s="25">
        <v>3.3333333499999998</v>
      </c>
      <c r="AA30" s="34">
        <v>3.708333333333333</v>
      </c>
      <c r="AB30" s="25">
        <v>6.516666666666667</v>
      </c>
      <c r="AC30" s="26"/>
      <c r="AD30" s="31">
        <f>B30+C30+D30+E30+F30+G30+J30+K30+N30+O30+P30+U30+X30+Y30+Z30+AA30+AB30</f>
        <v>116.73820386468634</v>
      </c>
      <c r="AE30" s="26"/>
      <c r="AF30" s="31">
        <v>20.921562500014375</v>
      </c>
      <c r="AG30" s="26">
        <v>26.04402516556604</v>
      </c>
      <c r="AH30" s="26">
        <v>6.070833333333333</v>
      </c>
      <c r="AI30" s="31">
        <v>17.05781249654182</v>
      </c>
      <c r="AJ30" s="31">
        <v>24.75</v>
      </c>
      <c r="AK30" s="31">
        <v>8.33563701923077</v>
      </c>
      <c r="AL30" s="26">
        <v>13.558333349999998</v>
      </c>
      <c r="AM30" s="16"/>
      <c r="AN30" s="16">
        <f>SUM(AF30:AL30)</f>
        <v>116.73820386468634</v>
      </c>
      <c r="AO30" s="16"/>
      <c r="AP30" s="16">
        <f>(AN30/112.800572326146)*100</f>
        <v>103.49079038992397</v>
      </c>
      <c r="AS30" s="16">
        <v>95.97544452861258</v>
      </c>
      <c r="AT30" s="16">
        <v>108.742977423672</v>
      </c>
      <c r="AU30" s="16">
        <v>92.05820787858352</v>
      </c>
      <c r="AV30" s="16">
        <v>109.49348772096687</v>
      </c>
      <c r="AW30" s="16">
        <v>102.15927559786395</v>
      </c>
      <c r="AX30" s="16">
        <v>102.2445473500285</v>
      </c>
      <c r="AY30" s="16">
        <v>108.47788152557084</v>
      </c>
      <c r="BA30" s="16">
        <v>103.49079038992397</v>
      </c>
    </row>
    <row r="31" spans="1:53" ht="12.75">
      <c r="A31" s="21">
        <v>1468</v>
      </c>
      <c r="B31" s="25">
        <v>10</v>
      </c>
      <c r="C31" s="25">
        <v>6.75</v>
      </c>
      <c r="D31" s="25">
        <v>2.54875</v>
      </c>
      <c r="E31" s="26">
        <v>3.000000000015</v>
      </c>
      <c r="F31" s="25">
        <v>15.63888889</v>
      </c>
      <c r="G31" s="25">
        <v>10.125786163522013</v>
      </c>
      <c r="H31" s="26">
        <v>30.37735849056604</v>
      </c>
      <c r="I31" s="27"/>
      <c r="J31" s="25">
        <v>1.875</v>
      </c>
      <c r="K31" s="30">
        <v>3.333333333333333</v>
      </c>
      <c r="L31" s="31">
        <v>5.208333333333333</v>
      </c>
      <c r="M31" s="26"/>
      <c r="N31" s="31">
        <v>5.792611988533115</v>
      </c>
      <c r="O31" s="31">
        <v>11.08223716797803</v>
      </c>
      <c r="P31" s="25">
        <v>25.734375</v>
      </c>
      <c r="Q31" s="25">
        <v>18.5859375</v>
      </c>
      <c r="R31" s="26"/>
      <c r="S31" s="26"/>
      <c r="T31" s="26"/>
      <c r="U31" s="25">
        <v>3.7289663461538463</v>
      </c>
      <c r="V31" s="32">
        <f>(1.9/4.25)*U31</f>
        <v>1.6670673076923077</v>
      </c>
      <c r="W31" s="33"/>
      <c r="X31" s="25">
        <v>3.4375</v>
      </c>
      <c r="Y31" s="34">
        <v>0.8958333333333334</v>
      </c>
      <c r="Z31" s="25">
        <v>2.333333345</v>
      </c>
      <c r="AA31" s="34">
        <v>2.375</v>
      </c>
      <c r="AB31" s="25">
        <v>7.322333333333334</v>
      </c>
      <c r="AC31" s="26"/>
      <c r="AD31" s="31">
        <f>B31+C31+D31+E31+F31+G31+J31+K31+N31+O31+P31+U31+X31+Y31+Z31+AA31+AB31</f>
        <v>115.973948901202</v>
      </c>
      <c r="AE31" s="26"/>
      <c r="AF31" s="31">
        <v>22.298750000014998</v>
      </c>
      <c r="AG31" s="26">
        <v>25.764675053522012</v>
      </c>
      <c r="AH31" s="26">
        <v>5.208333333333333</v>
      </c>
      <c r="AI31" s="31">
        <v>16.874849156511146</v>
      </c>
      <c r="AJ31" s="31">
        <v>25.734375</v>
      </c>
      <c r="AK31" s="31">
        <v>8.06229967948718</v>
      </c>
      <c r="AL31" s="26">
        <v>12.030666678333333</v>
      </c>
      <c r="AM31" s="16"/>
      <c r="AN31" s="16">
        <f>SUM(AF31:AL31)</f>
        <v>115.97394890120201</v>
      </c>
      <c r="AO31" s="16"/>
      <c r="AP31" s="16">
        <f>(AN31/112.800572326146)*100</f>
        <v>102.81326283157559</v>
      </c>
      <c r="AS31" s="16">
        <v>102.29314582418827</v>
      </c>
      <c r="AT31" s="16">
        <v>107.57659232251386</v>
      </c>
      <c r="AU31" s="16">
        <v>78.97924491985545</v>
      </c>
      <c r="AV31" s="16">
        <v>108.31905259166193</v>
      </c>
      <c r="AW31" s="16">
        <v>106.22242860459717</v>
      </c>
      <c r="AX31" s="16">
        <v>98.89180388105686</v>
      </c>
      <c r="AY31" s="16">
        <v>96.2552845483679</v>
      </c>
      <c r="BA31" s="16">
        <v>102.81326283157559</v>
      </c>
    </row>
    <row r="32" spans="1:53" ht="12.75">
      <c r="A32" s="21">
        <v>1469</v>
      </c>
      <c r="B32" s="25">
        <v>10.5859375</v>
      </c>
      <c r="C32" s="25">
        <v>6.2525</v>
      </c>
      <c r="D32" s="25">
        <v>2.496875</v>
      </c>
      <c r="E32" s="26">
        <v>2.5000000000125</v>
      </c>
      <c r="F32" s="25">
        <v>15.6111111125</v>
      </c>
      <c r="G32" s="25">
        <v>10.628930817610064</v>
      </c>
      <c r="H32" s="26">
        <v>31.886792452830193</v>
      </c>
      <c r="I32" s="27"/>
      <c r="J32" s="25">
        <v>3.4000000000000004</v>
      </c>
      <c r="K32" s="30">
        <v>3.125</v>
      </c>
      <c r="L32" s="31">
        <v>6.525</v>
      </c>
      <c r="M32" s="26"/>
      <c r="N32" s="31">
        <v>5.899487618152168</v>
      </c>
      <c r="O32" s="31">
        <v>11.28670815226974</v>
      </c>
      <c r="P32" s="25">
        <v>20.25</v>
      </c>
      <c r="Q32" s="25">
        <v>14.625</v>
      </c>
      <c r="R32" s="26"/>
      <c r="S32" s="26"/>
      <c r="T32" s="26"/>
      <c r="U32" s="25">
        <v>3.8209134615384617</v>
      </c>
      <c r="V32" s="32">
        <f>(1.9/4.25)*U32</f>
        <v>1.708173076923077</v>
      </c>
      <c r="W32" s="33"/>
      <c r="X32" s="25">
        <v>3.4375</v>
      </c>
      <c r="Y32" s="34">
        <v>0.9166666666666667</v>
      </c>
      <c r="Z32" s="25">
        <v>2.4444444565555554</v>
      </c>
      <c r="AA32" s="34">
        <v>3.6666666666666665</v>
      </c>
      <c r="AB32" s="25">
        <v>7.764870370370371</v>
      </c>
      <c r="AC32" s="26"/>
      <c r="AD32" s="31">
        <f>B32+C32+D32+E32+F32+G32+J32+K32+N32+O32+P32+U32+X32+Y32+Z32+AA32+AB32</f>
        <v>114.08761182234221</v>
      </c>
      <c r="AE32" s="26"/>
      <c r="AF32" s="31">
        <v>21.8353125000125</v>
      </c>
      <c r="AG32" s="26">
        <v>26.240041930110063</v>
      </c>
      <c r="AH32" s="26">
        <v>6.525</v>
      </c>
      <c r="AI32" s="31">
        <v>17.18619577042191</v>
      </c>
      <c r="AJ32" s="31">
        <v>20.25</v>
      </c>
      <c r="AK32" s="31">
        <v>8.175080128205128</v>
      </c>
      <c r="AL32" s="26">
        <v>13.875981493592594</v>
      </c>
      <c r="AM32" s="16"/>
      <c r="AN32" s="16">
        <f>SUM(AF32:AL32)</f>
        <v>114.08761182234218</v>
      </c>
      <c r="AO32" s="16"/>
      <c r="AP32" s="16">
        <f>(AN32/112.800572326146)*100</f>
        <v>101.14098667201344</v>
      </c>
      <c r="AS32" s="16">
        <v>100.16717554477256</v>
      </c>
      <c r="AT32" s="16">
        <v>109.5614164501269</v>
      </c>
      <c r="AU32" s="16">
        <v>98.94519803559493</v>
      </c>
      <c r="AV32" s="16">
        <v>110.31757535969646</v>
      </c>
      <c r="AW32" s="16">
        <v>83.58486185279777</v>
      </c>
      <c r="AX32" s="16">
        <v>100.27516377334781</v>
      </c>
      <c r="AY32" s="16">
        <v>111.01932941580543</v>
      </c>
      <c r="BA32" s="16">
        <v>101.14098667201344</v>
      </c>
    </row>
    <row r="33" spans="1:53" ht="12.75">
      <c r="A33" s="21">
        <v>1470</v>
      </c>
      <c r="B33" s="25">
        <v>12.109375</v>
      </c>
      <c r="C33" s="25">
        <v>7.169375</v>
      </c>
      <c r="D33" s="25">
        <v>2.5428125</v>
      </c>
      <c r="E33" s="26">
        <v>2.66666666668</v>
      </c>
      <c r="F33" s="25">
        <v>15.58333335</v>
      </c>
      <c r="G33" s="25">
        <v>7.924528301886792</v>
      </c>
      <c r="H33" s="26">
        <v>23.773584905660375</v>
      </c>
      <c r="I33" s="27"/>
      <c r="J33" s="25">
        <v>3.05</v>
      </c>
      <c r="K33" s="30">
        <v>4.5</v>
      </c>
      <c r="L33" s="31">
        <v>7.550000000000001</v>
      </c>
      <c r="M33" s="26"/>
      <c r="N33" s="31">
        <v>5.285217878611774</v>
      </c>
      <c r="O33" s="31">
        <v>10.111507232171064</v>
      </c>
      <c r="P33" s="25">
        <v>20.25</v>
      </c>
      <c r="Q33" s="25">
        <v>14.625</v>
      </c>
      <c r="R33" s="26"/>
      <c r="S33" s="26"/>
      <c r="T33" s="26"/>
      <c r="U33" s="25">
        <v>4.837439903846153</v>
      </c>
      <c r="V33" s="32">
        <f>(1.9/4.25)*U33</f>
        <v>2.162620192307692</v>
      </c>
      <c r="W33" s="33"/>
      <c r="X33" s="25">
        <v>3.4375</v>
      </c>
      <c r="Y33" s="34">
        <v>0.9375</v>
      </c>
      <c r="Z33" s="25">
        <v>2.555555568111111</v>
      </c>
      <c r="AA33" s="34">
        <v>3.0277777777784167</v>
      </c>
      <c r="AB33" s="25">
        <v>7.540740740740741</v>
      </c>
      <c r="AC33" s="26"/>
      <c r="AD33" s="31">
        <f>B33+C33+D33+E33+F33+G33+J33+K33+N33+O33+P33+U33+X33+Y33+Z33+AA33+AB33</f>
        <v>113.52932991982605</v>
      </c>
      <c r="AE33" s="26"/>
      <c r="AF33" s="31">
        <v>24.488229166680004</v>
      </c>
      <c r="AG33" s="26">
        <v>23.50786165188679</v>
      </c>
      <c r="AH33" s="26">
        <v>7.550000000000001</v>
      </c>
      <c r="AI33" s="31">
        <v>15.396725110782839</v>
      </c>
      <c r="AJ33" s="31">
        <v>20.25</v>
      </c>
      <c r="AK33" s="31">
        <v>9.212439903846153</v>
      </c>
      <c r="AL33" s="26">
        <v>13.12407408663027</v>
      </c>
      <c r="AM33" s="16"/>
      <c r="AN33" s="16">
        <f>SUM(AF33:AL33)</f>
        <v>113.52932991982605</v>
      </c>
      <c r="AO33" s="16"/>
      <c r="AP33" s="16">
        <f>(AN33/112.800572326146)*100</f>
        <v>100.64605841854504</v>
      </c>
      <c r="AS33" s="16">
        <v>112.33714881424532</v>
      </c>
      <c r="AT33" s="16">
        <v>98.15360155118218</v>
      </c>
      <c r="AU33" s="16">
        <v>114.48831343582249</v>
      </c>
      <c r="AV33" s="16">
        <v>98.83102726110857</v>
      </c>
      <c r="AW33" s="16">
        <v>83.58486185279777</v>
      </c>
      <c r="AX33" s="16">
        <v>112.99937194782177</v>
      </c>
      <c r="AY33" s="16">
        <v>105.00344822266025</v>
      </c>
      <c r="BA33" s="16">
        <v>100.64605841854504</v>
      </c>
    </row>
    <row r="34" spans="1:53" ht="12.75">
      <c r="A34" s="21">
        <v>1471</v>
      </c>
      <c r="B34" s="25">
        <v>10.8984375</v>
      </c>
      <c r="C34" s="25">
        <v>8.5</v>
      </c>
      <c r="D34" s="25">
        <v>2.6375</v>
      </c>
      <c r="E34" s="26">
        <v>3.3333333333499997</v>
      </c>
      <c r="F34" s="25">
        <v>15.55555555575</v>
      </c>
      <c r="G34" s="25">
        <v>8.176100628930818</v>
      </c>
      <c r="H34" s="26">
        <v>24.528301886792455</v>
      </c>
      <c r="I34" s="27"/>
      <c r="J34" s="25">
        <v>2.7</v>
      </c>
      <c r="K34" s="30">
        <v>3.5</v>
      </c>
      <c r="L34" s="31">
        <v>6.2</v>
      </c>
      <c r="M34" s="26"/>
      <c r="N34" s="31">
        <v>5.335533083089916</v>
      </c>
      <c r="O34" s="31">
        <v>10.20776864762335</v>
      </c>
      <c r="P34" s="25">
        <v>25.03125</v>
      </c>
      <c r="Q34" s="25">
        <v>18.078125</v>
      </c>
      <c r="R34" s="26"/>
      <c r="S34" s="26"/>
      <c r="T34" s="26"/>
      <c r="U34" s="25">
        <v>4.347055288461538</v>
      </c>
      <c r="V34" s="32">
        <f>(1.9/4.25)*U34</f>
        <v>1.9433894230769229</v>
      </c>
      <c r="W34" s="33"/>
      <c r="X34" s="25">
        <v>3.4375</v>
      </c>
      <c r="Y34" s="34">
        <v>0.9375</v>
      </c>
      <c r="Z34" s="25">
        <v>2.66666668</v>
      </c>
      <c r="AA34" s="34">
        <v>2.3888888888901665</v>
      </c>
      <c r="AB34" s="25">
        <v>6.511111111111112</v>
      </c>
      <c r="AC34" s="26"/>
      <c r="AD34" s="31">
        <f>B34+C34+D34+E34+F34+G34+J34+K34+N34+O34+P34+U34+X34+Y34+Z34+AA34+AB34</f>
        <v>116.1642007172069</v>
      </c>
      <c r="AE34" s="26"/>
      <c r="AF34" s="31">
        <v>25.36927083335</v>
      </c>
      <c r="AG34" s="26">
        <v>23.73165618468082</v>
      </c>
      <c r="AH34" s="26">
        <v>6.2</v>
      </c>
      <c r="AI34" s="31">
        <v>15.543301730713267</v>
      </c>
      <c r="AJ34" s="31">
        <v>25.03125</v>
      </c>
      <c r="AK34" s="31">
        <v>8.722055288461538</v>
      </c>
      <c r="AL34" s="26">
        <v>11.56666668000128</v>
      </c>
      <c r="AM34" s="16"/>
      <c r="AN34" s="16">
        <f>SUM(AF34:AL34)</f>
        <v>116.1642007172069</v>
      </c>
      <c r="AO34" s="16"/>
      <c r="AP34" s="16">
        <f>(AN34/112.800572326146)*100</f>
        <v>102.98192493326673</v>
      </c>
      <c r="AS34" s="16">
        <v>116.37883382734245</v>
      </c>
      <c r="AT34" s="16">
        <v>99.08802254303937</v>
      </c>
      <c r="AU34" s="16">
        <v>94.01689315259594</v>
      </c>
      <c r="AV34" s="16">
        <v>99.7718973367872</v>
      </c>
      <c r="AW34" s="16">
        <v>103.3201764569306</v>
      </c>
      <c r="AX34" s="16">
        <v>106.98433639484075</v>
      </c>
      <c r="AY34" s="16">
        <v>92.54290076581918</v>
      </c>
      <c r="BA34" s="16">
        <v>102.98192493326673</v>
      </c>
    </row>
    <row r="35" spans="1:53" ht="12.75">
      <c r="A35" s="21">
        <v>1472</v>
      </c>
      <c r="B35" s="25">
        <v>10.546875</v>
      </c>
      <c r="C35" s="25">
        <v>7.550833333333333</v>
      </c>
      <c r="D35" s="25">
        <v>2.9728125</v>
      </c>
      <c r="E35" s="26">
        <v>4.00000000002</v>
      </c>
      <c r="F35" s="25">
        <v>15.5277778</v>
      </c>
      <c r="G35" s="25">
        <v>7.421383647798742</v>
      </c>
      <c r="H35" s="26">
        <v>22.264150943396228</v>
      </c>
      <c r="I35" s="27"/>
      <c r="J35" s="25">
        <v>3.199999995</v>
      </c>
      <c r="K35" s="30">
        <v>3.333333333333333</v>
      </c>
      <c r="L35" s="31">
        <v>6.533333328333333</v>
      </c>
      <c r="M35" s="26"/>
      <c r="N35" s="31">
        <v>5.159606610723731</v>
      </c>
      <c r="O35" s="31">
        <v>9.87119183309697</v>
      </c>
      <c r="P35" s="25">
        <v>32.203125</v>
      </c>
      <c r="Q35" s="25">
        <v>23.2578125</v>
      </c>
      <c r="R35" s="26"/>
      <c r="S35" s="26"/>
      <c r="T35" s="26"/>
      <c r="U35" s="25">
        <v>3.5910456730769234</v>
      </c>
      <c r="V35" s="32">
        <f>(1.9/4.25)*U35</f>
        <v>1.6054086538461538</v>
      </c>
      <c r="W35" s="33"/>
      <c r="X35" s="25">
        <v>3.265625</v>
      </c>
      <c r="Y35" s="34">
        <v>0.90625</v>
      </c>
      <c r="Z35" s="25">
        <v>2.777777791666667</v>
      </c>
      <c r="AA35" s="34">
        <v>1.75</v>
      </c>
      <c r="AB35" s="25">
        <v>6.531481481481482</v>
      </c>
      <c r="AC35" s="26"/>
      <c r="AD35" s="31">
        <f>B35+C35+D35+E35+F35+G35+J35+K35+N35+O35+P35+U35+X35+Y35+Z35+AA35+AB35</f>
        <v>120.60911899953118</v>
      </c>
      <c r="AE35" s="26"/>
      <c r="AF35" s="31">
        <v>25.070520833353335</v>
      </c>
      <c r="AG35" s="26">
        <v>22.949161447798744</v>
      </c>
      <c r="AH35" s="26">
        <v>6.533333328333333</v>
      </c>
      <c r="AI35" s="31">
        <v>15.030798443820702</v>
      </c>
      <c r="AJ35" s="31">
        <v>32.203125</v>
      </c>
      <c r="AK35" s="31">
        <v>7.762920673076923</v>
      </c>
      <c r="AL35" s="26">
        <v>11.059259273148148</v>
      </c>
      <c r="AM35" s="16"/>
      <c r="AN35" s="16">
        <f>SUM(AF35:AL35)</f>
        <v>120.60911899953118</v>
      </c>
      <c r="AO35" s="16"/>
      <c r="AP35" s="16">
        <f>(AN35/112.800572326146)*100</f>
        <v>106.92243533198389</v>
      </c>
      <c r="AS35" s="16">
        <v>115.0083499520304</v>
      </c>
      <c r="AT35" s="16">
        <v>95.82083143237297</v>
      </c>
      <c r="AU35" s="16">
        <v>99.0715647516466</v>
      </c>
      <c r="AV35" s="16">
        <v>96.48215708658205</v>
      </c>
      <c r="AW35" s="16">
        <v>132.9231483631298</v>
      </c>
      <c r="AX35" s="16">
        <v>95.2196345044514</v>
      </c>
      <c r="AY35" s="16">
        <v>88.4832218108235</v>
      </c>
      <c r="BA35" s="16">
        <v>106.92243533198389</v>
      </c>
    </row>
    <row r="36" spans="1:53" ht="12.75">
      <c r="A36" s="21">
        <v>1473</v>
      </c>
      <c r="B36" s="25">
        <v>7.6171875</v>
      </c>
      <c r="C36" s="25">
        <v>6.33125</v>
      </c>
      <c r="D36" s="25">
        <v>2.5825</v>
      </c>
      <c r="E36" s="26">
        <v>3.000000000015</v>
      </c>
      <c r="F36" s="25">
        <v>15.5</v>
      </c>
      <c r="G36" s="25">
        <v>8.930817610062894</v>
      </c>
      <c r="H36" s="26">
        <v>26.79245283018868</v>
      </c>
      <c r="I36" s="27"/>
      <c r="J36" s="25">
        <v>3.7000005000000002</v>
      </c>
      <c r="K36" s="30">
        <v>3.1666666666666665</v>
      </c>
      <c r="L36" s="31">
        <v>6.866667166666667</v>
      </c>
      <c r="M36" s="26"/>
      <c r="N36" s="31">
        <v>5.059097384732661</v>
      </c>
      <c r="O36" s="31">
        <v>9.873928552380814</v>
      </c>
      <c r="P36" s="25">
        <v>22.078125</v>
      </c>
      <c r="Q36" s="25">
        <v>15.9453125</v>
      </c>
      <c r="R36" s="26"/>
      <c r="S36" s="26"/>
      <c r="T36" s="26"/>
      <c r="U36" s="25">
        <v>3.504206730769231</v>
      </c>
      <c r="V36" s="32">
        <f>(1.9/4.25)*U36</f>
        <v>1.5665865384615383</v>
      </c>
      <c r="W36" s="33"/>
      <c r="X36" s="25">
        <v>3.09375</v>
      </c>
      <c r="Y36" s="34">
        <v>0.875</v>
      </c>
      <c r="Z36" s="25">
        <v>2.888888903333333</v>
      </c>
      <c r="AA36" s="34">
        <v>3.333333333333333</v>
      </c>
      <c r="AB36" s="25">
        <v>6.685185185185184</v>
      </c>
      <c r="AC36" s="26"/>
      <c r="AD36" s="31">
        <f>B36+C36+D36+E36+F36+G36+J36+K36+N36+O36+P36+U36+X36+Y36+Z36+AA36+AB36</f>
        <v>108.21993736647912</v>
      </c>
      <c r="AE36" s="26"/>
      <c r="AF36" s="31">
        <v>19.530937500015</v>
      </c>
      <c r="AG36" s="26">
        <v>24.430817610062896</v>
      </c>
      <c r="AH36" s="26">
        <v>6.866667166666667</v>
      </c>
      <c r="AI36" s="31">
        <v>14.933025937113475</v>
      </c>
      <c r="AJ36" s="31">
        <v>22.078125</v>
      </c>
      <c r="AK36" s="31">
        <v>7.472956730769231</v>
      </c>
      <c r="AL36" s="26">
        <v>12.90740742185185</v>
      </c>
      <c r="AM36" s="16"/>
      <c r="AN36" s="16">
        <f>SUM(AF36:AL36)</f>
        <v>108.21993736647912</v>
      </c>
      <c r="AO36" s="16"/>
      <c r="AP36" s="16">
        <f>(AN36/112.800572326146)*100</f>
        <v>95.93917400842376</v>
      </c>
      <c r="AS36" s="16">
        <v>89.59610012986367</v>
      </c>
      <c r="AT36" s="16">
        <v>102.0072677293152</v>
      </c>
      <c r="AU36" s="16">
        <v>104.12624408434495</v>
      </c>
      <c r="AV36" s="16">
        <v>95.85455886642538</v>
      </c>
      <c r="AW36" s="16">
        <v>91.1307174367309</v>
      </c>
      <c r="AX36" s="16">
        <v>91.6629498790674</v>
      </c>
      <c r="AY36" s="16">
        <v>103.26993568939791</v>
      </c>
      <c r="BA36" s="16">
        <v>95.93917400842376</v>
      </c>
    </row>
    <row r="37" spans="1:53" ht="12.75">
      <c r="A37" s="21">
        <v>1474</v>
      </c>
      <c r="B37" s="25">
        <v>7.1875</v>
      </c>
      <c r="C37" s="25">
        <v>4.9975000000000005</v>
      </c>
      <c r="D37" s="25">
        <v>2.8246875000000005</v>
      </c>
      <c r="E37" s="26">
        <v>3.3333333333499997</v>
      </c>
      <c r="F37" s="25">
        <v>10.375</v>
      </c>
      <c r="G37" s="25">
        <v>8.427672955974844</v>
      </c>
      <c r="H37" s="26">
        <v>25.283018867924532</v>
      </c>
      <c r="I37" s="27"/>
      <c r="J37" s="25">
        <v>4.2</v>
      </c>
      <c r="K37" s="30">
        <v>3.5</v>
      </c>
      <c r="L37" s="31">
        <v>7.7</v>
      </c>
      <c r="M37" s="26"/>
      <c r="N37" s="31">
        <v>3.8936295582008964</v>
      </c>
      <c r="O37" s="31">
        <v>7.599264679730078</v>
      </c>
      <c r="P37" s="25">
        <v>20.953125</v>
      </c>
      <c r="Q37" s="25">
        <v>15.1328125</v>
      </c>
      <c r="R37" s="26"/>
      <c r="S37" s="26"/>
      <c r="T37" s="26"/>
      <c r="U37" s="25">
        <v>3.65234375</v>
      </c>
      <c r="V37" s="32">
        <f>(1.9/4.25)*U37</f>
        <v>1.6328124999999998</v>
      </c>
      <c r="W37" s="33"/>
      <c r="X37" s="25">
        <v>3.1510416666666665</v>
      </c>
      <c r="Y37" s="34">
        <v>0.8303571428571429</v>
      </c>
      <c r="Z37" s="25">
        <v>3.000000015</v>
      </c>
      <c r="AA37" s="34">
        <v>3.5625</v>
      </c>
      <c r="AB37" s="25">
        <v>7.205555555555556</v>
      </c>
      <c r="AC37" s="26"/>
      <c r="AD37" s="31">
        <f>B37+C37+D37+E37+F37+G37+J37+K37+N37+O37+P37+U37+X37+Y37+Z37+AA37+AB37</f>
        <v>98.6935111573352</v>
      </c>
      <c r="AE37" s="26"/>
      <c r="AF37" s="31">
        <v>18.343020833350003</v>
      </c>
      <c r="AG37" s="26">
        <v>18.802672955974842</v>
      </c>
      <c r="AH37" s="26">
        <v>7.7</v>
      </c>
      <c r="AI37" s="31">
        <v>11.492894237930974</v>
      </c>
      <c r="AJ37" s="31">
        <v>20.953125</v>
      </c>
      <c r="AK37" s="31">
        <v>7.633742559523809</v>
      </c>
      <c r="AL37" s="26">
        <v>13.768055570555555</v>
      </c>
      <c r="AM37" s="16"/>
      <c r="AN37" s="16">
        <f>SUM(AF37:AL37)</f>
        <v>98.6935111573352</v>
      </c>
      <c r="AO37" s="16"/>
      <c r="AP37" s="16">
        <f>(AN37/112.800572326146)*100</f>
        <v>87.49380355267849</v>
      </c>
      <c r="AS37" s="16">
        <v>84.14665866744697</v>
      </c>
      <c r="AT37" s="16">
        <v>78.50778164120324</v>
      </c>
      <c r="AU37" s="16">
        <v>116.76291568951432</v>
      </c>
      <c r="AV37" s="16">
        <v>73.77247665105855</v>
      </c>
      <c r="AW37" s="16">
        <v>86.48711400046436</v>
      </c>
      <c r="AX37" s="16">
        <v>93.6351415955954</v>
      </c>
      <c r="AY37" s="16">
        <v>110.15583276097878</v>
      </c>
      <c r="BA37" s="16">
        <v>87.49380355267849</v>
      </c>
    </row>
    <row r="38" spans="1:53" ht="12.75">
      <c r="A38" s="21">
        <v>1475</v>
      </c>
      <c r="B38" s="25">
        <v>8.4375</v>
      </c>
      <c r="C38" s="25">
        <v>6.003003003003004</v>
      </c>
      <c r="D38" s="25">
        <v>2.4446875</v>
      </c>
      <c r="E38" s="26">
        <v>2.7291666666803125</v>
      </c>
      <c r="F38" s="28">
        <v>11.2</v>
      </c>
      <c r="G38" s="25">
        <v>7.044025157232704</v>
      </c>
      <c r="H38" s="26">
        <v>21.132075471698112</v>
      </c>
      <c r="I38" s="27"/>
      <c r="J38" s="25">
        <v>4.02857142858</v>
      </c>
      <c r="K38" s="30">
        <v>3.5</v>
      </c>
      <c r="L38" s="31">
        <v>7.52857142858</v>
      </c>
      <c r="M38" s="26"/>
      <c r="N38" s="31">
        <v>3.777945602685674</v>
      </c>
      <c r="O38" s="31">
        <v>7.373482287230341</v>
      </c>
      <c r="P38" s="25">
        <v>20.53125</v>
      </c>
      <c r="Q38" s="25">
        <v>14.828125</v>
      </c>
      <c r="R38" s="26"/>
      <c r="S38" s="26"/>
      <c r="T38" s="26"/>
      <c r="U38" s="25">
        <v>4.2040264423076925</v>
      </c>
      <c r="V38" s="32">
        <f>(1.9/4.25)*U38</f>
        <v>1.8794471153846153</v>
      </c>
      <c r="W38" s="33"/>
      <c r="X38" s="25">
        <v>3.017361111112448</v>
      </c>
      <c r="Y38" s="34">
        <v>0.7857142857142858</v>
      </c>
      <c r="Z38" s="25">
        <v>3.1111111266666667</v>
      </c>
      <c r="AA38" s="34">
        <v>2.25</v>
      </c>
      <c r="AB38" s="25">
        <v>7.725925925925925</v>
      </c>
      <c r="AC38" s="26"/>
      <c r="AD38" s="31">
        <f>B38+C38+D38+E38+F38+G38+J38+K38+N38+O38+P38+U38+X38+Y38+Z38+AA38+AB38</f>
        <v>98.16377053713907</v>
      </c>
      <c r="AE38" s="26"/>
      <c r="AF38" s="31">
        <v>19.614357169683316</v>
      </c>
      <c r="AG38" s="26">
        <v>18.244025157232706</v>
      </c>
      <c r="AH38" s="26">
        <v>7.52857142858</v>
      </c>
      <c r="AI38" s="31">
        <v>11.151427889916015</v>
      </c>
      <c r="AJ38" s="31">
        <v>20.53125</v>
      </c>
      <c r="AK38" s="31">
        <v>8.007101839134426</v>
      </c>
      <c r="AL38" s="26">
        <v>13.087037052592592</v>
      </c>
      <c r="AM38" s="16"/>
      <c r="AN38" s="16">
        <f>SUM(AF38:AL38)</f>
        <v>98.16377053713906</v>
      </c>
      <c r="AO38" s="16"/>
      <c r="AP38" s="16">
        <f>(AN38/112.800572326146)*100</f>
        <v>87.02417772607855</v>
      </c>
      <c r="AS38" s="16">
        <v>89.9787789990371</v>
      </c>
      <c r="AT38" s="16">
        <v>76.17523033316967</v>
      </c>
      <c r="AU38" s="16">
        <v>114.16337025685361</v>
      </c>
      <c r="AV38" s="16">
        <v>71.58061638813919</v>
      </c>
      <c r="AW38" s="16">
        <v>84.7457627118644</v>
      </c>
      <c r="AX38" s="16">
        <v>98.21474966329927</v>
      </c>
      <c r="AY38" s="16">
        <v>104.70712131531232</v>
      </c>
      <c r="BA38" s="16">
        <v>87.02417772607855</v>
      </c>
    </row>
    <row r="39" spans="2:5" ht="12.75">
      <c r="B39" s="16"/>
      <c r="C39" s="16"/>
      <c r="D39" s="16"/>
      <c r="E39" s="16"/>
    </row>
    <row r="40" spans="1:53" ht="12.75">
      <c r="A40" s="22" t="s">
        <v>185</v>
      </c>
      <c r="B40" s="16">
        <f>AVERAGE(B14:B39)</f>
        <v>9.9671875</v>
      </c>
      <c r="C40" s="16">
        <f>AVERAGE(C14:C39)</f>
        <v>6.278553453453456</v>
      </c>
      <c r="D40" s="16">
        <f>AVERAGE(D14:D39)</f>
        <v>2.6064625000000006</v>
      </c>
      <c r="E40" s="16">
        <f>AVERAGE(E14:E39)</f>
        <v>2.9466666666814003</v>
      </c>
      <c r="F40" s="16">
        <f>AVERAGE(F14:F39)</f>
        <v>15.418000002229999</v>
      </c>
      <c r="G40" s="16">
        <f>AVERAGE(G14:G39)</f>
        <v>8.532075471698112</v>
      </c>
      <c r="H40" s="16">
        <f>AVERAGE(H14:H39)</f>
        <v>25.596226415094343</v>
      </c>
      <c r="J40" s="16">
        <f>AVERAGE(J14:J39)</f>
        <v>3.1891428769431998</v>
      </c>
      <c r="K40" s="16">
        <f>AVERAGE(K14:K39)</f>
        <v>3.4054166666666674</v>
      </c>
      <c r="L40" s="16">
        <f>AVERAGE(L14:L39)</f>
        <v>6.594559543609864</v>
      </c>
      <c r="N40" s="16">
        <f>AVERAGE(N14:N39)</f>
        <v>5.340992808974348</v>
      </c>
      <c r="O40" s="16">
        <f>AVERAGE(O14:O39)</f>
        <v>10.237844664914459</v>
      </c>
      <c r="P40" s="16">
        <f>AVERAGE(P14:P39)</f>
        <v>24.226875</v>
      </c>
      <c r="Q40" s="16">
        <f>AVERAGE(Q14:Q39)</f>
        <v>17.4971875</v>
      </c>
      <c r="U40" s="16">
        <f>AVERAGE(U14:U39)</f>
        <v>3.813455528846153</v>
      </c>
      <c r="V40" s="16">
        <f>AVERAGE(V14:V39)</f>
        <v>1.7048389423076922</v>
      </c>
      <c r="X40" s="16">
        <f>AVERAGE(X14:X39)</f>
        <v>3.4745486111111648</v>
      </c>
      <c r="Y40" s="16">
        <f>AVERAGE(Y14:Y39)</f>
        <v>0.864642857142857</v>
      </c>
      <c r="Z40" s="16">
        <f>AVERAGE(Z14:Z39)</f>
        <v>2.757222236002778</v>
      </c>
      <c r="AA40" s="16">
        <f>AVERAGE(AA14:AA39)</f>
        <v>2.71833333333341</v>
      </c>
      <c r="AB40" s="16">
        <f>AVERAGE(AB14:AB39)</f>
        <v>7.023152148148148</v>
      </c>
      <c r="AD40" s="16">
        <f>AVERAGE(AD14:AD39)</f>
        <v>112.80057232614615</v>
      </c>
      <c r="AF40" s="16">
        <f>AVERAGE(AF14:AF39)</f>
        <v>21.79887012013485</v>
      </c>
      <c r="AG40" s="16">
        <f>AVERAGE(AG14:AG39)</f>
        <v>23.95007547392811</v>
      </c>
      <c r="AH40" s="16">
        <f>AVERAGE(AH14:AH39)</f>
        <v>6.594559543609864</v>
      </c>
      <c r="AI40" s="16">
        <f>AVERAGE(AI14:AI39)</f>
        <v>15.578837473888807</v>
      </c>
      <c r="AJ40" s="16">
        <f>AVERAGE(AJ14:AJ39)</f>
        <v>24.226875</v>
      </c>
      <c r="AK40" s="16">
        <f>AVERAGE(AK14:AK39)</f>
        <v>8.152646997100177</v>
      </c>
      <c r="AL40" s="16">
        <f>AVERAGE(AL14:AL39)</f>
        <v>12.498707717484335</v>
      </c>
      <c r="AN40" s="16">
        <f>SUM(AF40:AL40)</f>
        <v>112.80057232614614</v>
      </c>
      <c r="AP40" s="16">
        <f>AVERAGE(AP14:AP39)</f>
        <v>100.00000000000014</v>
      </c>
      <c r="AS40" s="16">
        <f>AVERAGE(AS14:AS39)</f>
        <v>99.99999999999982</v>
      </c>
      <c r="AT40" s="16">
        <f>AVERAGE(AT14:AT39)</f>
        <v>100.00000000000001</v>
      </c>
      <c r="AU40" s="16">
        <f>AVERAGE(AU14:AU39)</f>
        <v>100.00000000000011</v>
      </c>
      <c r="AV40" s="16">
        <f>AVERAGE(AV14:AV39)</f>
        <v>100.00000000000006</v>
      </c>
      <c r="AW40" s="16">
        <f>AVERAGE(AW14:AW39)</f>
        <v>100</v>
      </c>
      <c r="AX40" s="16">
        <f>AVERAGE(AX14:AX39)</f>
        <v>99.99999999999996</v>
      </c>
      <c r="AY40" s="16">
        <f>AVERAGE(AY14:AY39)</f>
        <v>100.00000000000027</v>
      </c>
      <c r="AZ40" s="16"/>
      <c r="BA40" s="16">
        <f>AVERAGE(BA14:BA39)</f>
        <v>100.00000000000014</v>
      </c>
    </row>
    <row r="41" spans="1:5" ht="12.75">
      <c r="A41" s="40" t="s">
        <v>151</v>
      </c>
      <c r="B41" s="16"/>
      <c r="C41" s="16"/>
      <c r="D41" s="16"/>
      <c r="E41" s="16"/>
    </row>
    <row r="42" spans="1:40" ht="12.75">
      <c r="A42" s="22" t="s">
        <v>2</v>
      </c>
      <c r="B42" s="16">
        <f>(B40/112.800572326146)*100</f>
        <v>8.836114298410976</v>
      </c>
      <c r="C42" s="16">
        <f>(C40/112.800572326146)*100</f>
        <v>5.5660652459279705</v>
      </c>
      <c r="D42" s="16">
        <f>(D40/112.800572326146)*100</f>
        <v>2.3106819817046707</v>
      </c>
      <c r="E42" s="16">
        <f>(E40/112.800572326146)*100</f>
        <v>2.612279890000517</v>
      </c>
      <c r="F42" s="16">
        <f>(F40/112.800572326146)*100</f>
        <v>13.668370367528947</v>
      </c>
      <c r="G42" s="16">
        <f>(G40/112.800572326146)*100</f>
        <v>7.5638583171625156</v>
      </c>
      <c r="H42" s="16"/>
      <c r="J42" s="16">
        <f>(J40/112.800572326146)*100</f>
        <v>2.827239978643255</v>
      </c>
      <c r="K42" s="16">
        <f>(K40/112.800572326146)*100</f>
        <v>3.0189710889235686</v>
      </c>
      <c r="L42" s="16"/>
      <c r="N42" s="16">
        <f>(N40/112.800572326146)*100</f>
        <v>4.73489867899931</v>
      </c>
      <c r="O42" s="16">
        <f>(O40/112.800572326146)*100</f>
        <v>9.076057376121515</v>
      </c>
      <c r="P42" s="16">
        <f>(P40/112.800572326146)*100</f>
        <v>21.477617090409446</v>
      </c>
      <c r="R42" s="16"/>
      <c r="U42" s="16">
        <f>(U40/112.800572326146)*100</f>
        <v>3.3807058334953446</v>
      </c>
      <c r="V42" s="16"/>
      <c r="X42" s="16">
        <f>(X40/112.800572326146)*100</f>
        <v>3.0802579627566313</v>
      </c>
      <c r="Y42" s="16">
        <f>(Y40/112.800572326146)*100</f>
        <v>0.7665234664261024</v>
      </c>
      <c r="Z42" s="16">
        <f>(Z40/112.800572326146)*100</f>
        <v>2.444333551810962</v>
      </c>
      <c r="AA42" s="16">
        <f>(AA40/112.800572326146)*100</f>
        <v>2.409857749190984</v>
      </c>
      <c r="AB42" s="16">
        <f>(AB40/112.800572326146)*100</f>
        <v>6.226167122487422</v>
      </c>
      <c r="AD42" s="31">
        <f>B42+C42+D42+E42+F42+G42+J42+K42+N42+O42+P42+U42+X42+Y42+Z42+AA42+AB42</f>
        <v>100.00000000000016</v>
      </c>
      <c r="AF42" s="17">
        <f>AF40/$AN$40</f>
        <v>0.19325141416044103</v>
      </c>
      <c r="AG42" s="17">
        <f>AG40/$AN$40</f>
        <v>0.21232228684691434</v>
      </c>
      <c r="AH42" s="17">
        <f>AH40/$AN$40</f>
        <v>0.05846211067566814</v>
      </c>
      <c r="AI42" s="17">
        <f>AI40/$AN$40</f>
        <v>0.1381095605512081</v>
      </c>
      <c r="AJ42" s="17">
        <f>AJ40/$AN$40</f>
        <v>0.21477617090409418</v>
      </c>
      <c r="AK42" s="17">
        <f>AK40/$AN$40</f>
        <v>0.07227487262678071</v>
      </c>
      <c r="AL42" s="17">
        <f>AL40/$AN$40</f>
        <v>0.11080358423489353</v>
      </c>
      <c r="AN42" s="17">
        <f>SUM(AF42:AL42)</f>
        <v>1</v>
      </c>
    </row>
    <row r="43" spans="2:5" ht="12.75">
      <c r="B43" s="16"/>
      <c r="C43" s="16"/>
      <c r="D43" s="16"/>
      <c r="E43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K48"/>
  <sheetViews>
    <sheetView defaultGridColor="0" colorId="0" workbookViewId="0" topLeftCell="A1">
      <pane xSplit="1" ySplit="15" topLeftCell="B16" activePane="bottomRight" state="frozen"/>
      <selection pane="bottomRight" activeCell="B16" sqref="B16"/>
    </sheetView>
  </sheetViews>
  <sheetFormatPr defaultColWidth="9.140625" defaultRowHeight="12.75"/>
  <cols>
    <col min="1" max="1" width="10.57421875" style="0" customWidth="1"/>
    <col min="2" max="5" width="9.28125" style="0" customWidth="1"/>
    <col min="6" max="6" width="12.7109375" style="0" customWidth="1"/>
    <col min="8" max="8" width="11.8515625" style="0" customWidth="1"/>
    <col min="9" max="9" width="11.00390625" style="0" customWidth="1"/>
    <col min="10" max="11" width="8.8515625" style="0" customWidth="1"/>
    <col min="12" max="12" width="9.421875" style="0" customWidth="1"/>
    <col min="14" max="14" width="9.28125" style="0" customWidth="1"/>
    <col min="15" max="15" width="8.28125" style="0" customWidth="1"/>
    <col min="16" max="16" width="9.28125" style="0" customWidth="1"/>
    <col min="18" max="18" width="12.7109375" style="0" customWidth="1"/>
    <col min="19" max="19" width="11.8515625" style="0" customWidth="1"/>
    <col min="21" max="21" width="9.28125" style="0" customWidth="1"/>
    <col min="22" max="22" width="7.8515625" style="0" customWidth="1"/>
    <col min="23" max="23" width="9.28125" style="0" customWidth="1"/>
    <col min="25" max="25" width="13.7109375" style="0" customWidth="1"/>
    <col min="27" max="27" width="14.421875" style="0" customWidth="1"/>
    <col min="29" max="29" width="9.28125" style="0" customWidth="1"/>
    <col min="30" max="30" width="14.421875" style="0" customWidth="1"/>
    <col min="31" max="31" width="9.28125" style="0" customWidth="1"/>
    <col min="32" max="32" width="14.421875" style="0" customWidth="1"/>
    <col min="33" max="33" width="9.28125" style="0" customWidth="1"/>
    <col min="34" max="34" width="14.421875" style="0" customWidth="1"/>
    <col min="36" max="36" width="13.7109375" style="0" customWidth="1"/>
  </cols>
  <sheetData>
    <row r="1" ht="12.75">
      <c r="C1" s="40" t="s">
        <v>125</v>
      </c>
    </row>
    <row r="3" spans="1:33" ht="12.75">
      <c r="A3" s="41"/>
      <c r="B3" s="43"/>
      <c r="C3" s="42" t="s">
        <v>49</v>
      </c>
      <c r="I3" s="42"/>
      <c r="J3" s="45"/>
      <c r="K3" s="45"/>
      <c r="L3" s="43"/>
      <c r="N3" s="43"/>
      <c r="O3" s="43"/>
      <c r="P3" s="43"/>
      <c r="R3" s="43"/>
      <c r="S3" s="45"/>
      <c r="T3" s="45"/>
      <c r="U3" s="50"/>
      <c r="V3" s="43"/>
      <c r="W3" s="43"/>
      <c r="Y3" s="43"/>
      <c r="AC3" s="50"/>
      <c r="AD3" s="53"/>
      <c r="AE3" s="43"/>
      <c r="AF3" s="43"/>
      <c r="AG3" s="43"/>
    </row>
    <row r="4" spans="1:37" ht="12.75">
      <c r="A4" s="41"/>
      <c r="B4" s="43"/>
      <c r="C4" s="42" t="s">
        <v>59</v>
      </c>
      <c r="I4" s="42"/>
      <c r="J4" s="45"/>
      <c r="K4" s="45"/>
      <c r="L4" s="43"/>
      <c r="N4" s="43"/>
      <c r="O4" s="43"/>
      <c r="P4" s="43"/>
      <c r="R4" s="43"/>
      <c r="S4" s="45"/>
      <c r="T4" s="45"/>
      <c r="U4" s="50"/>
      <c r="V4" s="43"/>
      <c r="W4" s="43"/>
      <c r="Y4" s="43"/>
      <c r="AC4" s="50"/>
      <c r="AD4" s="53"/>
      <c r="AE4" s="43"/>
      <c r="AF4" s="43"/>
      <c r="AG4" s="43"/>
      <c r="AJ4" s="56"/>
      <c r="AK4" s="56"/>
    </row>
    <row r="5" spans="1:37" ht="12.75">
      <c r="A5" s="59"/>
      <c r="B5" s="58"/>
      <c r="C5" s="60"/>
      <c r="I5" s="60"/>
      <c r="J5" s="61"/>
      <c r="K5" s="61"/>
      <c r="L5" s="58"/>
      <c r="N5" s="58"/>
      <c r="O5" s="58"/>
      <c r="P5" s="58"/>
      <c r="R5" s="58"/>
      <c r="S5" s="61"/>
      <c r="T5" s="61"/>
      <c r="U5" s="50"/>
      <c r="V5" s="58"/>
      <c r="W5" s="58"/>
      <c r="Y5" s="58"/>
      <c r="AC5" s="50"/>
      <c r="AD5" s="53"/>
      <c r="AE5" s="58"/>
      <c r="AF5" s="58"/>
      <c r="AG5" s="58"/>
      <c r="AJ5" s="62"/>
      <c r="AK5" s="62"/>
    </row>
    <row r="6" spans="3:33" ht="12.75">
      <c r="C6" s="40" t="s">
        <v>256</v>
      </c>
      <c r="N6" s="43"/>
      <c r="O6" s="43"/>
      <c r="P6" s="43"/>
      <c r="U6" s="50"/>
      <c r="W6" s="43"/>
      <c r="Y6" s="43"/>
      <c r="AC6" s="50"/>
      <c r="AD6" s="53"/>
      <c r="AG6" s="43"/>
    </row>
    <row r="7" spans="1:37" ht="12.75">
      <c r="A7" s="41"/>
      <c r="B7" s="43"/>
      <c r="C7" s="43"/>
      <c r="D7" s="43"/>
      <c r="E7" s="43"/>
      <c r="F7" s="43"/>
      <c r="H7" s="45"/>
      <c r="J7" s="45"/>
      <c r="K7" s="45"/>
      <c r="L7" s="43"/>
      <c r="N7" s="43"/>
      <c r="O7" s="43"/>
      <c r="P7" s="43"/>
      <c r="R7" s="43"/>
      <c r="S7" s="45"/>
      <c r="T7" s="45"/>
      <c r="U7" s="50"/>
      <c r="V7" s="43"/>
      <c r="W7" s="43"/>
      <c r="Y7" s="43"/>
      <c r="AC7" s="50"/>
      <c r="AD7" s="53"/>
      <c r="AE7" s="43"/>
      <c r="AF7" s="43"/>
      <c r="AG7" s="43"/>
      <c r="AJ7" s="42" t="s">
        <v>123</v>
      </c>
      <c r="AK7" s="42"/>
    </row>
    <row r="8" spans="1:37" ht="12.75">
      <c r="A8" s="41" t="s">
        <v>270</v>
      </c>
      <c r="B8" s="44" t="s">
        <v>262</v>
      </c>
      <c r="C8" s="44" t="s">
        <v>220</v>
      </c>
      <c r="D8" s="44" t="s">
        <v>52</v>
      </c>
      <c r="E8" s="44" t="s">
        <v>204</v>
      </c>
      <c r="F8" s="44" t="s">
        <v>118</v>
      </c>
      <c r="H8" s="44" t="s">
        <v>53</v>
      </c>
      <c r="J8" s="44" t="s">
        <v>86</v>
      </c>
      <c r="K8" s="44" t="s">
        <v>95</v>
      </c>
      <c r="L8" s="49" t="s">
        <v>109</v>
      </c>
      <c r="N8" s="49" t="s">
        <v>260</v>
      </c>
      <c r="O8" s="49" t="s">
        <v>229</v>
      </c>
      <c r="P8" s="49" t="s">
        <v>240</v>
      </c>
      <c r="R8" s="49" t="s">
        <v>118</v>
      </c>
      <c r="S8" s="44" t="s">
        <v>53</v>
      </c>
      <c r="T8" s="44"/>
      <c r="U8" s="51" t="s">
        <v>135</v>
      </c>
      <c r="V8" s="49" t="s">
        <v>109</v>
      </c>
      <c r="W8" s="49" t="s">
        <v>240</v>
      </c>
      <c r="Y8" s="49" t="s">
        <v>56</v>
      </c>
      <c r="AA8" s="42" t="s">
        <v>102</v>
      </c>
      <c r="AC8" s="51" t="s">
        <v>135</v>
      </c>
      <c r="AD8" s="54" t="s">
        <v>135</v>
      </c>
      <c r="AE8" s="49" t="s">
        <v>109</v>
      </c>
      <c r="AF8" s="49" t="s">
        <v>107</v>
      </c>
      <c r="AG8" s="49" t="s">
        <v>240</v>
      </c>
      <c r="AH8" s="49" t="s">
        <v>107</v>
      </c>
      <c r="AJ8" s="49" t="s">
        <v>56</v>
      </c>
      <c r="AK8" s="57"/>
    </row>
    <row r="9" spans="1:37" ht="12.75">
      <c r="A9" s="41"/>
      <c r="B9" s="45">
        <v>45.4609</v>
      </c>
      <c r="C9" s="47">
        <v>36.36872</v>
      </c>
      <c r="D9" s="47">
        <v>18.18436</v>
      </c>
      <c r="E9" s="47">
        <v>24.243388752</v>
      </c>
      <c r="F9" s="48">
        <f>SUM(B9:E9)</f>
        <v>124.257368752</v>
      </c>
      <c r="H9" s="6">
        <v>163.65924</v>
      </c>
      <c r="J9" s="45" t="s">
        <v>7</v>
      </c>
      <c r="K9" s="45" t="s">
        <v>7</v>
      </c>
      <c r="L9" s="49" t="s">
        <v>212</v>
      </c>
      <c r="N9" s="49" t="s">
        <v>170</v>
      </c>
      <c r="O9" s="49" t="s">
        <v>171</v>
      </c>
      <c r="P9" s="49" t="s">
        <v>242</v>
      </c>
      <c r="R9" s="49"/>
      <c r="S9" s="6"/>
      <c r="T9" s="6"/>
      <c r="U9" s="52" t="s">
        <v>244</v>
      </c>
      <c r="V9" s="49" t="s">
        <v>242</v>
      </c>
      <c r="W9" s="49" t="s">
        <v>242</v>
      </c>
      <c r="Y9" s="49" t="s">
        <v>103</v>
      </c>
      <c r="AA9" s="42" t="s">
        <v>58</v>
      </c>
      <c r="AC9" s="52" t="s">
        <v>244</v>
      </c>
      <c r="AD9" s="55" t="s">
        <v>138</v>
      </c>
      <c r="AE9" s="52" t="s">
        <v>244</v>
      </c>
      <c r="AF9" s="55" t="s">
        <v>138</v>
      </c>
      <c r="AG9" s="49" t="s">
        <v>242</v>
      </c>
      <c r="AH9" s="55" t="s">
        <v>138</v>
      </c>
      <c r="AJ9" s="49" t="s">
        <v>103</v>
      </c>
      <c r="AK9" s="57"/>
    </row>
    <row r="10" spans="1:37" ht="12.75">
      <c r="A10" s="41"/>
      <c r="B10" s="45" t="s">
        <v>177</v>
      </c>
      <c r="C10" s="45" t="s">
        <v>177</v>
      </c>
      <c r="D10" s="45" t="s">
        <v>177</v>
      </c>
      <c r="E10" s="45" t="s">
        <v>177</v>
      </c>
      <c r="F10" s="45" t="s">
        <v>177</v>
      </c>
      <c r="H10" s="45"/>
      <c r="J10" s="45"/>
      <c r="K10" s="45"/>
      <c r="L10" s="49" t="s">
        <v>242</v>
      </c>
      <c r="N10" s="43" t="s">
        <v>205</v>
      </c>
      <c r="O10" s="43" t="s">
        <v>205</v>
      </c>
      <c r="P10" s="49" t="s">
        <v>253</v>
      </c>
      <c r="R10" s="49"/>
      <c r="S10" s="45"/>
      <c r="T10" s="45"/>
      <c r="U10" s="51" t="s">
        <v>253</v>
      </c>
      <c r="V10" s="43"/>
      <c r="W10" s="49" t="s">
        <v>253</v>
      </c>
      <c r="Y10" s="49" t="s">
        <v>249</v>
      </c>
      <c r="AA10" s="42" t="s">
        <v>159</v>
      </c>
      <c r="AC10" s="51" t="s">
        <v>253</v>
      </c>
      <c r="AD10" s="42" t="s">
        <v>159</v>
      </c>
      <c r="AE10" s="51" t="s">
        <v>253</v>
      </c>
      <c r="AF10" s="42" t="s">
        <v>159</v>
      </c>
      <c r="AG10" s="49" t="s">
        <v>253</v>
      </c>
      <c r="AH10" s="42" t="s">
        <v>159</v>
      </c>
      <c r="AJ10" s="49" t="s">
        <v>249</v>
      </c>
      <c r="AK10" s="57"/>
    </row>
    <row r="11" spans="1:37" ht="12.75">
      <c r="A11" s="41"/>
      <c r="B11" s="45" t="s">
        <v>154</v>
      </c>
      <c r="C11" s="45" t="s">
        <v>154</v>
      </c>
      <c r="D11" s="45" t="s">
        <v>154</v>
      </c>
      <c r="E11" s="45" t="s">
        <v>154</v>
      </c>
      <c r="F11" s="45" t="s">
        <v>154</v>
      </c>
      <c r="H11" s="45" t="s">
        <v>8</v>
      </c>
      <c r="J11" s="45">
        <v>13.6077711</v>
      </c>
      <c r="K11" s="45">
        <v>13.6077711</v>
      </c>
      <c r="L11" s="43"/>
      <c r="N11" s="43" t="s">
        <v>16</v>
      </c>
      <c r="O11" s="43" t="s">
        <v>19</v>
      </c>
      <c r="P11" s="43" t="s">
        <v>22</v>
      </c>
      <c r="R11" s="49"/>
      <c r="S11" s="45" t="s">
        <v>8</v>
      </c>
      <c r="T11" s="45"/>
      <c r="U11" s="50" t="s">
        <v>154</v>
      </c>
      <c r="V11" s="43"/>
      <c r="W11" s="43" t="s">
        <v>22</v>
      </c>
      <c r="Y11" s="49" t="s">
        <v>151</v>
      </c>
      <c r="AA11" s="42" t="s">
        <v>182</v>
      </c>
      <c r="AC11" s="50" t="s">
        <v>154</v>
      </c>
      <c r="AD11" s="42" t="s">
        <v>182</v>
      </c>
      <c r="AE11" s="50" t="s">
        <v>154</v>
      </c>
      <c r="AF11" s="42" t="s">
        <v>182</v>
      </c>
      <c r="AG11" s="43" t="s">
        <v>22</v>
      </c>
      <c r="AH11" s="42" t="s">
        <v>182</v>
      </c>
      <c r="AJ11" s="49" t="s">
        <v>151</v>
      </c>
      <c r="AK11" s="57"/>
    </row>
    <row r="12" spans="1:37" ht="12.75">
      <c r="A12" s="41"/>
      <c r="B12" s="45" t="s">
        <v>67</v>
      </c>
      <c r="C12" s="45" t="s">
        <v>67</v>
      </c>
      <c r="D12" s="45" t="s">
        <v>67</v>
      </c>
      <c r="E12" s="45" t="s">
        <v>67</v>
      </c>
      <c r="F12" s="45" t="s">
        <v>67</v>
      </c>
      <c r="H12" s="45" t="s">
        <v>154</v>
      </c>
      <c r="J12" s="45" t="s">
        <v>166</v>
      </c>
      <c r="K12" s="45" t="s">
        <v>166</v>
      </c>
      <c r="L12" s="43"/>
      <c r="N12" s="43" t="s">
        <v>152</v>
      </c>
      <c r="O12" s="43" t="s">
        <v>152</v>
      </c>
      <c r="P12" s="43" t="s">
        <v>154</v>
      </c>
      <c r="R12" s="43" t="s">
        <v>154</v>
      </c>
      <c r="S12" s="45" t="s">
        <v>154</v>
      </c>
      <c r="T12" s="45"/>
      <c r="U12" s="50"/>
      <c r="V12" s="43"/>
      <c r="W12" s="43" t="s">
        <v>154</v>
      </c>
      <c r="Y12" s="49" t="s">
        <v>137</v>
      </c>
      <c r="AA12" s="43">
        <v>100</v>
      </c>
      <c r="AC12" s="50"/>
      <c r="AD12" s="43">
        <v>100</v>
      </c>
      <c r="AE12" s="43"/>
      <c r="AF12" s="43">
        <v>100</v>
      </c>
      <c r="AG12" s="43" t="s">
        <v>154</v>
      </c>
      <c r="AH12" s="43">
        <v>100</v>
      </c>
      <c r="AJ12" s="49" t="s">
        <v>137</v>
      </c>
      <c r="AK12" s="57"/>
    </row>
    <row r="13" spans="1:37" ht="12.75">
      <c r="A13" s="41"/>
      <c r="B13" s="45" t="s">
        <v>239</v>
      </c>
      <c r="C13" s="45" t="s">
        <v>219</v>
      </c>
      <c r="D13" s="45" t="s">
        <v>133</v>
      </c>
      <c r="E13" s="45" t="s">
        <v>116</v>
      </c>
      <c r="F13" s="45"/>
      <c r="H13" s="45"/>
      <c r="J13" s="45"/>
      <c r="K13" s="45"/>
      <c r="L13" s="43"/>
      <c r="N13" s="43" t="s">
        <v>137</v>
      </c>
      <c r="O13" s="43" t="s">
        <v>137</v>
      </c>
      <c r="P13" s="43" t="s">
        <v>127</v>
      </c>
      <c r="R13" s="43"/>
      <c r="S13" s="45"/>
      <c r="T13" s="45"/>
      <c r="U13" s="50"/>
      <c r="V13" s="43"/>
      <c r="W13" s="43" t="s">
        <v>127</v>
      </c>
      <c r="Y13" s="49" t="s">
        <v>127</v>
      </c>
      <c r="AA13" s="43">
        <v>126.29486692427108</v>
      </c>
      <c r="AC13" s="50"/>
      <c r="AD13" s="43">
        <v>56.35386617560558</v>
      </c>
      <c r="AE13" s="43"/>
      <c r="AF13" s="43">
        <v>44.66531893048368</v>
      </c>
      <c r="AG13" s="43" t="s">
        <v>127</v>
      </c>
      <c r="AH13" s="43">
        <v>25.27568181818182</v>
      </c>
      <c r="AJ13" s="49" t="s">
        <v>127</v>
      </c>
      <c r="AK13" s="57"/>
    </row>
    <row r="14" spans="1:37" ht="12.75">
      <c r="A14" s="41"/>
      <c r="B14" s="45" t="s">
        <v>130</v>
      </c>
      <c r="C14" s="45" t="s">
        <v>221</v>
      </c>
      <c r="D14" s="45" t="s">
        <v>203</v>
      </c>
      <c r="E14" s="45" t="s">
        <v>211</v>
      </c>
      <c r="F14" s="45"/>
      <c r="H14" s="45"/>
      <c r="J14" s="45"/>
      <c r="K14" s="45"/>
      <c r="L14" s="43"/>
      <c r="N14" s="43" t="s">
        <v>134</v>
      </c>
      <c r="O14" s="43" t="s">
        <v>134</v>
      </c>
      <c r="P14" s="43" t="s">
        <v>9</v>
      </c>
      <c r="R14" s="43"/>
      <c r="S14" s="45"/>
      <c r="T14" s="45"/>
      <c r="U14" s="50"/>
      <c r="V14" s="43"/>
      <c r="W14" s="43" t="s">
        <v>9</v>
      </c>
      <c r="Y14" s="43"/>
      <c r="AA14" t="s">
        <v>106</v>
      </c>
      <c r="AC14" s="50"/>
      <c r="AD14" t="s">
        <v>106</v>
      </c>
      <c r="AE14" s="43"/>
      <c r="AF14" t="s">
        <v>106</v>
      </c>
      <c r="AG14" s="43" t="s">
        <v>9</v>
      </c>
      <c r="AH14" t="s">
        <v>106</v>
      </c>
      <c r="AJ14" s="43"/>
      <c r="AK14" s="58"/>
    </row>
    <row r="15" spans="1:37" ht="12.75">
      <c r="A15" s="41"/>
      <c r="B15" s="43"/>
      <c r="D15" s="43"/>
      <c r="E15" s="43"/>
      <c r="F15" s="43"/>
      <c r="H15" s="45"/>
      <c r="J15" s="45"/>
      <c r="K15" s="45"/>
      <c r="L15" s="43"/>
      <c r="N15" s="43"/>
      <c r="O15" s="43"/>
      <c r="P15" s="43"/>
      <c r="R15" s="43"/>
      <c r="S15" s="45"/>
      <c r="T15" s="45"/>
      <c r="U15" s="50"/>
      <c r="V15" s="43"/>
      <c r="W15" s="43"/>
      <c r="Y15" s="43"/>
      <c r="AC15" s="50"/>
      <c r="AD15" s="53"/>
      <c r="AE15" s="43"/>
      <c r="AF15" s="43"/>
      <c r="AG15" s="43"/>
      <c r="AJ15" s="43"/>
      <c r="AK15" s="58"/>
    </row>
    <row r="16" spans="1:37" ht="12.75">
      <c r="A16" s="41">
        <v>1451</v>
      </c>
      <c r="B16" s="43">
        <v>11.365225</v>
      </c>
      <c r="C16" s="6">
        <v>5.4975972093023255</v>
      </c>
      <c r="D16" s="6">
        <v>2.854521627906977</v>
      </c>
      <c r="E16" s="6">
        <v>6.624646926418604</v>
      </c>
      <c r="F16" s="43">
        <v>26.341990763627905</v>
      </c>
      <c r="H16" s="6">
        <v>25.690694651162794</v>
      </c>
      <c r="J16" s="45">
        <v>36.504679358083834</v>
      </c>
      <c r="K16" s="45">
        <v>8.75747645049505</v>
      </c>
      <c r="L16" s="43">
        <v>45.26215580857888</v>
      </c>
      <c r="N16" s="43">
        <v>9</v>
      </c>
      <c r="O16" s="43">
        <v>18.180000000000003</v>
      </c>
      <c r="P16" s="43">
        <v>27.180000000000003</v>
      </c>
      <c r="R16" s="43">
        <v>26.341990763627905</v>
      </c>
      <c r="S16" s="6">
        <v>25.690694651162794</v>
      </c>
      <c r="T16" s="6"/>
      <c r="U16" s="50">
        <v>52.0326854147907</v>
      </c>
      <c r="V16" s="43">
        <v>45.26215580857888</v>
      </c>
      <c r="W16" s="43">
        <v>27.180000000000003</v>
      </c>
      <c r="Y16" s="43">
        <f>SUM(U16:W16)</f>
        <v>124.4748412233696</v>
      </c>
      <c r="AA16" s="43">
        <f>(Y16/126.294866924271)*100</f>
        <v>98.55890762211837</v>
      </c>
      <c r="AC16" s="50">
        <v>52.0326854147907</v>
      </c>
      <c r="AD16" s="43">
        <f>(AC16/56.3538661756056)*100</f>
        <v>92.33205979630648</v>
      </c>
      <c r="AE16" s="43">
        <v>45.26215580857888</v>
      </c>
      <c r="AF16" s="43">
        <f>(AE16/44.6653189304837)*100</f>
        <v>101.33624228458793</v>
      </c>
      <c r="AG16" s="43">
        <v>27.180000000000003</v>
      </c>
      <c r="AH16" s="43">
        <f>(AG16/25.2756818181818)*100</f>
        <v>107.53419114671856</v>
      </c>
      <c r="AJ16" s="43">
        <v>124.4748412233696</v>
      </c>
      <c r="AK16" s="58"/>
    </row>
    <row r="17" spans="1:37" ht="12.75">
      <c r="A17" s="41">
        <v>1452</v>
      </c>
      <c r="B17" s="43">
        <v>11.365225</v>
      </c>
      <c r="C17" s="6">
        <v>5.709043255813954</v>
      </c>
      <c r="D17" s="6">
        <v>2.854521627906977</v>
      </c>
      <c r="E17" s="6">
        <v>6.6951218937209305</v>
      </c>
      <c r="F17" s="43">
        <v>26.62391177744186</v>
      </c>
      <c r="H17" s="6">
        <v>25.690694651162794</v>
      </c>
      <c r="J17" s="45">
        <v>33.24533298682635</v>
      </c>
      <c r="K17" s="45">
        <v>7.634723059405942</v>
      </c>
      <c r="L17" s="43">
        <v>40.88005604623229</v>
      </c>
      <c r="N17" s="43">
        <v>10.125000000000002</v>
      </c>
      <c r="O17" s="43">
        <v>18.180000000000003</v>
      </c>
      <c r="P17" s="43">
        <v>28.305000000000007</v>
      </c>
      <c r="R17" s="43">
        <v>26.62391177744186</v>
      </c>
      <c r="S17" s="6">
        <v>25.690694651162794</v>
      </c>
      <c r="T17" s="6"/>
      <c r="U17" s="50">
        <v>52.314606428604655</v>
      </c>
      <c r="V17" s="43">
        <v>40.88005604623229</v>
      </c>
      <c r="W17" s="43">
        <v>28.305000000000007</v>
      </c>
      <c r="Y17" s="43">
        <f>SUM(U17:W17)</f>
        <v>121.49966247483695</v>
      </c>
      <c r="AA17" s="43">
        <f>(Y17/126.294866924271)*100</f>
        <v>96.20316758217152</v>
      </c>
      <c r="AC17" s="50">
        <v>52.314606428604655</v>
      </c>
      <c r="AD17" s="43">
        <f>(AC17/56.3538661756056)*100</f>
        <v>92.83232895784982</v>
      </c>
      <c r="AE17" s="43">
        <v>40.88005604623229</v>
      </c>
      <c r="AF17" s="43">
        <f>(AE17/44.6653189304837)*100</f>
        <v>91.52527514660149</v>
      </c>
      <c r="AG17" s="43">
        <v>28.305000000000007</v>
      </c>
      <c r="AH17" s="43">
        <f>(AG17/25.2756818181818)*100</f>
        <v>111.98510965444699</v>
      </c>
      <c r="AJ17" s="43">
        <v>121.49966247483695</v>
      </c>
      <c r="AK17" s="58"/>
    </row>
    <row r="18" spans="1:37" ht="12.75">
      <c r="A18" s="41">
        <v>1453</v>
      </c>
      <c r="B18" s="43">
        <v>12.686762790697674</v>
      </c>
      <c r="C18" s="6">
        <v>7.400611627906978</v>
      </c>
      <c r="D18" s="6">
        <v>2.854521627906977</v>
      </c>
      <c r="E18" s="6">
        <v>6.624646926418604</v>
      </c>
      <c r="F18" s="43">
        <v>29.566542972930236</v>
      </c>
      <c r="H18" s="6">
        <v>25.690694651162794</v>
      </c>
      <c r="J18" s="45">
        <v>42.045568189221555</v>
      </c>
      <c r="K18" s="45">
        <v>9.206577806930694</v>
      </c>
      <c r="L18" s="43">
        <v>51.25214599615225</v>
      </c>
      <c r="N18" s="43">
        <v>10.875000000000002</v>
      </c>
      <c r="O18" s="43">
        <v>18.771818181818187</v>
      </c>
      <c r="P18" s="43">
        <v>29.64681818181819</v>
      </c>
      <c r="R18" s="43">
        <v>29.566542972930236</v>
      </c>
      <c r="S18" s="6">
        <v>25.690694651162794</v>
      </c>
      <c r="T18" s="6"/>
      <c r="U18" s="50">
        <v>55.25723762409303</v>
      </c>
      <c r="V18" s="43">
        <v>51.25214599615225</v>
      </c>
      <c r="W18" s="43">
        <v>29.64681818181819</v>
      </c>
      <c r="Y18" s="43">
        <f>SUM(U18:W18)</f>
        <v>136.15620180206346</v>
      </c>
      <c r="AA18" s="43">
        <f>(Y18/126.294866924271)*100</f>
        <v>107.80818343449027</v>
      </c>
      <c r="AC18" s="50">
        <v>55.25723762409303</v>
      </c>
      <c r="AD18" s="43">
        <f>(AC18/56.3538661756056)*100</f>
        <v>98.05403138074796</v>
      </c>
      <c r="AE18" s="43">
        <v>51.25214599615225</v>
      </c>
      <c r="AF18" s="43">
        <f>(AE18/44.6653189304837)*100</f>
        <v>114.74707272530655</v>
      </c>
      <c r="AG18" s="43">
        <v>29.64681818181819</v>
      </c>
      <c r="AH18" s="43">
        <f>(AG18/25.2756818181818)*100</f>
        <v>117.29384154730124</v>
      </c>
      <c r="AJ18" s="43">
        <v>136.15620180206346</v>
      </c>
      <c r="AK18" s="58"/>
    </row>
    <row r="19" spans="1:37" ht="12.75">
      <c r="A19" s="41">
        <v>1454</v>
      </c>
      <c r="B19" s="43">
        <v>11.629532558139536</v>
      </c>
      <c r="C19" s="6">
        <v>5.709043255813954</v>
      </c>
      <c r="D19" s="6">
        <v>3.0659676744186046</v>
      </c>
      <c r="E19" s="6">
        <v>7.329396599441861</v>
      </c>
      <c r="F19" s="43">
        <v>27.733940087813956</v>
      </c>
      <c r="H19" s="6">
        <v>27.593709069767442</v>
      </c>
      <c r="J19" s="45">
        <v>40.415895003592816</v>
      </c>
      <c r="K19" s="45">
        <v>10.553881876237623</v>
      </c>
      <c r="L19" s="43">
        <v>50.96977687983044</v>
      </c>
      <c r="N19" s="43">
        <v>7.500000000000001</v>
      </c>
      <c r="O19" s="43">
        <v>19.363636363636367</v>
      </c>
      <c r="P19" s="43">
        <v>26.863636363636367</v>
      </c>
      <c r="R19" s="43">
        <v>27.733940087813956</v>
      </c>
      <c r="S19" s="6">
        <v>27.593709069767442</v>
      </c>
      <c r="T19" s="6"/>
      <c r="U19" s="50">
        <v>55.3276491575814</v>
      </c>
      <c r="V19" s="43">
        <v>50.96977687983044</v>
      </c>
      <c r="W19" s="43">
        <v>26.863636363636367</v>
      </c>
      <c r="Y19" s="43">
        <f>SUM(U19:W19)</f>
        <v>133.1610624010482</v>
      </c>
      <c r="AA19" s="43">
        <f>(Y19/126.294866924271)*100</f>
        <v>105.43663859347056</v>
      </c>
      <c r="AC19" s="50">
        <v>55.3276491575814</v>
      </c>
      <c r="AD19" s="43">
        <f>(AC19/56.3538661756056)*100</f>
        <v>98.17897672747708</v>
      </c>
      <c r="AE19" s="43">
        <v>50.96977687983044</v>
      </c>
      <c r="AF19" s="43">
        <f>(AE19/44.6653189304837)*100</f>
        <v>114.11488398674345</v>
      </c>
      <c r="AG19" s="43">
        <v>26.863636363636367</v>
      </c>
      <c r="AH19" s="43">
        <f>(AG19/25.2756818181818)*100</f>
        <v>106.28253891181797</v>
      </c>
      <c r="AJ19" s="43">
        <v>133.1610624010482</v>
      </c>
      <c r="AK19" s="58"/>
    </row>
    <row r="20" spans="1:37" ht="12.75">
      <c r="A20" s="41">
        <v>1455</v>
      </c>
      <c r="B20" s="43">
        <v>12.158147674418604</v>
      </c>
      <c r="C20" s="6">
        <v>6.131935348837209</v>
      </c>
      <c r="D20" s="6">
        <v>2.854521627906977</v>
      </c>
      <c r="E20" s="6">
        <v>6.765596861023256</v>
      </c>
      <c r="F20" s="43">
        <v>27.910201512186045</v>
      </c>
      <c r="H20" s="6">
        <v>25.690694651162794</v>
      </c>
      <c r="J20" s="45">
        <v>32.59346371257485</v>
      </c>
      <c r="K20" s="45">
        <v>8.308375094059405</v>
      </c>
      <c r="L20" s="43">
        <v>40.90183880663426</v>
      </c>
      <c r="N20" s="43">
        <v>8.625000000000002</v>
      </c>
      <c r="O20" s="43">
        <v>18.752727272727274</v>
      </c>
      <c r="P20" s="43">
        <v>27.377727272727277</v>
      </c>
      <c r="R20" s="43">
        <v>27.910201512186045</v>
      </c>
      <c r="S20" s="6">
        <v>25.690694651162794</v>
      </c>
      <c r="T20" s="6"/>
      <c r="U20" s="50">
        <v>53.600896163348835</v>
      </c>
      <c r="V20" s="43">
        <v>40.90183880663426</v>
      </c>
      <c r="W20" s="43">
        <v>27.377727272727277</v>
      </c>
      <c r="Y20" s="43">
        <f>SUM(U20:W20)</f>
        <v>121.88046224271037</v>
      </c>
      <c r="AA20" s="43">
        <f>(Y20/126.294866924271)*100</f>
        <v>96.50468400730205</v>
      </c>
      <c r="AC20" s="50">
        <v>53.600896163348835</v>
      </c>
      <c r="AD20" s="43">
        <f>(AC20/56.3538661756056)*100</f>
        <v>95.11485156372737</v>
      </c>
      <c r="AE20" s="43">
        <v>40.90183880663426</v>
      </c>
      <c r="AF20" s="43">
        <f>(AE20/44.6653189304837)*100</f>
        <v>91.57404399214779</v>
      </c>
      <c r="AG20" s="43">
        <v>27.377727272727277</v>
      </c>
      <c r="AH20" s="43">
        <f>(AG20/25.2756818181818)*100</f>
        <v>108.31647379353144</v>
      </c>
      <c r="AJ20" s="43">
        <v>121.88046224271037</v>
      </c>
      <c r="AK20" s="58"/>
    </row>
    <row r="21" spans="1:37" ht="12.75">
      <c r="A21" s="41">
        <v>1456</v>
      </c>
      <c r="B21" s="43">
        <v>21.408912209302326</v>
      </c>
      <c r="C21" s="6">
        <v>12.898208837209305</v>
      </c>
      <c r="D21" s="6">
        <v>3.5945827906976744</v>
      </c>
      <c r="E21" s="6">
        <v>8.809370912790698</v>
      </c>
      <c r="F21" s="43">
        <v>46.71107475</v>
      </c>
      <c r="H21" s="6">
        <v>32.35124511627907</v>
      </c>
      <c r="J21" s="45">
        <v>33.24533298682635</v>
      </c>
      <c r="K21" s="45">
        <v>9.206577806930694</v>
      </c>
      <c r="L21" s="43">
        <v>42.451910793757044</v>
      </c>
      <c r="N21" s="43">
        <v>9.750000000000002</v>
      </c>
      <c r="O21" s="43">
        <v>18.180000000000003</v>
      </c>
      <c r="P21" s="43">
        <v>27.930000000000007</v>
      </c>
      <c r="R21" s="43">
        <v>46.71107475</v>
      </c>
      <c r="S21" s="6">
        <v>32.35124511627907</v>
      </c>
      <c r="T21" s="6"/>
      <c r="U21" s="50">
        <v>79.06231986627907</v>
      </c>
      <c r="V21" s="43">
        <v>42.451910793757044</v>
      </c>
      <c r="W21" s="43">
        <v>27.930000000000007</v>
      </c>
      <c r="Y21" s="43">
        <f>SUM(U21:W21)</f>
        <v>149.4442306600361</v>
      </c>
      <c r="AA21" s="43">
        <f>(Y21/126.294866924271)*100</f>
        <v>118.32961568394221</v>
      </c>
      <c r="AC21" s="50">
        <v>79.06231986627907</v>
      </c>
      <c r="AD21" s="43">
        <f>(AC21/56.3538661756056)*100</f>
        <v>140.29617705360465</v>
      </c>
      <c r="AE21" s="43">
        <v>42.451910793757044</v>
      </c>
      <c r="AF21" s="43">
        <f>(AE21/44.6653189304837)*100</f>
        <v>95.04445912460278</v>
      </c>
      <c r="AG21" s="43">
        <v>27.930000000000007</v>
      </c>
      <c r="AH21" s="43">
        <f>(AG21/25.2756818181818)*100</f>
        <v>110.50147015187083</v>
      </c>
      <c r="AJ21" s="43">
        <v>149.4442306600361</v>
      </c>
      <c r="AK21" s="58"/>
    </row>
    <row r="22" spans="1:37" ht="12.75">
      <c r="A22" s="41">
        <v>1457</v>
      </c>
      <c r="B22" s="43">
        <v>21.14460465116279</v>
      </c>
      <c r="C22" s="6">
        <v>12.686762790697676</v>
      </c>
      <c r="D22" s="6">
        <v>3.9117518604651167</v>
      </c>
      <c r="E22" s="6">
        <v>12.967393983627906</v>
      </c>
      <c r="F22" s="43">
        <v>50.71051328595349</v>
      </c>
      <c r="H22" s="6">
        <v>35.20576674418605</v>
      </c>
      <c r="J22" s="45">
        <v>38.46028718083833</v>
      </c>
      <c r="K22" s="45">
        <v>13.023939336633664</v>
      </c>
      <c r="L22" s="43">
        <v>51.484226517471996</v>
      </c>
      <c r="N22" s="43">
        <v>8.625000000000002</v>
      </c>
      <c r="O22" s="43">
        <v>18.180000000000003</v>
      </c>
      <c r="P22" s="43">
        <v>26.805000000000007</v>
      </c>
      <c r="R22" s="43">
        <v>50.71051328595349</v>
      </c>
      <c r="S22" s="6">
        <v>35.20576674418605</v>
      </c>
      <c r="T22" s="6"/>
      <c r="U22" s="50">
        <v>85.91628003013955</v>
      </c>
      <c r="V22" s="43">
        <v>51.484226517471996</v>
      </c>
      <c r="W22" s="43">
        <v>26.805000000000007</v>
      </c>
      <c r="Y22" s="43">
        <f>SUM(U22:W22)</f>
        <v>164.20550654761155</v>
      </c>
      <c r="AA22" s="43">
        <f>(Y22/126.294866924271)*100</f>
        <v>130.01756171616424</v>
      </c>
      <c r="AC22" s="50">
        <v>85.91628003013955</v>
      </c>
      <c r="AD22" s="43">
        <f>(AC22/56.3538661756056)*100</f>
        <v>152.45853720561746</v>
      </c>
      <c r="AE22" s="43">
        <v>51.484226517471996</v>
      </c>
      <c r="AF22" s="43">
        <f>(AE22/44.6653189304837)*100</f>
        <v>115.26667165995417</v>
      </c>
      <c r="AG22" s="43">
        <v>26.805000000000007</v>
      </c>
      <c r="AH22" s="43">
        <f>(AG22/25.2756818181818)*100</f>
        <v>106.05055164414243</v>
      </c>
      <c r="AJ22" s="43">
        <v>164.20550654761155</v>
      </c>
      <c r="AK22" s="58"/>
    </row>
    <row r="23" spans="1:37" ht="12.75">
      <c r="A23" s="41">
        <v>1458</v>
      </c>
      <c r="B23" s="43">
        <v>21.14460465116279</v>
      </c>
      <c r="C23" s="6">
        <v>9.937964186046512</v>
      </c>
      <c r="D23" s="6">
        <v>3.171690697674419</v>
      </c>
      <c r="E23" s="6">
        <v>9.866495422325581</v>
      </c>
      <c r="F23" s="43">
        <v>44.1207549572093</v>
      </c>
      <c r="H23" s="6">
        <v>28.54521627906977</v>
      </c>
      <c r="J23" s="45">
        <v>42.045568189221555</v>
      </c>
      <c r="K23" s="45">
        <v>9.206577806930694</v>
      </c>
      <c r="L23" s="43">
        <v>51.25214599615225</v>
      </c>
      <c r="N23" s="43">
        <v>8.625000000000002</v>
      </c>
      <c r="O23" s="43">
        <v>18.180000000000003</v>
      </c>
      <c r="P23" s="43">
        <v>26.805000000000007</v>
      </c>
      <c r="R23" s="43">
        <v>44.1207549572093</v>
      </c>
      <c r="S23" s="6">
        <v>28.54521627906977</v>
      </c>
      <c r="T23" s="6"/>
      <c r="U23" s="50">
        <v>72.66597123627906</v>
      </c>
      <c r="V23" s="43">
        <v>51.25214599615225</v>
      </c>
      <c r="W23" s="43">
        <v>26.805000000000007</v>
      </c>
      <c r="Y23" s="43">
        <f>SUM(U23:W23)</f>
        <v>150.72311723243132</v>
      </c>
      <c r="AA23" s="43">
        <f>(Y23/126.294866924271)*100</f>
        <v>119.34223528087486</v>
      </c>
      <c r="AC23" s="50">
        <v>72.66597123627906</v>
      </c>
      <c r="AD23" s="43">
        <f>(AC23/56.3538661756056)*100</f>
        <v>128.9458490919557</v>
      </c>
      <c r="AE23" s="43">
        <v>51.25214599615225</v>
      </c>
      <c r="AF23" s="43">
        <f>(AE23/44.6653189304837)*100</f>
        <v>114.74707272530655</v>
      </c>
      <c r="AG23" s="43">
        <v>26.805000000000007</v>
      </c>
      <c r="AH23" s="43">
        <f>(AG23/25.2756818181818)*100</f>
        <v>106.05055164414243</v>
      </c>
      <c r="AJ23" s="43">
        <v>150.72311723243132</v>
      </c>
      <c r="AK23" s="58"/>
    </row>
    <row r="24" spans="1:37" ht="12.75">
      <c r="A24" s="41">
        <v>1459</v>
      </c>
      <c r="B24" s="43">
        <v>12.686762790697674</v>
      </c>
      <c r="C24" s="6">
        <v>6.766273488372094</v>
      </c>
      <c r="D24" s="6">
        <v>2.7487986046511628</v>
      </c>
      <c r="E24" s="6">
        <v>5.919897253395349</v>
      </c>
      <c r="F24" s="43">
        <v>28.12173213711628</v>
      </c>
      <c r="H24" s="6">
        <v>24.739187441860466</v>
      </c>
      <c r="J24" s="45">
        <v>42.69743746347306</v>
      </c>
      <c r="K24" s="45">
        <v>10.553881876237623</v>
      </c>
      <c r="L24" s="43">
        <v>53.25131933971068</v>
      </c>
      <c r="N24" s="43">
        <v>8.25</v>
      </c>
      <c r="O24" s="43">
        <v>18.180000000000003</v>
      </c>
      <c r="P24" s="43">
        <v>26.430000000000003</v>
      </c>
      <c r="R24" s="43">
        <v>28.12173213711628</v>
      </c>
      <c r="S24" s="6">
        <v>24.739187441860466</v>
      </c>
      <c r="T24" s="6"/>
      <c r="U24" s="50">
        <v>52.86091957897675</v>
      </c>
      <c r="V24" s="43">
        <v>53.25131933971068</v>
      </c>
      <c r="W24" s="43">
        <v>26.430000000000003</v>
      </c>
      <c r="Y24" s="43">
        <f>SUM(U24:W24)</f>
        <v>132.54223891868745</v>
      </c>
      <c r="AA24" s="43">
        <f>(Y24/126.294866924271)*100</f>
        <v>104.94665551068081</v>
      </c>
      <c r="AC24" s="50">
        <v>52.86091957897675</v>
      </c>
      <c r="AD24" s="43">
        <f>(AC24/56.3538661756056)*100</f>
        <v>93.8017622681922</v>
      </c>
      <c r="AE24" s="43">
        <v>53.25131933971068</v>
      </c>
      <c r="AF24" s="43">
        <f>(AE24/44.6653189304837)*100</f>
        <v>119.22296899433333</v>
      </c>
      <c r="AG24" s="43">
        <v>26.430000000000003</v>
      </c>
      <c r="AH24" s="43">
        <f>(AG24/25.2756818181818)*100</f>
        <v>104.56691214156628</v>
      </c>
      <c r="AJ24" s="43">
        <v>132.54223891868745</v>
      </c>
      <c r="AK24" s="58"/>
    </row>
    <row r="25" spans="1:37" ht="12.75">
      <c r="A25" s="41">
        <v>1460</v>
      </c>
      <c r="B25" s="43">
        <v>18.765836627906978</v>
      </c>
      <c r="C25" s="6">
        <v>10.995194418604651</v>
      </c>
      <c r="D25" s="6">
        <v>4.228920930232558</v>
      </c>
      <c r="E25" s="6">
        <v>9.020795814697674</v>
      </c>
      <c r="F25" s="43">
        <v>43.01074779144186</v>
      </c>
      <c r="H25" s="6">
        <v>38.06028837209303</v>
      </c>
      <c r="J25" s="45">
        <v>31.941594438323353</v>
      </c>
      <c r="K25" s="45">
        <v>9.206577806930694</v>
      </c>
      <c r="L25" s="43">
        <v>41.148172245254045</v>
      </c>
      <c r="N25" s="43">
        <v>7.500000000000001</v>
      </c>
      <c r="O25" s="43">
        <v>17.59090909090909</v>
      </c>
      <c r="P25" s="43">
        <v>25.09090909090909</v>
      </c>
      <c r="R25" s="43">
        <v>43.01074779144186</v>
      </c>
      <c r="S25" s="6">
        <v>38.06028837209303</v>
      </c>
      <c r="T25" s="6"/>
      <c r="U25" s="50">
        <v>81.07103616353488</v>
      </c>
      <c r="V25" s="43">
        <v>41.148172245254045</v>
      </c>
      <c r="W25" s="43">
        <v>25.09090909090909</v>
      </c>
      <c r="Y25" s="43">
        <f>SUM(U25:W25)</f>
        <v>147.310117499698</v>
      </c>
      <c r="AA25" s="43">
        <f>(Y25/126.294866924271)*100</f>
        <v>116.63982954115481</v>
      </c>
      <c r="AC25" s="50">
        <v>81.07103616353488</v>
      </c>
      <c r="AD25" s="43">
        <f>(AC25/56.3538661756056)*100</f>
        <v>143.86064642114798</v>
      </c>
      <c r="AE25" s="43">
        <v>41.148172245254045</v>
      </c>
      <c r="AF25" s="43">
        <f>(AE25/44.6653189304837)*100</f>
        <v>92.12555340597997</v>
      </c>
      <c r="AG25" s="43">
        <v>25.09090909090909</v>
      </c>
      <c r="AH25" s="43">
        <f>(AG25/25.2756818181818)*100</f>
        <v>99.26897035418529</v>
      </c>
      <c r="AJ25" s="43">
        <v>147.310117499698</v>
      </c>
      <c r="AK25" s="58"/>
    </row>
    <row r="26" spans="1:37" ht="12.75">
      <c r="A26" s="41">
        <v>1461</v>
      </c>
      <c r="B26" s="43">
        <v>15.594145930232559</v>
      </c>
      <c r="C26" s="6">
        <v>6.343381395348838</v>
      </c>
      <c r="D26" s="6">
        <v>3.0659676744186046</v>
      </c>
      <c r="E26" s="6">
        <v>8.104621239767441</v>
      </c>
      <c r="F26" s="43">
        <v>33.10811623976744</v>
      </c>
      <c r="H26" s="6">
        <v>27.593709069767442</v>
      </c>
      <c r="J26" s="45">
        <v>32.59346371257485</v>
      </c>
      <c r="K26" s="45">
        <v>7.859273737623763</v>
      </c>
      <c r="L26" s="43">
        <v>40.45273745019861</v>
      </c>
      <c r="N26" s="43">
        <v>7.500000000000001</v>
      </c>
      <c r="O26" s="43">
        <v>17.001818181818184</v>
      </c>
      <c r="P26" s="43">
        <v>24.501818181818184</v>
      </c>
      <c r="R26" s="43">
        <v>33.10811623976744</v>
      </c>
      <c r="S26" s="6">
        <v>27.593709069767442</v>
      </c>
      <c r="T26" s="6"/>
      <c r="U26" s="50">
        <v>60.70182530953488</v>
      </c>
      <c r="V26" s="43">
        <v>40.45273745019861</v>
      </c>
      <c r="W26" s="43">
        <v>24.501818181818184</v>
      </c>
      <c r="Y26" s="43">
        <f>SUM(U26:W26)</f>
        <v>125.65638094155167</v>
      </c>
      <c r="AA26" s="43">
        <f>(Y26/126.294866924271)*100</f>
        <v>99.4944481923385</v>
      </c>
      <c r="AC26" s="50">
        <v>60.70182530953488</v>
      </c>
      <c r="AD26" s="43">
        <f>(AC26/56.3538661756056)*100</f>
        <v>107.71545845742065</v>
      </c>
      <c r="AE26" s="43">
        <v>40.45273745019861</v>
      </c>
      <c r="AF26" s="43">
        <f>(AE26/44.6653189304837)*100</f>
        <v>90.56856285557599</v>
      </c>
      <c r="AG26" s="43">
        <v>24.501818181818184</v>
      </c>
      <c r="AH26" s="43">
        <f>(AG26/25.2756818181818)*100</f>
        <v>96.9383075719566</v>
      </c>
      <c r="AJ26" s="43">
        <v>125.65638094155167</v>
      </c>
      <c r="AK26" s="58"/>
    </row>
    <row r="27" spans="1:37" ht="12.75">
      <c r="A27" s="41">
        <v>1462</v>
      </c>
      <c r="B27" s="43">
        <v>12.42245523255814</v>
      </c>
      <c r="C27" s="6">
        <v>6.343381395348838</v>
      </c>
      <c r="D27" s="6">
        <v>2.431629534883721</v>
      </c>
      <c r="E27" s="6">
        <v>7.329396599441861</v>
      </c>
      <c r="F27" s="43">
        <v>28.52686276223256</v>
      </c>
      <c r="H27" s="6">
        <v>21.88466581395349</v>
      </c>
      <c r="J27" s="45">
        <v>38.46028718083833</v>
      </c>
      <c r="K27" s="45">
        <v>7.859273737623763</v>
      </c>
      <c r="L27" s="43">
        <v>46.31956091846209</v>
      </c>
      <c r="N27" s="43">
        <v>8.249925000000001</v>
      </c>
      <c r="O27" s="43">
        <v>16.14</v>
      </c>
      <c r="P27" s="43">
        <v>24.389925</v>
      </c>
      <c r="R27" s="43">
        <v>28.52686276223256</v>
      </c>
      <c r="S27" s="6">
        <v>21.88466581395349</v>
      </c>
      <c r="T27" s="6"/>
      <c r="U27" s="50">
        <v>50.41152857618605</v>
      </c>
      <c r="V27" s="43">
        <v>46.31956091846209</v>
      </c>
      <c r="W27" s="43">
        <v>24.389925</v>
      </c>
      <c r="Y27" s="43">
        <f>SUM(U27:W27)</f>
        <v>121.12101449464814</v>
      </c>
      <c r="AA27" s="43">
        <f>(Y27/126.294866924271)*100</f>
        <v>95.90335493783353</v>
      </c>
      <c r="AC27" s="50">
        <v>50.41152857618605</v>
      </c>
      <c r="AD27" s="43">
        <f>(AC27/56.3538661756056)*100</f>
        <v>89.45531513152532</v>
      </c>
      <c r="AE27" s="43">
        <v>46.31956091846209</v>
      </c>
      <c r="AF27" s="43">
        <f>(AE27/44.6653189304837)*100</f>
        <v>103.70363858937853</v>
      </c>
      <c r="AG27" s="43">
        <v>24.389925</v>
      </c>
      <c r="AH27" s="43">
        <f>(AG27/25.2756818181818)*100</f>
        <v>96.49561651965156</v>
      </c>
      <c r="AJ27" s="43">
        <v>121.12101449464814</v>
      </c>
      <c r="AK27" s="58"/>
    </row>
    <row r="28" spans="1:37" ht="12.75">
      <c r="A28" s="41">
        <v>1463</v>
      </c>
      <c r="B28" s="43">
        <v>9.250764534883722</v>
      </c>
      <c r="C28" s="6">
        <v>4.863259069767442</v>
      </c>
      <c r="D28" s="6">
        <v>1.7972913953488372</v>
      </c>
      <c r="E28" s="6">
        <v>6.060847188</v>
      </c>
      <c r="F28" s="43">
        <v>21.972162188</v>
      </c>
      <c r="H28" s="6">
        <v>16.175622558139533</v>
      </c>
      <c r="J28" s="45">
        <v>32.9193983497006</v>
      </c>
      <c r="K28" s="45">
        <v>6.961071024752475</v>
      </c>
      <c r="L28" s="43">
        <v>39.88046937445308</v>
      </c>
      <c r="N28" s="43">
        <v>9.000075</v>
      </c>
      <c r="O28" s="43">
        <v>16.14</v>
      </c>
      <c r="P28" s="43">
        <v>25.140075000000003</v>
      </c>
      <c r="R28" s="43">
        <v>21.972162188</v>
      </c>
      <c r="S28" s="6">
        <v>16.175622558139533</v>
      </c>
      <c r="T28" s="6"/>
      <c r="U28" s="50">
        <v>38.147784746139536</v>
      </c>
      <c r="V28" s="43">
        <v>39.88046937445308</v>
      </c>
      <c r="W28" s="43">
        <v>25.140075000000003</v>
      </c>
      <c r="Y28" s="43">
        <f>SUM(U28:W28)</f>
        <v>103.1683291205926</v>
      </c>
      <c r="AA28" s="43">
        <f>(Y28/126.294866924271)*100</f>
        <v>81.68845783926788</v>
      </c>
      <c r="AC28" s="50">
        <v>38.147784746139536</v>
      </c>
      <c r="AD28" s="43">
        <f>(AC28/56.3538661756056)*100</f>
        <v>67.69328767482665</v>
      </c>
      <c r="AE28" s="43">
        <v>39.88046937445308</v>
      </c>
      <c r="AF28" s="43">
        <f>(AE28/44.6653189304837)*100</f>
        <v>89.28732701208811</v>
      </c>
      <c r="AG28" s="43">
        <v>25.140075000000003</v>
      </c>
      <c r="AH28" s="43">
        <f>(AG28/25.2756818181818)*100</f>
        <v>99.46348898060488</v>
      </c>
      <c r="AJ28" s="43">
        <v>103.1683291205926</v>
      </c>
      <c r="AK28" s="58"/>
    </row>
    <row r="29" spans="1:37" ht="12.75">
      <c r="A29" s="41">
        <v>1464</v>
      </c>
      <c r="B29" s="43">
        <v>7.1363040697674425</v>
      </c>
      <c r="C29" s="6">
        <v>3.5945827906976744</v>
      </c>
      <c r="D29" s="6">
        <v>2.0087374418604655</v>
      </c>
      <c r="E29" s="6">
        <v>4.792297776558139</v>
      </c>
      <c r="F29" s="43">
        <v>17.53192207888372</v>
      </c>
      <c r="H29" s="6">
        <v>18.07863697674419</v>
      </c>
      <c r="J29" s="45">
        <v>31.941594438323353</v>
      </c>
      <c r="K29" s="45">
        <v>5.838317633663366</v>
      </c>
      <c r="L29" s="43">
        <v>37.77991207198672</v>
      </c>
      <c r="N29" s="43">
        <v>9.750000000000002</v>
      </c>
      <c r="O29" s="43">
        <v>15.272727272727275</v>
      </c>
      <c r="P29" s="43">
        <v>25.022727272727277</v>
      </c>
      <c r="R29" s="43">
        <v>17.53192207888372</v>
      </c>
      <c r="S29" s="6">
        <v>18.07863697674419</v>
      </c>
      <c r="T29" s="6"/>
      <c r="U29" s="50">
        <v>35.61055905562791</v>
      </c>
      <c r="V29" s="43">
        <v>37.77991207198672</v>
      </c>
      <c r="W29" s="43">
        <v>25.022727272727277</v>
      </c>
      <c r="Y29" s="43">
        <f>SUM(U29:W29)</f>
        <v>98.41319840034191</v>
      </c>
      <c r="AA29" s="43">
        <f>(Y29/126.294866924271)*100</f>
        <v>77.9233557127484</v>
      </c>
      <c r="AC29" s="50">
        <v>35.61055905562791</v>
      </c>
      <c r="AD29" s="43">
        <f>(AC29/56.3538661756056)*100</f>
        <v>63.19097778431211</v>
      </c>
      <c r="AE29" s="43">
        <v>37.77991207198672</v>
      </c>
      <c r="AF29" s="43">
        <f>(AE29/44.6653189304837)*100</f>
        <v>84.58444488169154</v>
      </c>
      <c r="AG29" s="43">
        <v>25.022727272727277</v>
      </c>
      <c r="AH29" s="43">
        <f>(AG29/25.2756818181818)*100</f>
        <v>98.99921771735329</v>
      </c>
      <c r="AJ29" s="43">
        <v>98.41319840034191</v>
      </c>
      <c r="AK29" s="58"/>
    </row>
    <row r="30" spans="1:37" ht="12.75">
      <c r="A30" s="41">
        <v>1465</v>
      </c>
      <c r="B30" s="43">
        <v>8.193534302325581</v>
      </c>
      <c r="C30" s="6">
        <v>4.651813023255815</v>
      </c>
      <c r="D30" s="6">
        <v>2.960244651162791</v>
      </c>
      <c r="E30" s="6">
        <v>6.6951218937209305</v>
      </c>
      <c r="F30" s="43">
        <v>22.50071387046512</v>
      </c>
      <c r="H30" s="6">
        <v>26.64220186046512</v>
      </c>
      <c r="J30" s="45">
        <v>32.59346371257485</v>
      </c>
      <c r="K30" s="45">
        <v>5.613766955445545</v>
      </c>
      <c r="L30" s="43">
        <v>38.2072306680204</v>
      </c>
      <c r="N30" s="43">
        <v>8.625000000000002</v>
      </c>
      <c r="O30" s="43">
        <v>15.818181818181818</v>
      </c>
      <c r="P30" s="43">
        <v>24.44318181818182</v>
      </c>
      <c r="R30" s="43">
        <v>22.50071387046512</v>
      </c>
      <c r="S30" s="6">
        <v>26.64220186046512</v>
      </c>
      <c r="T30" s="6"/>
      <c r="U30" s="50">
        <v>49.14291573093024</v>
      </c>
      <c r="V30" s="43">
        <v>38.2072306680204</v>
      </c>
      <c r="W30" s="43">
        <v>24.44318181818182</v>
      </c>
      <c r="Y30" s="43">
        <f>SUM(U30:W30)</f>
        <v>111.79332821713245</v>
      </c>
      <c r="AA30" s="43">
        <f>(Y30/126.294866924271)*100</f>
        <v>88.51771330038775</v>
      </c>
      <c r="AC30" s="50">
        <v>49.14291573093024</v>
      </c>
      <c r="AD30" s="43">
        <f>(AC30/56.3538661756056)*100</f>
        <v>87.20416018626806</v>
      </c>
      <c r="AE30" s="43">
        <v>38.2072306680204</v>
      </c>
      <c r="AF30" s="43">
        <f>(AE30/44.6653189304837)*100</f>
        <v>85.54115717271704</v>
      </c>
      <c r="AG30" s="43">
        <v>24.44318181818182</v>
      </c>
      <c r="AH30" s="43">
        <f>(AG30/25.2756818181818)*100</f>
        <v>96.70632030428106</v>
      </c>
      <c r="AJ30" s="43">
        <v>111.79332821713245</v>
      </c>
      <c r="AK30" s="58"/>
    </row>
    <row r="31" spans="1:37" ht="12.75">
      <c r="A31" s="41">
        <v>1466</v>
      </c>
      <c r="B31" s="43">
        <v>11.365225</v>
      </c>
      <c r="C31" s="6">
        <v>6.977719534883722</v>
      </c>
      <c r="D31" s="6">
        <v>2.7487986046511628</v>
      </c>
      <c r="E31" s="6">
        <v>6.624646926418604</v>
      </c>
      <c r="F31" s="43">
        <v>27.71639006595349</v>
      </c>
      <c r="H31" s="6">
        <v>24.739187441860466</v>
      </c>
      <c r="J31" s="45">
        <v>35.85281008383234</v>
      </c>
      <c r="K31" s="45">
        <v>8.982027128712872</v>
      </c>
      <c r="L31" s="43">
        <v>44.83483721254521</v>
      </c>
      <c r="N31" s="43">
        <v>7.500000000000001</v>
      </c>
      <c r="O31" s="43">
        <v>16.363636363636363</v>
      </c>
      <c r="P31" s="43">
        <v>23.863636363636363</v>
      </c>
      <c r="R31" s="43">
        <v>27.71639006595349</v>
      </c>
      <c r="S31" s="6">
        <v>24.739187441860466</v>
      </c>
      <c r="T31" s="6"/>
      <c r="U31" s="50">
        <v>52.455577507813956</v>
      </c>
      <c r="V31" s="43">
        <v>44.83483721254521</v>
      </c>
      <c r="W31" s="43">
        <v>23.863636363636363</v>
      </c>
      <c r="Y31" s="43">
        <f>SUM(U31:W31)</f>
        <v>121.15405108399553</v>
      </c>
      <c r="AA31" s="43">
        <f>(Y31/126.294866924271)*100</f>
        <v>95.9295132371785</v>
      </c>
      <c r="AC31" s="50">
        <v>52.455577507813956</v>
      </c>
      <c r="AD31" s="43">
        <f>(AC31/56.3538661756056)*100</f>
        <v>93.08248229918405</v>
      </c>
      <c r="AE31" s="43">
        <v>44.83483721254521</v>
      </c>
      <c r="AF31" s="43">
        <f>(AE31/44.6653189304837)*100</f>
        <v>100.37952999356246</v>
      </c>
      <c r="AG31" s="43">
        <v>23.863636363636363</v>
      </c>
      <c r="AH31" s="43">
        <f>(AG31/25.2756818181818)*100</f>
        <v>94.41342289120882</v>
      </c>
      <c r="AJ31" s="43">
        <v>121.15405108399553</v>
      </c>
      <c r="AK31" s="58"/>
    </row>
    <row r="32" spans="1:37" ht="12.75">
      <c r="A32" s="41">
        <v>1467</v>
      </c>
      <c r="B32" s="43">
        <v>12.42245523255814</v>
      </c>
      <c r="C32" s="6">
        <v>5.920489302325582</v>
      </c>
      <c r="D32" s="6">
        <v>2.854521627906977</v>
      </c>
      <c r="E32" s="6">
        <v>5.4970474495813955</v>
      </c>
      <c r="F32" s="43">
        <v>26.69451361237209</v>
      </c>
      <c r="H32" s="6">
        <v>25.690694651162794</v>
      </c>
      <c r="J32" s="45">
        <v>41.719633552095814</v>
      </c>
      <c r="K32" s="45">
        <v>11.002983232673268</v>
      </c>
      <c r="L32" s="43">
        <v>52.72261678476908</v>
      </c>
      <c r="N32" s="43">
        <v>8.625000000000002</v>
      </c>
      <c r="O32" s="43">
        <v>15.272727272727275</v>
      </c>
      <c r="P32" s="43">
        <v>23.897727272727277</v>
      </c>
      <c r="R32" s="43">
        <v>26.69451361237209</v>
      </c>
      <c r="S32" s="6">
        <v>25.690694651162794</v>
      </c>
      <c r="T32" s="6"/>
      <c r="U32" s="50">
        <v>52.385208263534885</v>
      </c>
      <c r="V32" s="43">
        <v>52.72261678476908</v>
      </c>
      <c r="W32" s="43">
        <v>23.897727272727277</v>
      </c>
      <c r="Y32" s="43">
        <f>SUM(U32:W32)</f>
        <v>129.00555232103125</v>
      </c>
      <c r="AA32" s="43">
        <f>(Y32/126.294866924271)*100</f>
        <v>102.14631478125365</v>
      </c>
      <c r="AC32" s="50">
        <v>52.385208263534885</v>
      </c>
      <c r="AD32" s="43">
        <f>(AC32/56.3538661756056)*100</f>
        <v>92.95761199470522</v>
      </c>
      <c r="AE32" s="43">
        <v>52.72261678476908</v>
      </c>
      <c r="AF32" s="43">
        <f>(AE32/44.6653189304837)*100</f>
        <v>118.03927084193803</v>
      </c>
      <c r="AG32" s="43">
        <v>23.897727272727277</v>
      </c>
      <c r="AH32" s="43">
        <f>(AG32/25.2756818181818)*100</f>
        <v>94.54829920962486</v>
      </c>
      <c r="AJ32" s="43">
        <v>129.00555232103125</v>
      </c>
      <c r="AK32" s="58"/>
    </row>
    <row r="33" spans="1:37" ht="12.75">
      <c r="A33" s="41">
        <v>1468</v>
      </c>
      <c r="B33" s="43">
        <v>12.95107034883721</v>
      </c>
      <c r="C33" s="6">
        <v>6.131935348837209</v>
      </c>
      <c r="D33" s="6">
        <v>2.537352558139535</v>
      </c>
      <c r="E33" s="6">
        <v>5.919897253395349</v>
      </c>
      <c r="F33" s="43">
        <v>27.540255509209302</v>
      </c>
      <c r="H33" s="6">
        <v>22.836173023255814</v>
      </c>
      <c r="J33" s="45">
        <v>39.112156455089824</v>
      </c>
      <c r="K33" s="45">
        <v>8.083824415841585</v>
      </c>
      <c r="L33" s="43">
        <v>47.19598087093141</v>
      </c>
      <c r="N33" s="43">
        <v>7.500000000000001</v>
      </c>
      <c r="O33" s="43">
        <v>16.363636363636363</v>
      </c>
      <c r="P33" s="43">
        <v>23.863636363636363</v>
      </c>
      <c r="R33" s="43">
        <v>27.540255509209302</v>
      </c>
      <c r="S33" s="6">
        <v>22.836173023255814</v>
      </c>
      <c r="T33" s="6"/>
      <c r="U33" s="50">
        <v>50.37642853246511</v>
      </c>
      <c r="V33" s="43">
        <v>47.19598087093141</v>
      </c>
      <c r="W33" s="43">
        <v>23.863636363636363</v>
      </c>
      <c r="Y33" s="43">
        <f>SUM(U33:W33)</f>
        <v>121.43604576703288</v>
      </c>
      <c r="AA33" s="43">
        <f>(Y33/126.294866924271)*100</f>
        <v>96.15279601177174</v>
      </c>
      <c r="AC33" s="50">
        <v>50.37642853246511</v>
      </c>
      <c r="AD33" s="43">
        <f>(AC33/56.3538661756056)*100</f>
        <v>89.39303006378647</v>
      </c>
      <c r="AE33" s="43">
        <v>47.19598087093141</v>
      </c>
      <c r="AF33" s="43">
        <f>(AE33/44.6653189304837)*100</f>
        <v>105.66583201697581</v>
      </c>
      <c r="AG33" s="43">
        <v>23.863636363636363</v>
      </c>
      <c r="AH33" s="43">
        <f>(AG33/25.2756818181818)*100</f>
        <v>94.41342289120882</v>
      </c>
      <c r="AJ33" s="43">
        <v>121.43604576703288</v>
      </c>
      <c r="AK33" s="58"/>
    </row>
    <row r="34" spans="1:37" ht="12.75">
      <c r="A34" s="41">
        <v>1469</v>
      </c>
      <c r="B34" s="43">
        <v>13.479685465116281</v>
      </c>
      <c r="C34" s="6">
        <v>6.554827441860465</v>
      </c>
      <c r="D34" s="6">
        <v>2.960244651162791</v>
      </c>
      <c r="E34" s="6">
        <v>7.329396599441861</v>
      </c>
      <c r="F34" s="43">
        <v>30.3241541575814</v>
      </c>
      <c r="H34" s="6">
        <v>26.64220186046512</v>
      </c>
      <c r="J34" s="45">
        <v>32.59346371257485</v>
      </c>
      <c r="K34" s="45">
        <v>7.4101723811881195</v>
      </c>
      <c r="L34" s="43">
        <v>40.00363609376297</v>
      </c>
      <c r="N34" s="43">
        <v>9</v>
      </c>
      <c r="O34" s="43">
        <v>15.272727272727275</v>
      </c>
      <c r="P34" s="43">
        <v>24.272727272727273</v>
      </c>
      <c r="R34" s="43">
        <v>30.3241541575814</v>
      </c>
      <c r="S34" s="6">
        <v>26.64220186046512</v>
      </c>
      <c r="T34" s="6"/>
      <c r="U34" s="50">
        <v>56.966356018046525</v>
      </c>
      <c r="V34" s="43">
        <v>40.00363609376297</v>
      </c>
      <c r="W34" s="43">
        <v>24.272727272727273</v>
      </c>
      <c r="Y34" s="43">
        <f>SUM(U34:W34)</f>
        <v>121.24271938453677</v>
      </c>
      <c r="AA34" s="43">
        <f>(Y34/126.294866924271)*100</f>
        <v>95.99972060403404</v>
      </c>
      <c r="AC34" s="50">
        <v>56.966356018046525</v>
      </c>
      <c r="AD34" s="43">
        <f>(AC34/56.3538661756056)*100</f>
        <v>101.08686392612766</v>
      </c>
      <c r="AE34" s="43">
        <v>40.00363609376297</v>
      </c>
      <c r="AF34" s="43">
        <f>(AE34/44.6653189304837)*100</f>
        <v>89.5630817190042</v>
      </c>
      <c r="AG34" s="43">
        <v>24.272727272727273</v>
      </c>
      <c r="AH34" s="43">
        <f>(AG34/25.2756818181818)*100</f>
        <v>96.031938712201</v>
      </c>
      <c r="AJ34" s="43">
        <v>121.24271938453677</v>
      </c>
      <c r="AK34" s="58"/>
    </row>
    <row r="35" spans="1:37" ht="12.75">
      <c r="A35" s="41">
        <v>1470</v>
      </c>
      <c r="B35" s="43">
        <v>12.158147674418604</v>
      </c>
      <c r="C35" s="6">
        <v>6.554827441860465</v>
      </c>
      <c r="D35" s="6">
        <v>2.537352558139535</v>
      </c>
      <c r="E35" s="6">
        <v>6.765596861023256</v>
      </c>
      <c r="F35" s="43">
        <v>28.015924535441858</v>
      </c>
      <c r="H35" s="6">
        <v>22.836173023255814</v>
      </c>
      <c r="J35" s="45">
        <v>35.20094080958084</v>
      </c>
      <c r="K35" s="45">
        <v>6.062868311881188</v>
      </c>
      <c r="L35" s="43">
        <v>41.26380912146203</v>
      </c>
      <c r="N35" s="43">
        <v>9</v>
      </c>
      <c r="O35" s="43">
        <v>15.545454545454545</v>
      </c>
      <c r="P35" s="43">
        <v>24.545454545454547</v>
      </c>
      <c r="R35" s="43">
        <v>28.015924535441858</v>
      </c>
      <c r="S35" s="6">
        <v>22.836173023255814</v>
      </c>
      <c r="T35" s="6"/>
      <c r="U35" s="50">
        <v>50.85209755869767</v>
      </c>
      <c r="V35" s="43">
        <v>41.26380912146203</v>
      </c>
      <c r="W35" s="43">
        <v>24.545454545454547</v>
      </c>
      <c r="Y35" s="43">
        <f>SUM(U35:W35)</f>
        <v>116.66136122561424</v>
      </c>
      <c r="AA35" s="43">
        <f>(Y35/126.294866924271)*100</f>
        <v>92.37221121232646</v>
      </c>
      <c r="AC35" s="50">
        <v>50.85209755869767</v>
      </c>
      <c r="AD35" s="43">
        <f>(AC35/56.3538661756056)*100</f>
        <v>90.23710529502317</v>
      </c>
      <c r="AE35" s="43">
        <v>41.26380912146203</v>
      </c>
      <c r="AF35" s="43">
        <f>(AE35/44.6653189304837)*100</f>
        <v>92.3844497465344</v>
      </c>
      <c r="AG35" s="43">
        <v>24.545454545454547</v>
      </c>
      <c r="AH35" s="43">
        <f>(AG35/25.2756818181818)*100</f>
        <v>97.1109492595291</v>
      </c>
      <c r="AJ35" s="43">
        <v>116.66136122561424</v>
      </c>
      <c r="AK35" s="58"/>
    </row>
    <row r="36" spans="1:37" ht="12.75">
      <c r="A36" s="41">
        <v>1471</v>
      </c>
      <c r="B36" s="43">
        <v>12.42245523255814</v>
      </c>
      <c r="C36" s="6">
        <v>6.131935348837209</v>
      </c>
      <c r="D36" s="6">
        <v>2.3259065116279074</v>
      </c>
      <c r="E36" s="6">
        <v>6.483696991813953</v>
      </c>
      <c r="F36" s="43">
        <v>27.36399408483721</v>
      </c>
      <c r="H36" s="6">
        <v>20.933158604651165</v>
      </c>
      <c r="J36" s="45">
        <v>43.023372100598806</v>
      </c>
      <c r="K36" s="45">
        <v>9.655679163366338</v>
      </c>
      <c r="L36" s="43">
        <v>52.67905126396514</v>
      </c>
      <c r="N36" s="43">
        <v>9</v>
      </c>
      <c r="O36" s="43">
        <v>15.818181818181818</v>
      </c>
      <c r="P36" s="43">
        <v>24.81818181818182</v>
      </c>
      <c r="R36" s="43">
        <v>27.36399408483721</v>
      </c>
      <c r="S36" s="6">
        <v>20.933158604651165</v>
      </c>
      <c r="T36" s="6"/>
      <c r="U36" s="50">
        <v>48.29715268948837</v>
      </c>
      <c r="V36" s="43">
        <v>52.67905126396514</v>
      </c>
      <c r="W36" s="43">
        <v>24.81818181818182</v>
      </c>
      <c r="Y36" s="43">
        <f>SUM(U36:W36)</f>
        <v>125.79438577163532</v>
      </c>
      <c r="AA36" s="43">
        <f>(Y36/126.294866924271)*100</f>
        <v>99.60372011561184</v>
      </c>
      <c r="AC36" s="50">
        <v>48.29715268948837</v>
      </c>
      <c r="AD36" s="43">
        <f>(AC36/56.3538661756056)*100</f>
        <v>85.70335270163804</v>
      </c>
      <c r="AE36" s="43">
        <v>52.67905126396514</v>
      </c>
      <c r="AF36" s="43">
        <f>(AE36/44.6653189304837)*100</f>
        <v>117.94173315084544</v>
      </c>
      <c r="AG36" s="43">
        <v>24.81818181818182</v>
      </c>
      <c r="AH36" s="43">
        <f>(AG36/25.2756818181818)*100</f>
        <v>98.1899598068572</v>
      </c>
      <c r="AJ36" s="43">
        <v>125.79438577163532</v>
      </c>
      <c r="AK36" s="58"/>
    </row>
    <row r="37" spans="1:37" ht="12.75">
      <c r="A37" s="41">
        <v>1472</v>
      </c>
      <c r="B37" s="43">
        <v>11.100917441860465</v>
      </c>
      <c r="C37" s="6">
        <v>5.2861511627906985</v>
      </c>
      <c r="D37" s="6">
        <v>2.6430755813953493</v>
      </c>
      <c r="E37" s="6">
        <v>6.483696991813953</v>
      </c>
      <c r="F37" s="43">
        <v>25.513841177860467</v>
      </c>
      <c r="H37" s="6">
        <v>23.78768023255814</v>
      </c>
      <c r="J37" s="45">
        <v>37.80841790658683</v>
      </c>
      <c r="K37" s="45">
        <v>9.206577806930694</v>
      </c>
      <c r="L37" s="43">
        <v>47.01499571351753</v>
      </c>
      <c r="N37" s="43">
        <v>8.625000000000002</v>
      </c>
      <c r="O37" s="43">
        <v>15.818181818181818</v>
      </c>
      <c r="P37" s="43">
        <v>24.44318181818182</v>
      </c>
      <c r="R37" s="43">
        <v>25.513841177860467</v>
      </c>
      <c r="S37" s="6">
        <v>23.78768023255814</v>
      </c>
      <c r="T37" s="6"/>
      <c r="U37" s="50">
        <v>49.30152141041861</v>
      </c>
      <c r="V37" s="43">
        <v>47.01499571351753</v>
      </c>
      <c r="W37" s="43">
        <v>24.44318181818182</v>
      </c>
      <c r="Y37" s="43">
        <f>SUM(U37:W37)</f>
        <v>120.75969894211795</v>
      </c>
      <c r="AA37" s="43">
        <f>(Y37/126.294866924271)*100</f>
        <v>95.61726607188868</v>
      </c>
      <c r="AC37" s="50">
        <v>49.30152141041861</v>
      </c>
      <c r="AD37" s="43">
        <f>(AC37/56.3538661756056)*100</f>
        <v>87.48560614597228</v>
      </c>
      <c r="AE37" s="43">
        <v>47.01499571351753</v>
      </c>
      <c r="AF37" s="43">
        <f>(AE37/44.6653189304837)*100</f>
        <v>105.26062913978254</v>
      </c>
      <c r="AG37" s="43">
        <v>24.44318181818182</v>
      </c>
      <c r="AH37" s="43">
        <f>(AG37/25.2756818181818)*100</f>
        <v>96.70632030428106</v>
      </c>
      <c r="AJ37" s="43">
        <v>120.75969894211795</v>
      </c>
      <c r="AK37" s="58"/>
    </row>
    <row r="38" spans="1:37" ht="12.75">
      <c r="A38" s="41">
        <v>1473</v>
      </c>
      <c r="B38" s="43">
        <v>10.572302325581395</v>
      </c>
      <c r="C38" s="6">
        <v>6.554827441860465</v>
      </c>
      <c r="D38" s="6">
        <v>2.7487986046511628</v>
      </c>
      <c r="E38" s="6">
        <v>7.470346534046512</v>
      </c>
      <c r="F38" s="43">
        <v>27.346274906139538</v>
      </c>
      <c r="H38" s="6">
        <v>24.739187441860466</v>
      </c>
      <c r="J38" s="45">
        <v>25.422901695808385</v>
      </c>
      <c r="K38" s="45">
        <v>5.613766955445545</v>
      </c>
      <c r="L38" s="43">
        <v>31.03666865125393</v>
      </c>
      <c r="N38" s="43">
        <v>6.375000000000001</v>
      </c>
      <c r="O38" s="43">
        <v>15.272727272727275</v>
      </c>
      <c r="P38" s="43">
        <v>21.647727272727277</v>
      </c>
      <c r="R38" s="43">
        <v>27.346274906139538</v>
      </c>
      <c r="S38" s="6">
        <v>24.739187441860466</v>
      </c>
      <c r="T38" s="6"/>
      <c r="U38" s="50">
        <v>52.08546234800001</v>
      </c>
      <c r="V38" s="43">
        <v>31.03666865125393</v>
      </c>
      <c r="W38" s="43">
        <v>21.647727272727277</v>
      </c>
      <c r="Y38" s="43">
        <f>SUM(U38:W38)</f>
        <v>104.76985827198122</v>
      </c>
      <c r="AA38" s="43">
        <f>(Y38/126.294866924271)*100</f>
        <v>82.95654512610032</v>
      </c>
      <c r="AC38" s="50">
        <v>52.08546234800001</v>
      </c>
      <c r="AD38" s="43">
        <f>(AC38/56.3538661756056)*100</f>
        <v>92.42571252466561</v>
      </c>
      <c r="AE38" s="43">
        <v>31.03666865125393</v>
      </c>
      <c r="AF38" s="43">
        <f>(AE38/44.6653189304837)*100</f>
        <v>69.48717572029172</v>
      </c>
      <c r="AG38" s="43">
        <v>21.647727272727277</v>
      </c>
      <c r="AH38" s="43">
        <f>(AG38/25.2756818181818)*100</f>
        <v>85.64646219416802</v>
      </c>
      <c r="AJ38" s="43">
        <v>104.76985827198122</v>
      </c>
      <c r="AK38" s="58"/>
    </row>
    <row r="39" spans="1:37" ht="12.75">
      <c r="A39" s="41">
        <v>1474</v>
      </c>
      <c r="B39" s="43">
        <v>13.743993023255813</v>
      </c>
      <c r="C39" s="6">
        <v>8.24639581395349</v>
      </c>
      <c r="D39" s="6">
        <v>3.171690697674419</v>
      </c>
      <c r="E39" s="6">
        <v>9.302695683906977</v>
      </c>
      <c r="F39" s="43">
        <v>34.4647752187907</v>
      </c>
      <c r="H39" s="6">
        <v>28.54521627906977</v>
      </c>
      <c r="J39" s="45">
        <v>39.76402572934132</v>
      </c>
      <c r="K39" s="45">
        <v>11.676635267326732</v>
      </c>
      <c r="L39" s="43">
        <v>51.44066099666805</v>
      </c>
      <c r="N39" s="43">
        <v>6.937500000000001</v>
      </c>
      <c r="O39" s="43">
        <v>15.272727272727275</v>
      </c>
      <c r="P39" s="43">
        <v>22.210227272727277</v>
      </c>
      <c r="R39" s="43">
        <v>34.4647752187907</v>
      </c>
      <c r="S39" s="6">
        <v>28.54521627906977</v>
      </c>
      <c r="T39" s="6"/>
      <c r="U39" s="50">
        <v>63.00999149786047</v>
      </c>
      <c r="V39" s="43">
        <v>51.44066099666805</v>
      </c>
      <c r="W39" s="43">
        <v>22.210227272727277</v>
      </c>
      <c r="Y39" s="43">
        <f>SUM(U39:W39)</f>
        <v>136.6608797672558</v>
      </c>
      <c r="AA39" s="43">
        <f>(Y39/126.294866924271)*100</f>
        <v>108.20778634590151</v>
      </c>
      <c r="AC39" s="50">
        <v>63.00999149786047</v>
      </c>
      <c r="AD39" s="43">
        <f>(AC39/56.3538661756056)*100</f>
        <v>111.81130199925158</v>
      </c>
      <c r="AE39" s="43">
        <v>51.44066099666805</v>
      </c>
      <c r="AF39" s="43">
        <f>(AE39/44.6653189304837)*100</f>
        <v>115.16913396886154</v>
      </c>
      <c r="AG39" s="43">
        <v>22.210227272727277</v>
      </c>
      <c r="AH39" s="43">
        <f>(AG39/25.2756818181818)*100</f>
        <v>87.87192144803224</v>
      </c>
      <c r="AJ39" s="43">
        <v>136.6608797672558</v>
      </c>
      <c r="AK39" s="58"/>
    </row>
    <row r="40" spans="1:37" ht="12.75">
      <c r="A40" s="41">
        <v>1475</v>
      </c>
      <c r="B40" s="43">
        <v>14.801223255813955</v>
      </c>
      <c r="C40" s="6">
        <v>8.669287906976745</v>
      </c>
      <c r="D40" s="6">
        <v>2.7487986046511628</v>
      </c>
      <c r="E40" s="6">
        <v>8.034146272465117</v>
      </c>
      <c r="F40" s="43">
        <v>34.25345603990698</v>
      </c>
      <c r="H40" s="6">
        <v>24.739187441860466</v>
      </c>
      <c r="J40" s="45">
        <v>29.985986615568866</v>
      </c>
      <c r="K40" s="45">
        <v>6.961071024752475</v>
      </c>
      <c r="L40" s="43">
        <v>36.94705764032134</v>
      </c>
      <c r="N40" s="43">
        <v>7.125000000000001</v>
      </c>
      <c r="O40" s="43">
        <v>15.272727272727275</v>
      </c>
      <c r="P40" s="43">
        <v>22.397727272727277</v>
      </c>
      <c r="R40" s="43">
        <v>34.25345603990698</v>
      </c>
      <c r="S40" s="6">
        <v>24.739187441860466</v>
      </c>
      <c r="T40" s="6"/>
      <c r="U40" s="50">
        <v>58.992643481767445</v>
      </c>
      <c r="V40" s="43">
        <v>36.94705764032134</v>
      </c>
      <c r="W40" s="43">
        <v>22.397727272727277</v>
      </c>
      <c r="Y40" s="43">
        <f>SUM(U40:W40)</f>
        <v>118.33742839481607</v>
      </c>
      <c r="AA40" s="43">
        <f>(Y40/126.294866924271)*100</f>
        <v>93.69931753898884</v>
      </c>
      <c r="AC40" s="50">
        <v>58.992643481767445</v>
      </c>
      <c r="AD40" s="43">
        <f>(AC40/56.3538661756056)*100</f>
        <v>104.68251334866554</v>
      </c>
      <c r="AE40" s="43">
        <v>36.94705764032134</v>
      </c>
      <c r="AF40" s="43">
        <f>(AE40/44.6653189304837)*100</f>
        <v>82.71978914518684</v>
      </c>
      <c r="AG40" s="43">
        <v>22.397727272727277</v>
      </c>
      <c r="AH40" s="43">
        <f>(AG40/25.2756818181818)*100</f>
        <v>88.6137411993203</v>
      </c>
      <c r="AJ40" s="43">
        <v>118.33742839481607</v>
      </c>
      <c r="AK40" s="58"/>
    </row>
    <row r="42" spans="1:37" ht="12.75">
      <c r="A42" s="42" t="s">
        <v>186</v>
      </c>
      <c r="B42" s="43">
        <f>AVERAGE(B16:B41)</f>
        <v>13.27881172093024</v>
      </c>
      <c r="C42" s="43">
        <f>AVERAGE(C16:C41)</f>
        <v>7.06229795348837</v>
      </c>
      <c r="D42" s="43">
        <f>AVERAGE(D16:D41)</f>
        <v>2.867208390697674</v>
      </c>
      <c r="E42" s="43">
        <f>AVERAGE(E16:E41)</f>
        <v>7.3406725942102335</v>
      </c>
      <c r="F42" s="43">
        <f>AVERAGE(F16:F41)</f>
        <v>30.548990659326513</v>
      </c>
      <c r="G42" s="43"/>
      <c r="H42" s="43">
        <f>AVERAGE(H16:H41)</f>
        <v>25.804875516279072</v>
      </c>
      <c r="I42" s="43"/>
      <c r="J42" s="43">
        <f>AVERAGE(J16:J41)</f>
        <v>36.08748302256288</v>
      </c>
      <c r="K42" s="43">
        <f>AVERAGE(K16:K41)</f>
        <v>8.577835907920791</v>
      </c>
      <c r="L42" s="43">
        <f>AVERAGE(L16:L41)</f>
        <v>44.66531893048368</v>
      </c>
      <c r="M42" s="43"/>
      <c r="N42" s="43">
        <f>AVERAGE(N16:N41)</f>
        <v>8.4675</v>
      </c>
      <c r="O42" s="43">
        <f>AVERAGE(O16:O41)</f>
        <v>16.80818181818182</v>
      </c>
      <c r="P42" s="43">
        <f>AVERAGE(P16:P41)</f>
        <v>25.27568181818182</v>
      </c>
      <c r="Q42" s="43"/>
      <c r="R42" s="43">
        <f>AVERAGE(R16:R41)</f>
        <v>30.548990659326513</v>
      </c>
      <c r="S42" s="43">
        <f>AVERAGE(S16:S41)</f>
        <v>25.804875516279072</v>
      </c>
      <c r="T42" s="43"/>
      <c r="U42" s="43">
        <f>AVERAGE(U16:U41)</f>
        <v>56.35386617560558</v>
      </c>
      <c r="V42" s="43">
        <f>AVERAGE(V16:V41)</f>
        <v>44.66531893048368</v>
      </c>
      <c r="W42" s="43">
        <f>AVERAGE(W16:W41)</f>
        <v>25.27568181818182</v>
      </c>
      <c r="X42" s="43"/>
      <c r="Y42" s="43">
        <f>AVERAGE(Y16:Y41)</f>
        <v>126.29486692427108</v>
      </c>
      <c r="Z42" s="43"/>
      <c r="AA42" s="43">
        <f>AVERAGE(AA16:AA41)</f>
        <v>100.00000000000006</v>
      </c>
      <c r="AB42" s="43"/>
      <c r="AC42" s="43">
        <v>56.35386617560558</v>
      </c>
      <c r="AD42" s="43">
        <f>AVERAGE(AD16:AD41)</f>
        <v>99.99999999999996</v>
      </c>
      <c r="AE42" s="43">
        <v>44.66531893048368</v>
      </c>
      <c r="AF42" s="43">
        <f>AVERAGE(AF16:AF41)</f>
        <v>99.99999999999993</v>
      </c>
      <c r="AG42" s="43">
        <v>25.27568181818182</v>
      </c>
      <c r="AH42" s="43">
        <f>AVERAGE(AH16:AH41)</f>
        <v>100.00000000000009</v>
      </c>
      <c r="AJ42" s="43">
        <v>126.29486692427108</v>
      </c>
      <c r="AK42" s="58"/>
    </row>
    <row r="44" spans="1:37" ht="12.75">
      <c r="A44" s="43"/>
      <c r="B44" s="43"/>
      <c r="C44" s="43"/>
      <c r="D44" s="43"/>
      <c r="E44" s="43"/>
      <c r="F44" s="43">
        <f>SUM(B42:E42)</f>
        <v>30.548990659326517</v>
      </c>
      <c r="G44" s="43"/>
      <c r="H44" s="43">
        <v>25.804875516279072</v>
      </c>
      <c r="I44" s="43"/>
      <c r="J44" s="43"/>
      <c r="K44" s="43"/>
      <c r="L44" s="43">
        <f>SUM(J42:K42)</f>
        <v>44.66531893048367</v>
      </c>
      <c r="M44" s="43"/>
      <c r="N44" s="43"/>
      <c r="O44" s="43"/>
      <c r="P44" s="43">
        <f>N42+O42</f>
        <v>25.275681818181816</v>
      </c>
      <c r="Q44" s="43"/>
      <c r="R44" s="43">
        <f>B42+C42+D42+E42</f>
        <v>30.548990659326517</v>
      </c>
      <c r="S44" s="43">
        <v>25.804875516279072</v>
      </c>
      <c r="T44" s="43"/>
      <c r="U44" s="43">
        <f>R42+S42</f>
        <v>56.35386617560559</v>
      </c>
      <c r="V44" s="43">
        <f>J42+K42</f>
        <v>44.66531893048367</v>
      </c>
      <c r="W44" s="43">
        <f>N42+O42</f>
        <v>25.275681818181816</v>
      </c>
      <c r="X44" s="43"/>
      <c r="Y44" s="43">
        <f>R42+S42+V42+W42</f>
        <v>126.29486692427109</v>
      </c>
      <c r="AC44" s="43">
        <v>56.35386617560559</v>
      </c>
      <c r="AD44" s="43"/>
      <c r="AE44" s="43">
        <v>44.66531893048367</v>
      </c>
      <c r="AF44" s="43"/>
      <c r="AG44" s="43">
        <v>25.275681818181816</v>
      </c>
      <c r="AJ44" s="43">
        <v>126.29486692427109</v>
      </c>
      <c r="AK44" s="58"/>
    </row>
    <row r="46" spans="1:36" ht="12.75">
      <c r="A46" s="42" t="s">
        <v>206</v>
      </c>
      <c r="B46" s="46">
        <f>B42/126.294866924271</f>
        <v>0.10514134140457575</v>
      </c>
      <c r="C46" s="46">
        <f>C42/126.294866924271</f>
        <v>0.05591912106549088</v>
      </c>
      <c r="D46" s="46">
        <f>D42/126.294866924271</f>
        <v>0.02270249346251666</v>
      </c>
      <c r="E46" s="46">
        <f>E42/126.294866924271</f>
        <v>0.0581232853953744</v>
      </c>
      <c r="F46" s="46">
        <f>F42/126.294866924271</f>
        <v>0.24188624132795766</v>
      </c>
      <c r="G46" s="46"/>
      <c r="H46" s="46">
        <f>H42/126.294866924271</f>
        <v>0.20432244116264997</v>
      </c>
      <c r="I46" s="46"/>
      <c r="J46" s="46">
        <f>J42/126.294866924271</f>
        <v>0.2857399029859359</v>
      </c>
      <c r="K46" s="46">
        <f>K42/126.294866924271</f>
        <v>0.06791911751302004</v>
      </c>
      <c r="L46" s="46">
        <f>L42/126.294866924271</f>
        <v>0.353659020498956</v>
      </c>
      <c r="M46" s="46"/>
      <c r="N46" s="46">
        <f>N42/126.294866924271</f>
        <v>0.06704548020211532</v>
      </c>
      <c r="O46" s="46">
        <f>O42/126.294866924271</f>
        <v>0.13308681680832166</v>
      </c>
      <c r="P46" s="46">
        <f>P42/126.294866924271</f>
        <v>0.200132297010437</v>
      </c>
      <c r="Q46" s="46"/>
      <c r="R46" s="46">
        <f>R42/126.294866924271</f>
        <v>0.24188624132795766</v>
      </c>
      <c r="S46" s="46">
        <f>S42/126.294866924271</f>
        <v>0.20432244116264997</v>
      </c>
      <c r="T46" s="46"/>
      <c r="U46" s="46">
        <f>U42/126.294866924271</f>
        <v>0.44620868249060763</v>
      </c>
      <c r="V46" s="46">
        <f>V42/126.294866924271</f>
        <v>0.353659020498956</v>
      </c>
      <c r="W46" s="46">
        <f>W42/126.294866924271</f>
        <v>0.200132297010437</v>
      </c>
      <c r="X46" s="46"/>
      <c r="Y46" s="46">
        <f>SUM(U46:W46)</f>
        <v>1.0000000000000004</v>
      </c>
      <c r="Z46" s="46"/>
      <c r="AA46" s="46"/>
      <c r="AB46" s="46"/>
      <c r="AC46" s="46">
        <v>0.44620868249060763</v>
      </c>
      <c r="AD46" s="46"/>
      <c r="AE46" s="46">
        <v>0.353659020498956</v>
      </c>
      <c r="AF46" s="46"/>
      <c r="AG46" s="46">
        <v>0.200132297010437</v>
      </c>
      <c r="AJ46" s="46">
        <v>1.0000000000000004</v>
      </c>
    </row>
    <row r="48" spans="1:36" ht="12.75">
      <c r="A48" s="42" t="s">
        <v>206</v>
      </c>
      <c r="B48" s="46"/>
      <c r="C48" s="46"/>
      <c r="D48" s="46"/>
      <c r="E48" s="46"/>
      <c r="F48" s="46">
        <f>SUM(B46:E46)</f>
        <v>0.24188624132795766</v>
      </c>
      <c r="G48" s="46"/>
      <c r="H48" s="46"/>
      <c r="I48" s="46"/>
      <c r="J48" s="46"/>
      <c r="K48" s="46"/>
      <c r="L48" s="46">
        <f>J46+K46</f>
        <v>0.3536590204989559</v>
      </c>
      <c r="M48" s="46"/>
      <c r="N48" s="46"/>
      <c r="O48" s="46"/>
      <c r="P48" s="46">
        <f>N46+O46</f>
        <v>0.20013229701043697</v>
      </c>
      <c r="Q48" s="46"/>
      <c r="R48" s="46"/>
      <c r="S48" s="46"/>
      <c r="T48" s="46"/>
      <c r="U48" s="46">
        <f>R46+S46</f>
        <v>0.44620868249060763</v>
      </c>
      <c r="V48" s="46"/>
      <c r="W48" s="46"/>
      <c r="X48" s="46"/>
      <c r="Y48" s="46">
        <f>R46+S46+V46+W46</f>
        <v>1.0000000000000004</v>
      </c>
      <c r="AC48" s="46">
        <v>0.44620868249060763</v>
      </c>
      <c r="AD48" s="46"/>
      <c r="AE48" s="46"/>
      <c r="AF48" s="46"/>
      <c r="AG48" s="46"/>
      <c r="AJ48" s="46">
        <v>1.0000000000000004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V113"/>
  <sheetViews>
    <sheetView defaultGridColor="0" colorId="0" workbookViewId="0" topLeftCell="A1">
      <pane xSplit="1" ySplit="13" topLeftCell="B14" activePane="bottomRight" state="frozen"/>
      <selection pane="bottomRight" activeCell="B14" sqref="B14"/>
    </sheetView>
  </sheetViews>
  <sheetFormatPr defaultColWidth="9.140625" defaultRowHeight="12.75"/>
  <cols>
    <col min="1" max="1" width="6.00390625" style="0" customWidth="1"/>
    <col min="2" max="2" width="22.00390625" style="0" customWidth="1"/>
    <col min="3" max="4" width="8.140625" style="0" customWidth="1"/>
    <col min="5" max="5" width="9.140625" style="0" customWidth="1"/>
    <col min="6" max="6" width="11.00390625" style="0" customWidth="1"/>
    <col min="7" max="7" width="9.00390625" style="0" customWidth="1"/>
    <col min="8" max="8" width="9.7109375" style="0" customWidth="1"/>
    <col min="9" max="9" width="8.8515625" style="0" customWidth="1"/>
    <col min="10" max="10" width="9.140625" style="0" customWidth="1"/>
    <col min="11" max="11" width="7.28125" style="0" customWidth="1"/>
    <col min="12" max="12" width="8.8515625" style="0" customWidth="1"/>
    <col min="13" max="13" width="8.7109375" style="0" customWidth="1"/>
    <col min="14" max="14" width="10.7109375" style="0" customWidth="1"/>
    <col min="15" max="16" width="11.57421875" style="0" customWidth="1"/>
    <col min="17" max="18" width="12.7109375" style="0" customWidth="1"/>
    <col min="19" max="19" width="16.8515625" style="0" customWidth="1"/>
    <col min="20" max="20" width="10.7109375" style="0" customWidth="1"/>
    <col min="21" max="21" width="16.8515625" style="0" customWidth="1"/>
    <col min="22" max="22" width="10.7109375" style="0" customWidth="1"/>
  </cols>
  <sheetData>
    <row r="1" ht="12.75">
      <c r="C1" s="40" t="s">
        <v>64</v>
      </c>
    </row>
    <row r="3" spans="1:22" ht="12.75">
      <c r="A3" s="63"/>
      <c r="C3" s="65" t="s">
        <v>66</v>
      </c>
      <c r="D3" s="66"/>
      <c r="E3" s="66"/>
      <c r="F3" s="66"/>
      <c r="G3" s="66"/>
      <c r="H3" s="66"/>
      <c r="I3" s="66"/>
      <c r="J3" s="66"/>
      <c r="K3" s="66"/>
      <c r="L3" s="65"/>
      <c r="M3" s="65"/>
      <c r="N3" s="73"/>
      <c r="O3" s="65"/>
      <c r="P3" s="73"/>
      <c r="Q3" s="65"/>
      <c r="R3" s="73"/>
      <c r="S3" s="73"/>
      <c r="T3" s="16"/>
      <c r="U3" s="1"/>
      <c r="V3" s="16"/>
    </row>
    <row r="4" spans="1:22" ht="12.75">
      <c r="A4" s="63"/>
      <c r="B4" s="65"/>
      <c r="C4" s="66"/>
      <c r="D4" s="66"/>
      <c r="E4" s="66"/>
      <c r="F4" s="66"/>
      <c r="G4" s="66"/>
      <c r="H4" s="66"/>
      <c r="I4" s="66"/>
      <c r="J4" s="66"/>
      <c r="K4" s="66"/>
      <c r="L4" s="65"/>
      <c r="M4" s="65"/>
      <c r="N4" s="73"/>
      <c r="O4" s="65"/>
      <c r="P4" s="73"/>
      <c r="Q4" s="65"/>
      <c r="R4" s="73"/>
      <c r="S4" s="73"/>
      <c r="T4" s="16"/>
      <c r="U4" s="1"/>
      <c r="V4" s="16"/>
    </row>
    <row r="5" spans="1:22" ht="12.75">
      <c r="A5" s="63"/>
      <c r="C5" s="65" t="s">
        <v>158</v>
      </c>
      <c r="D5" s="65"/>
      <c r="E5" s="65"/>
      <c r="F5" s="66"/>
      <c r="G5" s="66"/>
      <c r="H5" s="66"/>
      <c r="I5" s="66"/>
      <c r="J5" s="66"/>
      <c r="K5" s="66"/>
      <c r="L5" s="65"/>
      <c r="M5" s="65"/>
      <c r="N5" s="73"/>
      <c r="O5" s="65"/>
      <c r="P5" s="73"/>
      <c r="Q5" s="65"/>
      <c r="R5" s="73"/>
      <c r="S5" s="73"/>
      <c r="T5" s="16"/>
      <c r="U5" s="1"/>
      <c r="V5" s="16"/>
    </row>
    <row r="6" spans="1:22" ht="12.75">
      <c r="A6" s="63"/>
      <c r="C6" s="65" t="s">
        <v>163</v>
      </c>
      <c r="D6" s="65"/>
      <c r="E6" s="65"/>
      <c r="F6" s="66"/>
      <c r="G6" s="66"/>
      <c r="H6" s="66"/>
      <c r="I6" s="66"/>
      <c r="J6" s="66"/>
      <c r="K6" s="66"/>
      <c r="L6" s="65"/>
      <c r="M6" s="65"/>
      <c r="N6" s="73"/>
      <c r="O6" s="65"/>
      <c r="P6" s="73"/>
      <c r="Q6" s="65"/>
      <c r="R6" s="73"/>
      <c r="S6" s="73"/>
      <c r="T6" s="16"/>
      <c r="U6" s="1"/>
      <c r="V6" s="16"/>
    </row>
    <row r="7" spans="1:22" ht="12.75">
      <c r="A7" s="63"/>
      <c r="B7" s="66"/>
      <c r="C7" s="66"/>
      <c r="D7" s="66"/>
      <c r="E7" s="66"/>
      <c r="F7" s="66"/>
      <c r="G7" s="66"/>
      <c r="H7" s="66"/>
      <c r="I7" s="66"/>
      <c r="J7" s="66"/>
      <c r="K7" s="66"/>
      <c r="L7" s="65"/>
      <c r="M7" s="65"/>
      <c r="N7" s="73"/>
      <c r="O7" s="65"/>
      <c r="P7" s="73"/>
      <c r="Q7" s="65"/>
      <c r="R7" s="73"/>
      <c r="S7" s="73"/>
      <c r="T7" s="24" t="s">
        <v>102</v>
      </c>
      <c r="U7" s="1"/>
      <c r="V7" s="16"/>
    </row>
    <row r="8" spans="1:22" ht="12.75">
      <c r="A8" s="63" t="s">
        <v>270</v>
      </c>
      <c r="B8" s="67" t="s">
        <v>220</v>
      </c>
      <c r="C8" s="67" t="s">
        <v>52</v>
      </c>
      <c r="D8" s="67" t="s">
        <v>61</v>
      </c>
      <c r="E8" s="67" t="s">
        <v>144</v>
      </c>
      <c r="F8" s="67" t="s">
        <v>95</v>
      </c>
      <c r="G8" s="67" t="s">
        <v>86</v>
      </c>
      <c r="H8" s="67" t="s">
        <v>68</v>
      </c>
      <c r="I8" s="67" t="s">
        <v>238</v>
      </c>
      <c r="J8" s="67" t="s">
        <v>265</v>
      </c>
      <c r="K8" s="67" t="s">
        <v>175</v>
      </c>
      <c r="L8" s="67" t="s">
        <v>242</v>
      </c>
      <c r="M8" s="67" t="s">
        <v>136</v>
      </c>
      <c r="N8" s="74" t="s">
        <v>136</v>
      </c>
      <c r="O8" s="67" t="s">
        <v>193</v>
      </c>
      <c r="P8" s="74" t="s">
        <v>193</v>
      </c>
      <c r="Q8" s="67" t="s">
        <v>165</v>
      </c>
      <c r="R8" s="74" t="s">
        <v>165</v>
      </c>
      <c r="S8" s="74" t="s">
        <v>57</v>
      </c>
      <c r="T8" s="74" t="s">
        <v>159</v>
      </c>
      <c r="U8" s="67" t="s">
        <v>57</v>
      </c>
      <c r="V8" s="74" t="s">
        <v>160</v>
      </c>
    </row>
    <row r="9" spans="1:22" ht="12.75">
      <c r="A9" s="63"/>
      <c r="B9" s="67"/>
      <c r="C9" s="67"/>
      <c r="D9" s="67"/>
      <c r="E9" s="67"/>
      <c r="F9" s="67"/>
      <c r="G9" s="67"/>
      <c r="H9" s="67"/>
      <c r="I9" s="67" t="s">
        <v>91</v>
      </c>
      <c r="J9" s="67" t="s">
        <v>96</v>
      </c>
      <c r="K9" s="67" t="s">
        <v>96</v>
      </c>
      <c r="L9" s="67" t="s">
        <v>253</v>
      </c>
      <c r="M9" s="67"/>
      <c r="N9" s="16">
        <v>82.11599999999999</v>
      </c>
      <c r="O9" s="67" t="s">
        <v>108</v>
      </c>
      <c r="P9" s="16">
        <v>90.38799999999999</v>
      </c>
      <c r="Q9" s="67"/>
      <c r="R9" s="16">
        <v>60.02000000000001</v>
      </c>
      <c r="S9" s="74" t="s">
        <v>199</v>
      </c>
      <c r="T9" s="16">
        <v>232.524</v>
      </c>
      <c r="U9" s="67" t="s">
        <v>199</v>
      </c>
      <c r="V9" s="16">
        <v>155.016</v>
      </c>
    </row>
    <row r="10" spans="1:22" ht="12.75">
      <c r="A10" s="63" t="s">
        <v>251</v>
      </c>
      <c r="B10" s="68">
        <v>126</v>
      </c>
      <c r="C10" s="68">
        <v>162</v>
      </c>
      <c r="D10" s="68">
        <v>23.5</v>
      </c>
      <c r="E10" s="68">
        <v>40</v>
      </c>
      <c r="F10" s="68">
        <v>4.7</v>
      </c>
      <c r="G10" s="68">
        <v>4.8</v>
      </c>
      <c r="H10" s="68">
        <v>162</v>
      </c>
      <c r="I10" s="68">
        <v>1.333</v>
      </c>
      <c r="J10" s="68">
        <v>1.125</v>
      </c>
      <c r="K10" s="68">
        <v>1.8</v>
      </c>
      <c r="L10" s="71" t="s">
        <v>157</v>
      </c>
      <c r="M10" s="65" t="s">
        <v>243</v>
      </c>
      <c r="N10" s="73" t="s">
        <v>55</v>
      </c>
      <c r="O10" s="67" t="s">
        <v>243</v>
      </c>
      <c r="P10" s="74" t="s">
        <v>55</v>
      </c>
      <c r="Q10" s="67" t="s">
        <v>243</v>
      </c>
      <c r="R10" s="73" t="s">
        <v>55</v>
      </c>
      <c r="S10" s="74" t="s">
        <v>250</v>
      </c>
      <c r="T10" s="74" t="s">
        <v>55</v>
      </c>
      <c r="U10" s="67" t="s">
        <v>250</v>
      </c>
      <c r="V10" s="74" t="s">
        <v>55</v>
      </c>
    </row>
    <row r="11" spans="1:22" ht="12.75">
      <c r="A11" s="63"/>
      <c r="B11" s="69" t="s">
        <v>177</v>
      </c>
      <c r="C11" s="69" t="s">
        <v>177</v>
      </c>
      <c r="D11" s="69" t="s">
        <v>166</v>
      </c>
      <c r="E11" s="69" t="s">
        <v>120</v>
      </c>
      <c r="F11" s="69" t="s">
        <v>166</v>
      </c>
      <c r="G11" s="69" t="s">
        <v>166</v>
      </c>
      <c r="H11" s="69" t="s">
        <v>177</v>
      </c>
      <c r="I11" s="69" t="s">
        <v>166</v>
      </c>
      <c r="J11" s="69" t="s">
        <v>194</v>
      </c>
      <c r="K11" s="69" t="s">
        <v>194</v>
      </c>
      <c r="L11" s="67" t="s">
        <v>137</v>
      </c>
      <c r="M11" s="65" t="s">
        <v>253</v>
      </c>
      <c r="N11" s="73" t="s">
        <v>178</v>
      </c>
      <c r="O11" s="67" t="s">
        <v>253</v>
      </c>
      <c r="P11" s="73" t="s">
        <v>178</v>
      </c>
      <c r="Q11" s="67" t="s">
        <v>253</v>
      </c>
      <c r="R11" s="73" t="s">
        <v>178</v>
      </c>
      <c r="S11" s="74" t="s">
        <v>0</v>
      </c>
      <c r="T11" s="73" t="s">
        <v>178</v>
      </c>
      <c r="U11" s="67" t="s">
        <v>1</v>
      </c>
      <c r="V11" s="73" t="s">
        <v>178</v>
      </c>
    </row>
    <row r="12" spans="1:22" ht="12.75">
      <c r="A12" s="64" t="s">
        <v>157</v>
      </c>
      <c r="B12" s="15">
        <v>42.403999999999996</v>
      </c>
      <c r="C12" s="15">
        <v>39.711999999999996</v>
      </c>
      <c r="D12" s="15">
        <v>54.70399999999999</v>
      </c>
      <c r="E12" s="15">
        <v>9.988</v>
      </c>
      <c r="F12" s="15">
        <v>5.968000000000002</v>
      </c>
      <c r="G12" s="15">
        <v>19.727999999999998</v>
      </c>
      <c r="H12" s="15">
        <v>10.568</v>
      </c>
      <c r="I12" s="15">
        <v>7.608</v>
      </c>
      <c r="J12" s="15">
        <v>24.843999999999998</v>
      </c>
      <c r="K12" s="15">
        <v>16.999999999999996</v>
      </c>
      <c r="L12" s="70"/>
      <c r="M12" s="15">
        <v>82.11599999999999</v>
      </c>
      <c r="N12" s="16">
        <v>100</v>
      </c>
      <c r="O12" s="15">
        <v>90.38799999999999</v>
      </c>
      <c r="P12" s="16">
        <v>99.99999999999999</v>
      </c>
      <c r="Q12" s="15">
        <v>60.02000000000001</v>
      </c>
      <c r="R12" s="16">
        <v>99.99999999999999</v>
      </c>
      <c r="S12" s="16">
        <v>232.524</v>
      </c>
      <c r="T12" s="16">
        <v>100</v>
      </c>
      <c r="U12" s="70">
        <v>155.016</v>
      </c>
      <c r="V12" s="16">
        <v>100</v>
      </c>
    </row>
    <row r="13" spans="1:22" ht="12.75">
      <c r="A13" s="63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5"/>
      <c r="M13" s="65"/>
      <c r="N13" s="73"/>
      <c r="O13" s="65"/>
      <c r="P13" s="73"/>
      <c r="Q13" s="65"/>
      <c r="R13" s="73"/>
      <c r="S13" s="73"/>
      <c r="T13" s="16"/>
      <c r="U13" s="1"/>
      <c r="V13" s="16"/>
    </row>
    <row r="14" spans="1:22" ht="12.75">
      <c r="A14" s="63">
        <v>1451</v>
      </c>
      <c r="B14" s="66">
        <v>32.5</v>
      </c>
      <c r="C14" s="66">
        <v>36</v>
      </c>
      <c r="D14" s="66">
        <v>50</v>
      </c>
      <c r="E14" s="66">
        <v>9.4</v>
      </c>
      <c r="F14" s="66">
        <v>5.4</v>
      </c>
      <c r="G14" s="66">
        <v>20.7</v>
      </c>
      <c r="H14" s="66">
        <v>10.8</v>
      </c>
      <c r="I14" s="66">
        <v>7.5</v>
      </c>
      <c r="J14" s="66">
        <v>25.6</v>
      </c>
      <c r="K14" s="66">
        <v>18.2</v>
      </c>
      <c r="L14" s="65">
        <f>SUM(B14:K14)</f>
        <v>216.1</v>
      </c>
      <c r="M14" s="65">
        <f>B14+C14</f>
        <v>68.5</v>
      </c>
      <c r="N14" s="16">
        <f>(M14/82.116)*100</f>
        <v>83.41857859613229</v>
      </c>
      <c r="O14" s="65">
        <f>SUM(D14:G14)</f>
        <v>85.5</v>
      </c>
      <c r="P14" s="16">
        <f>(O14/90.388)*100</f>
        <v>94.59220250475727</v>
      </c>
      <c r="Q14" s="65">
        <f>SUM(H14:K14)</f>
        <v>62.10000000000001</v>
      </c>
      <c r="R14" s="16">
        <f>(Q14/60.02)*100</f>
        <v>103.46551149616796</v>
      </c>
      <c r="S14" s="73">
        <f>M14+O14+Q14</f>
        <v>216.10000000000002</v>
      </c>
      <c r="T14" s="16">
        <f>(S14/232.524)*100</f>
        <v>92.93664309920698</v>
      </c>
      <c r="U14" s="65">
        <f>S14/1.5</f>
        <v>144.0666666666667</v>
      </c>
      <c r="V14" s="16">
        <f>(U14/155.016)*100</f>
        <v>92.93664309920699</v>
      </c>
    </row>
    <row r="15" spans="1:22" ht="12.75">
      <c r="A15" s="63">
        <v>1452</v>
      </c>
      <c r="B15" s="66">
        <v>37.3</v>
      </c>
      <c r="C15" s="66">
        <v>36</v>
      </c>
      <c r="D15" s="66">
        <v>50</v>
      </c>
      <c r="E15" s="66">
        <v>9.5</v>
      </c>
      <c r="F15" s="66">
        <v>6.5</v>
      </c>
      <c r="G15" s="66">
        <v>22.5</v>
      </c>
      <c r="H15" s="66">
        <v>11.4</v>
      </c>
      <c r="I15" s="66">
        <v>7.5</v>
      </c>
      <c r="J15" s="66">
        <v>25.6</v>
      </c>
      <c r="K15" s="66">
        <v>19.8</v>
      </c>
      <c r="L15" s="65">
        <f>SUM(B15:K15)</f>
        <v>226.10000000000002</v>
      </c>
      <c r="M15" s="65">
        <f>B15+C15</f>
        <v>73.3</v>
      </c>
      <c r="N15" s="16">
        <f>(M15/82.116)*100</f>
        <v>89.26396804520435</v>
      </c>
      <c r="O15" s="65">
        <f>SUM(D15:G15)</f>
        <v>88.5</v>
      </c>
      <c r="P15" s="16">
        <f>(O15/90.388)*100</f>
        <v>97.91122715404698</v>
      </c>
      <c r="Q15" s="65">
        <f>SUM(H15:K15)</f>
        <v>64.3</v>
      </c>
      <c r="R15" s="16">
        <f>(Q15/60.02)*100</f>
        <v>107.13095634788404</v>
      </c>
      <c r="S15" s="73">
        <f>M15+O15+Q15</f>
        <v>226.10000000000002</v>
      </c>
      <c r="T15" s="16">
        <f>(S15/232.524)*100</f>
        <v>97.23727443188662</v>
      </c>
      <c r="U15" s="65">
        <f>S15/1.5</f>
        <v>150.73333333333335</v>
      </c>
      <c r="V15" s="16">
        <f>(U15/155.016)*100</f>
        <v>97.23727443188662</v>
      </c>
    </row>
    <row r="16" spans="1:22" ht="12.75">
      <c r="A16" s="63">
        <v>1453</v>
      </c>
      <c r="B16" s="66">
        <v>36.2</v>
      </c>
      <c r="C16" s="66">
        <v>37</v>
      </c>
      <c r="D16" s="66">
        <v>50</v>
      </c>
      <c r="E16" s="66">
        <v>9.9</v>
      </c>
      <c r="F16" s="66">
        <v>6.6</v>
      </c>
      <c r="G16" s="66">
        <v>23.3</v>
      </c>
      <c r="H16" s="66">
        <v>10.8</v>
      </c>
      <c r="I16" s="66">
        <v>7.7</v>
      </c>
      <c r="J16" s="66">
        <v>28</v>
      </c>
      <c r="K16" s="66">
        <v>16.1</v>
      </c>
      <c r="L16" s="65">
        <f>SUM(B16:K16)</f>
        <v>225.6</v>
      </c>
      <c r="M16" s="65">
        <f>B16+C16</f>
        <v>73.2</v>
      </c>
      <c r="N16" s="16">
        <f>(M16/82.116)*100</f>
        <v>89.14218909834868</v>
      </c>
      <c r="O16" s="65">
        <f>SUM(D16:G16)</f>
        <v>89.8</v>
      </c>
      <c r="P16" s="16">
        <f>(O16/90.388)*100</f>
        <v>99.3494711687392</v>
      </c>
      <c r="Q16" s="65">
        <f>SUM(H16:K16)</f>
        <v>62.6</v>
      </c>
      <c r="R16" s="16">
        <f>(Q16/60.02)*100</f>
        <v>104.29856714428523</v>
      </c>
      <c r="S16" s="73">
        <f>M16+O16+Q16</f>
        <v>225.6</v>
      </c>
      <c r="T16" s="16">
        <f>(S16/232.524)*100</f>
        <v>97.02224286525262</v>
      </c>
      <c r="U16" s="65">
        <f>S16/1.5</f>
        <v>150.4</v>
      </c>
      <c r="V16" s="16">
        <f>(U16/155.016)*100</f>
        <v>97.02224286525262</v>
      </c>
    </row>
    <row r="17" spans="1:22" ht="12.75">
      <c r="A17" s="63">
        <v>1454</v>
      </c>
      <c r="B17" s="66">
        <v>37.9</v>
      </c>
      <c r="C17" s="66">
        <v>40</v>
      </c>
      <c r="D17" s="66">
        <v>50.3</v>
      </c>
      <c r="E17" s="66">
        <v>8.2</v>
      </c>
      <c r="F17" s="66">
        <v>6.1</v>
      </c>
      <c r="G17" s="66">
        <v>20</v>
      </c>
      <c r="H17" s="66">
        <v>12</v>
      </c>
      <c r="I17" s="66">
        <v>7.5</v>
      </c>
      <c r="J17" s="66">
        <v>24</v>
      </c>
      <c r="K17" s="66">
        <v>16.1</v>
      </c>
      <c r="L17" s="65">
        <f>SUM(B17:K17)</f>
        <v>222.1</v>
      </c>
      <c r="M17" s="65">
        <f>B17+C17</f>
        <v>77.9</v>
      </c>
      <c r="N17" s="16">
        <f>(M17/82.116)*100</f>
        <v>94.86579960056505</v>
      </c>
      <c r="O17" s="65">
        <f>SUM(D17:G17)</f>
        <v>84.6</v>
      </c>
      <c r="P17" s="16">
        <f>(O17/90.388)*100</f>
        <v>93.59649510997033</v>
      </c>
      <c r="Q17" s="65">
        <f>SUM(H17:K17)</f>
        <v>59.6</v>
      </c>
      <c r="R17" s="16">
        <f>(Q17/60.02)*100</f>
        <v>99.30023325558147</v>
      </c>
      <c r="S17" s="73">
        <f>M17+O17+Q17</f>
        <v>222.1</v>
      </c>
      <c r="T17" s="16">
        <f>(S17/232.524)*100</f>
        <v>95.51702189881475</v>
      </c>
      <c r="U17" s="65">
        <f>S17/1.5</f>
        <v>148.06666666666666</v>
      </c>
      <c r="V17" s="16">
        <f>(U17/155.016)*100</f>
        <v>95.51702189881475</v>
      </c>
    </row>
    <row r="18" spans="1:22" ht="12.75">
      <c r="A18" s="63">
        <v>1455</v>
      </c>
      <c r="B18" s="66">
        <v>65.7</v>
      </c>
      <c r="C18" s="66">
        <v>48</v>
      </c>
      <c r="D18" s="66">
        <v>50.2</v>
      </c>
      <c r="E18" s="66">
        <v>9.7</v>
      </c>
      <c r="F18" s="66">
        <v>4.7</v>
      </c>
      <c r="G18" s="66">
        <v>18</v>
      </c>
      <c r="H18" s="66">
        <v>10.8</v>
      </c>
      <c r="I18" s="66">
        <v>7.5</v>
      </c>
      <c r="J18" s="66">
        <v>24</v>
      </c>
      <c r="K18" s="66">
        <v>17.2</v>
      </c>
      <c r="L18" s="65">
        <f>SUM(B18:K18)</f>
        <v>255.8</v>
      </c>
      <c r="M18" s="65">
        <f>B18+C18</f>
        <v>113.7</v>
      </c>
      <c r="N18" s="16">
        <f>(M18/82.116)*100</f>
        <v>138.46266257489407</v>
      </c>
      <c r="O18" s="65">
        <f>SUM(D18:G18)</f>
        <v>82.60000000000001</v>
      </c>
      <c r="P18" s="16">
        <f>(O18/90.388)*100</f>
        <v>91.38381201044386</v>
      </c>
      <c r="Q18" s="65">
        <f>SUM(H18:K18)</f>
        <v>59.5</v>
      </c>
      <c r="R18" s="16">
        <f>(Q18/60.02)*100</f>
        <v>99.13362212595801</v>
      </c>
      <c r="S18" s="73">
        <f>M18+O18+Q18</f>
        <v>255.8</v>
      </c>
      <c r="T18" s="16">
        <f>(S18/232.524)*100</f>
        <v>110.01014948994512</v>
      </c>
      <c r="U18" s="65">
        <f>S18/1.5</f>
        <v>170.53333333333333</v>
      </c>
      <c r="V18" s="16">
        <f>(U18/155.016)*100</f>
        <v>110.01014948994512</v>
      </c>
    </row>
    <row r="19" spans="1:22" ht="12.75">
      <c r="A19" s="63">
        <v>1456</v>
      </c>
      <c r="B19" s="66">
        <v>73.5</v>
      </c>
      <c r="C19" s="66">
        <v>60</v>
      </c>
      <c r="D19" s="66">
        <v>56.2</v>
      </c>
      <c r="E19" s="66">
        <v>9</v>
      </c>
      <c r="F19" s="66">
        <v>7.5</v>
      </c>
      <c r="G19" s="66">
        <v>23.3</v>
      </c>
      <c r="H19" s="66">
        <v>9.6</v>
      </c>
      <c r="I19" s="66">
        <v>8.6</v>
      </c>
      <c r="J19" s="66">
        <v>24</v>
      </c>
      <c r="K19" s="66">
        <v>15.6</v>
      </c>
      <c r="L19" s="65">
        <f>SUM(B19:K19)</f>
        <v>287.29999999999995</v>
      </c>
      <c r="M19" s="65">
        <f>B19+C19</f>
        <v>133.5</v>
      </c>
      <c r="N19" s="16">
        <f>(M19/82.116)*100</f>
        <v>162.57489405231624</v>
      </c>
      <c r="O19" s="65">
        <f>SUM(D19:G19)</f>
        <v>96</v>
      </c>
      <c r="P19" s="16">
        <f>(O19/90.388)*100</f>
        <v>106.20878877727131</v>
      </c>
      <c r="Q19" s="65">
        <f>SUM(H19:K19)</f>
        <v>57.8</v>
      </c>
      <c r="R19" s="16">
        <f>(Q19/60.02)*100</f>
        <v>96.3012329223592</v>
      </c>
      <c r="S19" s="73">
        <f>M19+O19+Q19</f>
        <v>287.3</v>
      </c>
      <c r="T19" s="16">
        <f>(S19/232.524)*100</f>
        <v>123.55713818788598</v>
      </c>
      <c r="U19" s="65">
        <f>S19/1.5</f>
        <v>191.53333333333333</v>
      </c>
      <c r="V19" s="16">
        <f>(U19/155.016)*100</f>
        <v>123.55713818788598</v>
      </c>
    </row>
    <row r="20" spans="1:22" ht="12.75">
      <c r="A20" s="63">
        <v>1457</v>
      </c>
      <c r="B20" s="66">
        <v>56.9</v>
      </c>
      <c r="C20" s="66">
        <v>54</v>
      </c>
      <c r="D20" s="66">
        <v>65.7</v>
      </c>
      <c r="E20" s="66">
        <v>8.5</v>
      </c>
      <c r="F20" s="66">
        <v>7.1</v>
      </c>
      <c r="G20" s="66">
        <v>23.3</v>
      </c>
      <c r="H20" s="66">
        <v>9.6</v>
      </c>
      <c r="I20" s="66">
        <v>9</v>
      </c>
      <c r="J20" s="66">
        <v>21.9</v>
      </c>
      <c r="K20" s="66">
        <v>16.1</v>
      </c>
      <c r="L20" s="65">
        <f>SUM(B20:K20)</f>
        <v>272.1</v>
      </c>
      <c r="M20" s="65">
        <f>B20+C20</f>
        <v>110.9</v>
      </c>
      <c r="N20" s="16">
        <f>(M20/82.116)*100</f>
        <v>135.05285206293536</v>
      </c>
      <c r="O20" s="65">
        <f>SUM(D20:G20)</f>
        <v>104.6</v>
      </c>
      <c r="P20" s="16">
        <f>(O20/90.388)*100</f>
        <v>115.72332610523519</v>
      </c>
      <c r="Q20" s="65">
        <f>SUM(H20:K20)</f>
        <v>56.6</v>
      </c>
      <c r="R20" s="16">
        <f>(Q20/60.02)*100</f>
        <v>94.3018993668777</v>
      </c>
      <c r="S20" s="73">
        <f>M20+O20+Q20</f>
        <v>272.1</v>
      </c>
      <c r="T20" s="16">
        <f>(S20/232.524)*100</f>
        <v>117.02017856221293</v>
      </c>
      <c r="U20" s="65">
        <f>S20/1.5</f>
        <v>181.4</v>
      </c>
      <c r="V20" s="16">
        <f>(U20/155.016)*100</f>
        <v>117.02017856221293</v>
      </c>
    </row>
    <row r="21" spans="1:22" ht="12.75">
      <c r="A21" s="63">
        <v>1458</v>
      </c>
      <c r="B21" s="66">
        <v>39.2</v>
      </c>
      <c r="C21" s="66">
        <v>36</v>
      </c>
      <c r="D21" s="66">
        <v>62.3</v>
      </c>
      <c r="E21" s="66">
        <v>9.6</v>
      </c>
      <c r="F21" s="66">
        <v>7.3</v>
      </c>
      <c r="G21" s="66">
        <v>23.3</v>
      </c>
      <c r="H21" s="66">
        <v>8.4</v>
      </c>
      <c r="I21" s="66">
        <v>9</v>
      </c>
      <c r="J21" s="66">
        <v>24</v>
      </c>
      <c r="K21" s="66">
        <v>16.1</v>
      </c>
      <c r="L21" s="65">
        <f>SUM(B21:K21)</f>
        <v>235.2</v>
      </c>
      <c r="M21" s="65">
        <f>B21+C21</f>
        <v>75.2</v>
      </c>
      <c r="N21" s="16">
        <f>(M21/82.116)*100</f>
        <v>91.57776803546204</v>
      </c>
      <c r="O21" s="65">
        <f>SUM(D21:G21)</f>
        <v>102.49999999999999</v>
      </c>
      <c r="P21" s="16">
        <f>(O21/90.388)*100</f>
        <v>113.40000885073238</v>
      </c>
      <c r="Q21" s="65">
        <f>SUM(H21:K21)</f>
        <v>57.5</v>
      </c>
      <c r="R21" s="16">
        <f>(Q21/60.02)*100</f>
        <v>95.80139953348883</v>
      </c>
      <c r="S21" s="73">
        <f>M21+O21+Q21</f>
        <v>235.2</v>
      </c>
      <c r="T21" s="16">
        <f>(S21/232.524)*100</f>
        <v>101.15084894462507</v>
      </c>
      <c r="U21" s="65">
        <f>S21/1.5</f>
        <v>156.79999999999998</v>
      </c>
      <c r="V21" s="16">
        <f>(U21/155.016)*100</f>
        <v>101.15084894462507</v>
      </c>
    </row>
    <row r="22" spans="1:22" ht="12.75">
      <c r="A22" s="63">
        <v>1459</v>
      </c>
      <c r="B22" s="66">
        <v>71.1</v>
      </c>
      <c r="C22" s="66">
        <v>54</v>
      </c>
      <c r="D22" s="66">
        <v>58.3</v>
      </c>
      <c r="E22" s="66">
        <v>11.2</v>
      </c>
      <c r="F22" s="66">
        <v>6.7</v>
      </c>
      <c r="G22" s="66">
        <v>22.2</v>
      </c>
      <c r="H22" s="66">
        <v>8.4</v>
      </c>
      <c r="I22" s="66">
        <v>9</v>
      </c>
      <c r="J22" s="66">
        <v>25.6</v>
      </c>
      <c r="K22" s="66">
        <v>15.6</v>
      </c>
      <c r="L22" s="65">
        <f>SUM(B22:K22)</f>
        <v>282.0999999999999</v>
      </c>
      <c r="M22" s="65">
        <f>B22+C22</f>
        <v>125.1</v>
      </c>
      <c r="N22" s="16">
        <f>(M22/82.116)*100</f>
        <v>152.34546251644014</v>
      </c>
      <c r="O22" s="65">
        <f>SUM(D22:G22)</f>
        <v>98.4</v>
      </c>
      <c r="P22" s="16">
        <f>(O22/90.388)*100</f>
        <v>108.86400849670311</v>
      </c>
      <c r="Q22" s="65">
        <f>SUM(H22:K22)</f>
        <v>58.6</v>
      </c>
      <c r="R22" s="16">
        <f>(Q22/60.02)*100</f>
        <v>97.63412195934688</v>
      </c>
      <c r="S22" s="73">
        <f>M22+O22+Q22</f>
        <v>282.1</v>
      </c>
      <c r="T22" s="16">
        <f>(S22/232.524)*100</f>
        <v>121.32080989489258</v>
      </c>
      <c r="U22" s="65">
        <f>S22/1.5</f>
        <v>188.0666666666667</v>
      </c>
      <c r="V22" s="16">
        <f>(U22/155.016)*100</f>
        <v>121.3208098948926</v>
      </c>
    </row>
    <row r="23" spans="1:22" ht="12.75">
      <c r="A23" s="63">
        <v>1460</v>
      </c>
      <c r="B23" s="66">
        <v>54.8</v>
      </c>
      <c r="C23" s="66">
        <v>44.6</v>
      </c>
      <c r="D23" s="66">
        <v>58.3</v>
      </c>
      <c r="E23" s="66">
        <v>9.5</v>
      </c>
      <c r="F23" s="66">
        <v>6.8</v>
      </c>
      <c r="G23" s="66">
        <v>19.4</v>
      </c>
      <c r="H23" s="66">
        <v>10.4</v>
      </c>
      <c r="I23" s="66">
        <v>8.3</v>
      </c>
      <c r="J23" s="66">
        <v>25.6</v>
      </c>
      <c r="K23" s="66">
        <v>17.7</v>
      </c>
      <c r="L23" s="65">
        <f>SUM(B23:K23)</f>
        <v>255.4</v>
      </c>
      <c r="M23" s="65">
        <f>B23+C23</f>
        <v>99.4</v>
      </c>
      <c r="N23" s="16">
        <f>(M23/82.116)*100</f>
        <v>121.04827317453359</v>
      </c>
      <c r="O23" s="65">
        <f>SUM(D23:G23)</f>
        <v>94</v>
      </c>
      <c r="P23" s="16">
        <f>(O23/90.388)*100</f>
        <v>103.99610567774482</v>
      </c>
      <c r="Q23" s="65">
        <f>SUM(H23:K23)</f>
        <v>62</v>
      </c>
      <c r="R23" s="16">
        <f>(Q23/60.02)*100</f>
        <v>103.29890036654447</v>
      </c>
      <c r="S23" s="73">
        <f>M23+O23+Q23</f>
        <v>255.4</v>
      </c>
      <c r="T23" s="16">
        <f>(S23/232.524)*100</f>
        <v>109.83812423663795</v>
      </c>
      <c r="U23" s="65">
        <f>S23/1.5</f>
        <v>170.26666666666668</v>
      </c>
      <c r="V23" s="16">
        <f>(U23/155.016)*100</f>
        <v>109.83812423663795</v>
      </c>
    </row>
    <row r="24" spans="1:22" ht="12.75">
      <c r="A24" s="63">
        <v>1461</v>
      </c>
      <c r="B24" s="66">
        <v>34.6</v>
      </c>
      <c r="C24" s="66">
        <v>39.4</v>
      </c>
      <c r="D24" s="66">
        <v>58.3</v>
      </c>
      <c r="E24" s="66">
        <v>10.3</v>
      </c>
      <c r="F24" s="66">
        <v>5.9</v>
      </c>
      <c r="G24" s="66">
        <v>20.5</v>
      </c>
      <c r="H24" s="66">
        <v>11.4</v>
      </c>
      <c r="I24" s="66">
        <v>7.5</v>
      </c>
      <c r="J24" s="66">
        <v>23.2</v>
      </c>
      <c r="K24" s="66">
        <v>18.2</v>
      </c>
      <c r="L24" s="65">
        <f>SUM(B24:K24)</f>
        <v>229.3</v>
      </c>
      <c r="M24" s="65">
        <f>B24+C24</f>
        <v>74</v>
      </c>
      <c r="N24" s="16">
        <f>(M24/82.116)*100</f>
        <v>90.11642067319401</v>
      </c>
      <c r="O24" s="65">
        <f>SUM(D24:G24)</f>
        <v>95</v>
      </c>
      <c r="P24" s="16">
        <f>(O24/90.388)*100</f>
        <v>105.10244722750808</v>
      </c>
      <c r="Q24" s="65">
        <f>SUM(H24:K24)</f>
        <v>60.3</v>
      </c>
      <c r="R24" s="16">
        <f>(Q24/60.02)*100</f>
        <v>100.46651116294566</v>
      </c>
      <c r="S24" s="73">
        <f>M24+O24+Q24</f>
        <v>229.3</v>
      </c>
      <c r="T24" s="16">
        <f>(S24/232.524)*100</f>
        <v>98.61347645834408</v>
      </c>
      <c r="U24" s="65">
        <f>S24/1.5</f>
        <v>152.86666666666667</v>
      </c>
      <c r="V24" s="16">
        <f>(U24/155.016)*100</f>
        <v>98.6134764583441</v>
      </c>
    </row>
    <row r="25" spans="1:22" ht="12.75">
      <c r="A25" s="63">
        <v>1462</v>
      </c>
      <c r="B25" s="66">
        <v>26.1</v>
      </c>
      <c r="C25" s="66">
        <v>31</v>
      </c>
      <c r="D25" s="66">
        <v>58.3</v>
      </c>
      <c r="E25" s="66">
        <v>6.4</v>
      </c>
      <c r="F25" s="66">
        <v>5.5</v>
      </c>
      <c r="G25" s="66">
        <v>16.8</v>
      </c>
      <c r="H25" s="66">
        <v>9.6</v>
      </c>
      <c r="I25" s="66">
        <v>7.3</v>
      </c>
      <c r="J25" s="66">
        <v>27.7</v>
      </c>
      <c r="K25" s="66">
        <v>18.2</v>
      </c>
      <c r="L25" s="65">
        <f>SUM(B25:K25)</f>
        <v>206.89999999999998</v>
      </c>
      <c r="M25" s="65">
        <f>B25+C25</f>
        <v>57.1</v>
      </c>
      <c r="N25" s="16">
        <f>(M25/82.116)*100</f>
        <v>69.5357786545862</v>
      </c>
      <c r="O25" s="65">
        <f>SUM(D25:G25)</f>
        <v>87</v>
      </c>
      <c r="P25" s="16">
        <f>(O25/90.388)*100</f>
        <v>96.25171482940212</v>
      </c>
      <c r="Q25" s="65">
        <f>SUM(H25:K25)</f>
        <v>62.8</v>
      </c>
      <c r="R25" s="16">
        <f>(Q25/60.02)*100</f>
        <v>104.63178940353215</v>
      </c>
      <c r="S25" s="73">
        <f>M25+O25+Q25</f>
        <v>206.89999999999998</v>
      </c>
      <c r="T25" s="16">
        <f>(S25/232.524)*100</f>
        <v>88.9800622731417</v>
      </c>
      <c r="U25" s="65">
        <f>S25/1.5</f>
        <v>137.9333333333333</v>
      </c>
      <c r="V25" s="16">
        <f>(U25/155.016)*100</f>
        <v>88.9800622731417</v>
      </c>
    </row>
    <row r="26" spans="1:22" ht="12.75">
      <c r="A26" s="63">
        <v>1463</v>
      </c>
      <c r="B26" s="66">
        <v>21.8</v>
      </c>
      <c r="C26" s="66">
        <v>26.8</v>
      </c>
      <c r="D26" s="66">
        <v>58.3</v>
      </c>
      <c r="E26" s="66">
        <v>8.9</v>
      </c>
      <c r="F26" s="66">
        <v>5.2</v>
      </c>
      <c r="G26" s="66">
        <v>14.8</v>
      </c>
      <c r="H26" s="66">
        <v>9.6</v>
      </c>
      <c r="I26" s="66">
        <v>6.8</v>
      </c>
      <c r="J26" s="66">
        <v>23.8</v>
      </c>
      <c r="K26" s="66">
        <v>17.7</v>
      </c>
      <c r="L26" s="65">
        <f>SUM(B26:K26)</f>
        <v>193.70000000000002</v>
      </c>
      <c r="M26" s="65">
        <f>B26+C26</f>
        <v>48.6</v>
      </c>
      <c r="N26" s="16">
        <f>(M26/82.116)*100</f>
        <v>59.18456817185446</v>
      </c>
      <c r="O26" s="65">
        <f>SUM(D26:G26)</f>
        <v>87.2</v>
      </c>
      <c r="P26" s="16">
        <f>(O26/90.388)*100</f>
        <v>96.47298313935478</v>
      </c>
      <c r="Q26" s="65">
        <f>SUM(H26:K26)</f>
        <v>57.900000000000006</v>
      </c>
      <c r="R26" s="16">
        <f>(Q26/60.02)*100</f>
        <v>96.46784405198268</v>
      </c>
      <c r="S26" s="73">
        <f>M26+O26+Q26</f>
        <v>193.70000000000002</v>
      </c>
      <c r="T26" s="16">
        <f>(S26/232.524)*100</f>
        <v>83.30322891400458</v>
      </c>
      <c r="U26" s="65">
        <f>S26/1.5</f>
        <v>129.13333333333335</v>
      </c>
      <c r="V26" s="16">
        <f>(U26/155.016)*100</f>
        <v>83.30322891400459</v>
      </c>
    </row>
    <row r="27" spans="1:22" ht="12.75">
      <c r="A27" s="63">
        <v>1464</v>
      </c>
      <c r="B27" s="66">
        <v>28.9</v>
      </c>
      <c r="C27" s="66">
        <v>39.4</v>
      </c>
      <c r="D27" s="66">
        <v>52.1</v>
      </c>
      <c r="E27" s="66">
        <v>12.4</v>
      </c>
      <c r="F27" s="66">
        <v>5.4</v>
      </c>
      <c r="G27" s="66">
        <v>17</v>
      </c>
      <c r="H27" s="66">
        <v>10.2</v>
      </c>
      <c r="I27" s="66">
        <v>6.8</v>
      </c>
      <c r="J27" s="66">
        <v>28.8</v>
      </c>
      <c r="K27" s="66">
        <v>17.2</v>
      </c>
      <c r="L27" s="65">
        <f>SUM(B27:K27)</f>
        <v>218.20000000000002</v>
      </c>
      <c r="M27" s="65">
        <f>B27+C27</f>
        <v>68.3</v>
      </c>
      <c r="N27" s="16">
        <f>(M27/82.116)*100</f>
        <v>83.17502070242097</v>
      </c>
      <c r="O27" s="65">
        <f>SUM(D27:G27)</f>
        <v>86.9</v>
      </c>
      <c r="P27" s="16">
        <f>(O27/90.388)*100</f>
        <v>96.14108067442581</v>
      </c>
      <c r="Q27" s="65">
        <f>SUM(H27:K27)</f>
        <v>63</v>
      </c>
      <c r="R27" s="16">
        <f>(Q27/60.02)*100</f>
        <v>104.96501166277908</v>
      </c>
      <c r="S27" s="73">
        <f>M27+O27+Q27</f>
        <v>218.2</v>
      </c>
      <c r="T27" s="16">
        <f>(S27/232.524)*100</f>
        <v>93.83977567906967</v>
      </c>
      <c r="U27" s="65">
        <f>S27/1.5</f>
        <v>145.46666666666667</v>
      </c>
      <c r="V27" s="16">
        <f>(U27/155.016)*100</f>
        <v>93.83977567906969</v>
      </c>
    </row>
    <row r="28" spans="1:22" ht="12.75">
      <c r="A28" s="63">
        <v>1465</v>
      </c>
      <c r="B28" s="66">
        <v>36.2</v>
      </c>
      <c r="C28" s="66">
        <v>33.8</v>
      </c>
      <c r="D28" s="66">
        <v>50</v>
      </c>
      <c r="E28" s="66">
        <v>10</v>
      </c>
      <c r="F28" s="66">
        <v>4.4</v>
      </c>
      <c r="G28" s="66">
        <v>17.9</v>
      </c>
      <c r="H28" s="66">
        <v>11.4</v>
      </c>
      <c r="I28" s="66">
        <v>6.8</v>
      </c>
      <c r="J28" s="66">
        <v>24.6</v>
      </c>
      <c r="K28" s="66">
        <v>15.6</v>
      </c>
      <c r="L28" s="65">
        <f>SUM(B28:K28)</f>
        <v>210.70000000000002</v>
      </c>
      <c r="M28" s="65">
        <f>B28+C28</f>
        <v>70</v>
      </c>
      <c r="N28" s="16">
        <f>(M28/82.116)*100</f>
        <v>85.24526279896732</v>
      </c>
      <c r="O28" s="65">
        <f>SUM(D28:G28)</f>
        <v>82.3</v>
      </c>
      <c r="P28" s="16">
        <f>(O28/90.388)*100</f>
        <v>91.05190954551489</v>
      </c>
      <c r="Q28" s="65">
        <f>SUM(H28:K28)</f>
        <v>58.4</v>
      </c>
      <c r="R28" s="16">
        <f>(Q28/60.02)*100</f>
        <v>97.30089970009996</v>
      </c>
      <c r="S28" s="73">
        <f>M28+O28+Q28</f>
        <v>210.70000000000002</v>
      </c>
      <c r="T28" s="16">
        <f>(S28/232.524)*100</f>
        <v>90.61430217955997</v>
      </c>
      <c r="U28" s="65">
        <f>S28/1.5</f>
        <v>140.46666666666667</v>
      </c>
      <c r="V28" s="16">
        <f>(U28/155.016)*100</f>
        <v>90.61430217955997</v>
      </c>
    </row>
    <row r="29" spans="1:22" ht="12.75">
      <c r="A29" s="63">
        <v>1466</v>
      </c>
      <c r="B29" s="66">
        <v>28.9</v>
      </c>
      <c r="C29" s="66">
        <v>33.8</v>
      </c>
      <c r="D29" s="66">
        <v>56.3</v>
      </c>
      <c r="E29" s="66">
        <v>9.1</v>
      </c>
      <c r="F29" s="66">
        <v>6.6</v>
      </c>
      <c r="G29" s="66">
        <v>17.5</v>
      </c>
      <c r="H29" s="66">
        <v>13.2</v>
      </c>
      <c r="I29" s="66">
        <v>6.8</v>
      </c>
      <c r="J29" s="66">
        <v>27.4</v>
      </c>
      <c r="K29" s="66">
        <v>15.6</v>
      </c>
      <c r="L29" s="65">
        <f>SUM(B29:K29)</f>
        <v>215.2</v>
      </c>
      <c r="M29" s="65">
        <f>B29+C29</f>
        <v>62.699999999999996</v>
      </c>
      <c r="N29" s="16">
        <f>(M29/82.116)*100</f>
        <v>76.35539967850357</v>
      </c>
      <c r="O29" s="65">
        <f>SUM(D29:G29)</f>
        <v>89.49999999999999</v>
      </c>
      <c r="P29" s="16">
        <f>(O29/90.388)*100</f>
        <v>99.01756870381023</v>
      </c>
      <c r="Q29" s="65">
        <f>SUM(H29:K29)</f>
        <v>63</v>
      </c>
      <c r="R29" s="16">
        <f>(Q29/60.02)*100</f>
        <v>104.96501166277908</v>
      </c>
      <c r="S29" s="73">
        <f>M29+O29+Q29</f>
        <v>215.2</v>
      </c>
      <c r="T29" s="16">
        <f>(S29/232.524)*100</f>
        <v>92.5495862792658</v>
      </c>
      <c r="U29" s="65">
        <f>S29/1.5</f>
        <v>143.46666666666667</v>
      </c>
      <c r="V29" s="16">
        <f>(U29/155.016)*100</f>
        <v>92.54958627926581</v>
      </c>
    </row>
    <row r="30" spans="1:22" ht="12.75">
      <c r="A30" s="63">
        <v>1467</v>
      </c>
      <c r="B30" s="66">
        <v>31.6</v>
      </c>
      <c r="C30" s="66">
        <v>39.8</v>
      </c>
      <c r="D30" s="66">
        <v>50</v>
      </c>
      <c r="E30" s="66">
        <v>9.8</v>
      </c>
      <c r="F30" s="66">
        <v>5.9</v>
      </c>
      <c r="G30" s="66">
        <v>15.3</v>
      </c>
      <c r="H30" s="66">
        <v>12.6</v>
      </c>
      <c r="I30" s="66">
        <v>6.8</v>
      </c>
      <c r="J30" s="66">
        <v>24</v>
      </c>
      <c r="K30" s="66">
        <v>15.6</v>
      </c>
      <c r="L30" s="65">
        <f>SUM(B30:K30)</f>
        <v>211.4</v>
      </c>
      <c r="M30" s="65">
        <f>B30+C30</f>
        <v>71.4</v>
      </c>
      <c r="N30" s="16">
        <f>(M30/82.116)*100</f>
        <v>86.95016805494666</v>
      </c>
      <c r="O30" s="65">
        <f>SUM(D30:G30)</f>
        <v>81</v>
      </c>
      <c r="P30" s="16">
        <f>(O30/90.388)*100</f>
        <v>89.61366553082267</v>
      </c>
      <c r="Q30" s="65">
        <f>SUM(H30:K30)</f>
        <v>59</v>
      </c>
      <c r="R30" s="16">
        <f>(Q30/60.02)*100</f>
        <v>98.30056647784072</v>
      </c>
      <c r="S30" s="73">
        <f>M30+O30+Q30</f>
        <v>211.4</v>
      </c>
      <c r="T30" s="16">
        <f>(S30/232.524)*100</f>
        <v>90.91534637284754</v>
      </c>
      <c r="U30" s="65">
        <f>S30/1.5</f>
        <v>140.93333333333334</v>
      </c>
      <c r="V30" s="16">
        <f>(U30/155.016)*100</f>
        <v>90.91534637284754</v>
      </c>
    </row>
    <row r="31" spans="1:22" ht="12.75">
      <c r="A31" s="63">
        <v>1468</v>
      </c>
      <c r="B31" s="66">
        <v>52.1</v>
      </c>
      <c r="C31" s="66">
        <v>39.4</v>
      </c>
      <c r="D31" s="66">
        <v>61</v>
      </c>
      <c r="E31" s="66">
        <v>11.2</v>
      </c>
      <c r="F31" s="66">
        <v>4.9</v>
      </c>
      <c r="G31" s="66">
        <v>18.6</v>
      </c>
      <c r="H31" s="66">
        <v>12</v>
      </c>
      <c r="I31" s="66">
        <v>8</v>
      </c>
      <c r="J31" s="66">
        <v>24.8</v>
      </c>
      <c r="K31" s="66">
        <v>15.6</v>
      </c>
      <c r="L31" s="65">
        <f>SUM(B31:K31)</f>
        <v>247.60000000000002</v>
      </c>
      <c r="M31" s="65">
        <f>B31+C31</f>
        <v>91.5</v>
      </c>
      <c r="N31" s="16">
        <f>(M31/82.116)*100</f>
        <v>111.42773637293584</v>
      </c>
      <c r="O31" s="65">
        <f>SUM(D31:G31)</f>
        <v>95.7</v>
      </c>
      <c r="P31" s="16">
        <f>(O31/90.388)*100</f>
        <v>105.87688631234234</v>
      </c>
      <c r="Q31" s="65">
        <f>SUM(H31:K31)</f>
        <v>60.4</v>
      </c>
      <c r="R31" s="16">
        <f>(Q31/60.02)*100</f>
        <v>100.63312229256913</v>
      </c>
      <c r="S31" s="73">
        <f>M31+O31+Q31</f>
        <v>247.6</v>
      </c>
      <c r="T31" s="16">
        <f>(S31/232.524)*100</f>
        <v>106.48363179714781</v>
      </c>
      <c r="U31" s="65">
        <f>S31/1.5</f>
        <v>165.06666666666666</v>
      </c>
      <c r="V31" s="16">
        <f>(U31/155.016)*100</f>
        <v>106.48363179714781</v>
      </c>
    </row>
    <row r="32" spans="1:22" ht="12.75">
      <c r="A32" s="63">
        <v>1469</v>
      </c>
      <c r="B32" s="66">
        <v>52.1</v>
      </c>
      <c r="C32" s="66">
        <v>37</v>
      </c>
      <c r="D32" s="66">
        <v>52.5</v>
      </c>
      <c r="E32" s="66">
        <v>9.7</v>
      </c>
      <c r="F32" s="66">
        <v>5</v>
      </c>
      <c r="G32" s="66">
        <v>18.9</v>
      </c>
      <c r="H32" s="66">
        <v>12</v>
      </c>
      <c r="I32" s="66">
        <v>7.9</v>
      </c>
      <c r="J32" s="66">
        <v>22.9</v>
      </c>
      <c r="K32" s="66">
        <v>17.7</v>
      </c>
      <c r="L32" s="65">
        <f>SUM(B32:K32)</f>
        <v>235.7</v>
      </c>
      <c r="M32" s="65">
        <f>B32+C32</f>
        <v>89.1</v>
      </c>
      <c r="N32" s="16">
        <f>(M32/82.116)*100</f>
        <v>108.50504164839982</v>
      </c>
      <c r="O32" s="65">
        <f>SUM(D32:G32)</f>
        <v>86.1</v>
      </c>
      <c r="P32" s="16">
        <f>(O32/90.388)*100</f>
        <v>95.2560074346152</v>
      </c>
      <c r="Q32" s="65">
        <f>SUM(H32:K32)</f>
        <v>60.5</v>
      </c>
      <c r="R32" s="16">
        <f>(Q32/60.02)*100</f>
        <v>100.79973342219259</v>
      </c>
      <c r="S32" s="73">
        <f>M32+O32+Q32</f>
        <v>235.7</v>
      </c>
      <c r="T32" s="16">
        <f>(S32/232.524)*100</f>
        <v>101.36588051125905</v>
      </c>
      <c r="U32" s="65">
        <f>S32/1.5</f>
        <v>157.13333333333333</v>
      </c>
      <c r="V32" s="16">
        <f>(U32/155.016)*100</f>
        <v>101.36588051125905</v>
      </c>
    </row>
    <row r="33" spans="1:22" ht="12.75">
      <c r="A33" s="63">
        <v>1470</v>
      </c>
      <c r="B33" s="66">
        <v>40.3</v>
      </c>
      <c r="C33" s="66">
        <v>30</v>
      </c>
      <c r="D33" s="66">
        <v>54.2</v>
      </c>
      <c r="E33" s="66">
        <v>10.8</v>
      </c>
      <c r="F33" s="66">
        <v>5.9</v>
      </c>
      <c r="G33" s="66">
        <v>18.9</v>
      </c>
      <c r="H33" s="66">
        <v>10.8</v>
      </c>
      <c r="I33" s="66">
        <v>7.3</v>
      </c>
      <c r="J33" s="66">
        <v>23.5</v>
      </c>
      <c r="K33" s="66">
        <v>15.6</v>
      </c>
      <c r="L33" s="65">
        <f>SUM(B33:K33)</f>
        <v>217.3</v>
      </c>
      <c r="M33" s="65">
        <f>B33+C33</f>
        <v>70.3</v>
      </c>
      <c r="N33" s="16">
        <f>(M33/82.116)*100</f>
        <v>85.61059963953431</v>
      </c>
      <c r="O33" s="65">
        <f>SUM(D33:G33)</f>
        <v>89.80000000000001</v>
      </c>
      <c r="P33" s="16">
        <f>(O33/90.388)*100</f>
        <v>99.34947116873923</v>
      </c>
      <c r="Q33" s="65">
        <f>SUM(H33:K33)</f>
        <v>57.2</v>
      </c>
      <c r="R33" s="16">
        <f>(Q33/60.02)*100</f>
        <v>95.30156614461845</v>
      </c>
      <c r="S33" s="73">
        <f>M33+O33+Q33</f>
        <v>217.3</v>
      </c>
      <c r="T33" s="16">
        <f>(S33/232.524)*100</f>
        <v>93.45271885912852</v>
      </c>
      <c r="U33" s="65">
        <f>S33/1.5</f>
        <v>144.86666666666667</v>
      </c>
      <c r="V33" s="16">
        <f>(U33/155.016)*100</f>
        <v>93.45271885912852</v>
      </c>
    </row>
    <row r="34" spans="1:22" ht="12.75">
      <c r="A34" s="63">
        <v>1471</v>
      </c>
      <c r="B34" s="66">
        <v>31.6</v>
      </c>
      <c r="C34" s="66">
        <v>36.2</v>
      </c>
      <c r="D34" s="66">
        <v>54.7</v>
      </c>
      <c r="E34" s="66">
        <v>11.3</v>
      </c>
      <c r="F34" s="66">
        <v>6.4</v>
      </c>
      <c r="G34" s="66">
        <v>19.8</v>
      </c>
      <c r="H34" s="66">
        <v>10.2</v>
      </c>
      <c r="I34" s="66">
        <v>7.1</v>
      </c>
      <c r="J34" s="66">
        <v>24</v>
      </c>
      <c r="K34" s="66">
        <v>17.7</v>
      </c>
      <c r="L34" s="65">
        <f>SUM(B34:K34)</f>
        <v>219</v>
      </c>
      <c r="M34" s="65">
        <f>B34+C34</f>
        <v>67.80000000000001</v>
      </c>
      <c r="N34" s="16">
        <f>(M34/82.116)*100</f>
        <v>82.56612596814264</v>
      </c>
      <c r="O34" s="65">
        <f>SUM(D34:G34)</f>
        <v>92.2</v>
      </c>
      <c r="P34" s="16">
        <f>(O34/90.388)*100</f>
        <v>102.00469088817098</v>
      </c>
      <c r="Q34" s="65">
        <f>SUM(H34:K34)</f>
        <v>59</v>
      </c>
      <c r="R34" s="16">
        <f>(Q34/60.02)*100</f>
        <v>98.30056647784072</v>
      </c>
      <c r="S34" s="73">
        <f>M34+O34+Q34</f>
        <v>219</v>
      </c>
      <c r="T34" s="16">
        <f>(S34/232.524)*100</f>
        <v>94.18382618568405</v>
      </c>
      <c r="U34" s="65">
        <f>S34/1.5</f>
        <v>146</v>
      </c>
      <c r="V34" s="16">
        <f>(U34/155.016)*100</f>
        <v>94.18382618568405</v>
      </c>
    </row>
    <row r="35" spans="1:22" ht="12.75">
      <c r="A35" s="63">
        <v>1472</v>
      </c>
      <c r="B35" s="66">
        <v>38.1</v>
      </c>
      <c r="C35" s="66">
        <v>39.4</v>
      </c>
      <c r="D35" s="66">
        <v>46.5</v>
      </c>
      <c r="E35" s="66">
        <v>13.7</v>
      </c>
      <c r="F35" s="66">
        <v>5.6</v>
      </c>
      <c r="G35" s="66">
        <v>19.4</v>
      </c>
      <c r="H35" s="66">
        <v>9.6</v>
      </c>
      <c r="I35" s="66">
        <v>6.8</v>
      </c>
      <c r="J35" s="66">
        <v>24.8</v>
      </c>
      <c r="K35" s="66">
        <v>18.2</v>
      </c>
      <c r="L35" s="65">
        <f>SUM(B35:K35)</f>
        <v>222.1</v>
      </c>
      <c r="M35" s="65">
        <f>B35+C35</f>
        <v>77.5</v>
      </c>
      <c r="N35" s="16">
        <f>(M35/82.116)*100</f>
        <v>94.37868381314239</v>
      </c>
      <c r="O35" s="65">
        <f>SUM(D35:G35)</f>
        <v>85.19999999999999</v>
      </c>
      <c r="P35" s="16">
        <f>(O35/90.388)*100</f>
        <v>94.26030003982828</v>
      </c>
      <c r="Q35" s="65">
        <f>SUM(H35:K35)</f>
        <v>59.400000000000006</v>
      </c>
      <c r="R35" s="16">
        <f>(Q35/60.02)*100</f>
        <v>98.96701099633457</v>
      </c>
      <c r="S35" s="73">
        <f>M35+O35+Q35</f>
        <v>222.1</v>
      </c>
      <c r="T35" s="16">
        <f>(S35/232.524)*100</f>
        <v>95.51702189881475</v>
      </c>
      <c r="U35" s="65">
        <f>S35/1.5</f>
        <v>148.06666666666666</v>
      </c>
      <c r="V35" s="16">
        <f>(U35/155.016)*100</f>
        <v>95.51702189881475</v>
      </c>
    </row>
    <row r="36" spans="1:22" ht="12.75">
      <c r="A36" s="63">
        <v>1473</v>
      </c>
      <c r="B36" s="66">
        <v>40.3</v>
      </c>
      <c r="C36" s="66">
        <v>43.6</v>
      </c>
      <c r="D36" s="66">
        <v>50</v>
      </c>
      <c r="E36" s="66">
        <v>11.2</v>
      </c>
      <c r="F36" s="66">
        <v>7</v>
      </c>
      <c r="G36" s="66">
        <v>22</v>
      </c>
      <c r="H36" s="66">
        <v>9</v>
      </c>
      <c r="I36" s="66">
        <v>8.1</v>
      </c>
      <c r="J36" s="66">
        <v>25.6</v>
      </c>
      <c r="K36" s="66">
        <v>18.2</v>
      </c>
      <c r="L36" s="65">
        <f>SUM(B36:K36)</f>
        <v>235</v>
      </c>
      <c r="M36" s="65">
        <f>B36+C36</f>
        <v>83.9</v>
      </c>
      <c r="N36" s="16">
        <f>(M36/82.116)*100</f>
        <v>102.17253641190511</v>
      </c>
      <c r="O36" s="65">
        <f>SUM(D36:G36)</f>
        <v>90.2</v>
      </c>
      <c r="P36" s="16">
        <f>(O36/90.388)*100</f>
        <v>99.79200778864451</v>
      </c>
      <c r="Q36" s="65">
        <f>SUM(H36:K36)</f>
        <v>60.900000000000006</v>
      </c>
      <c r="R36" s="16">
        <f>(Q36/60.02)*100</f>
        <v>101.46617794068644</v>
      </c>
      <c r="S36" s="73">
        <f>M36+O36+Q36</f>
        <v>235.00000000000003</v>
      </c>
      <c r="T36" s="16">
        <f>(S36/232.524)*100</f>
        <v>101.0648363179715</v>
      </c>
      <c r="U36" s="65">
        <f>S36/1.5</f>
        <v>156.66666666666669</v>
      </c>
      <c r="V36" s="16">
        <f>(U36/155.016)*100</f>
        <v>101.0648363179715</v>
      </c>
    </row>
    <row r="37" spans="1:22" ht="12.75">
      <c r="A37" s="63">
        <v>1474</v>
      </c>
      <c r="B37" s="66">
        <v>52.1</v>
      </c>
      <c r="C37" s="66">
        <v>41.2</v>
      </c>
      <c r="D37" s="66">
        <v>56.6</v>
      </c>
      <c r="E37" s="66">
        <v>9.7</v>
      </c>
      <c r="F37" s="66">
        <v>5.8</v>
      </c>
      <c r="G37" s="66">
        <v>18.8</v>
      </c>
      <c r="H37" s="66">
        <v>9.6</v>
      </c>
      <c r="I37" s="66">
        <v>7.2</v>
      </c>
      <c r="J37" s="66">
        <v>25.3</v>
      </c>
      <c r="K37" s="66">
        <v>17.7</v>
      </c>
      <c r="L37" s="65">
        <f>SUM(B37:K37)</f>
        <v>244</v>
      </c>
      <c r="M37" s="65">
        <f>B37+C37</f>
        <v>93.30000000000001</v>
      </c>
      <c r="N37" s="16">
        <f>(M37/82.116)*100</f>
        <v>113.61975741633788</v>
      </c>
      <c r="O37" s="65">
        <f>SUM(D37:G37)</f>
        <v>90.89999999999999</v>
      </c>
      <c r="P37" s="16">
        <f>(O37/90.388)*100</f>
        <v>100.56644687347875</v>
      </c>
      <c r="Q37" s="65">
        <f>SUM(H37:K37)</f>
        <v>59.8</v>
      </c>
      <c r="R37" s="16">
        <f>(Q37/60.02)*100</f>
        <v>99.63345551482838</v>
      </c>
      <c r="S37" s="73">
        <f>M37+O37+Q37</f>
        <v>244</v>
      </c>
      <c r="T37" s="16">
        <f>(S37/232.524)*100</f>
        <v>104.93540451738315</v>
      </c>
      <c r="U37" s="65">
        <f>S37/1.5</f>
        <v>162.66666666666666</v>
      </c>
      <c r="V37" s="16">
        <f>(U37/155.016)*100</f>
        <v>104.93540451738315</v>
      </c>
    </row>
    <row r="38" spans="1:22" ht="12.75">
      <c r="A38" s="63">
        <v>1475</v>
      </c>
      <c r="B38" s="66">
        <v>40.3</v>
      </c>
      <c r="C38" s="66">
        <v>36.4</v>
      </c>
      <c r="D38" s="66">
        <v>57.5</v>
      </c>
      <c r="E38" s="66">
        <v>10.7</v>
      </c>
      <c r="F38" s="66">
        <v>5</v>
      </c>
      <c r="G38" s="66">
        <v>21</v>
      </c>
      <c r="H38" s="66">
        <v>10.8</v>
      </c>
      <c r="I38" s="66">
        <v>7.4</v>
      </c>
      <c r="J38" s="66">
        <v>22.4</v>
      </c>
      <c r="K38" s="66">
        <v>17.7</v>
      </c>
      <c r="L38" s="65">
        <f>SUM(B38:K38)</f>
        <v>229.2</v>
      </c>
      <c r="M38" s="65">
        <f>B38+C38</f>
        <v>76.69999999999999</v>
      </c>
      <c r="N38" s="16">
        <f>(M38/82.116)*100</f>
        <v>93.40445223829703</v>
      </c>
      <c r="O38" s="65">
        <f>SUM(D38:G38)</f>
        <v>94.2</v>
      </c>
      <c r="P38" s="16">
        <f>(O38/90.388)*100</f>
        <v>104.21737398769748</v>
      </c>
      <c r="Q38" s="65">
        <f>SUM(H38:K38)</f>
        <v>58.3</v>
      </c>
      <c r="R38" s="16">
        <f>(Q38/60.02)*100</f>
        <v>97.1342885704765</v>
      </c>
      <c r="S38" s="73">
        <f>M38+O38+Q38</f>
        <v>229.2</v>
      </c>
      <c r="T38" s="16">
        <f>(S38/232.524)*100</f>
        <v>98.57047014501728</v>
      </c>
      <c r="U38" s="65">
        <f>S38/1.5</f>
        <v>152.79999999999998</v>
      </c>
      <c r="V38" s="16">
        <f>(U38/155.016)*100</f>
        <v>98.57047014501728</v>
      </c>
    </row>
    <row r="39" spans="1:22" ht="12.75">
      <c r="A39" s="1"/>
      <c r="D39" s="66"/>
      <c r="L39" s="1"/>
      <c r="N39" s="16"/>
      <c r="P39" s="16"/>
      <c r="R39" s="16"/>
      <c r="S39" s="16"/>
      <c r="T39" s="16"/>
      <c r="U39" s="1"/>
      <c r="V39" s="16"/>
    </row>
    <row r="40" spans="1:22" ht="12.75">
      <c r="A40" s="64" t="s">
        <v>62</v>
      </c>
      <c r="B40" s="70">
        <f>AVERAGE(B14:B39)</f>
        <v>42.403999999999996</v>
      </c>
      <c r="C40" s="70">
        <f>AVERAGE(C14:C39)</f>
        <v>39.711999999999996</v>
      </c>
      <c r="D40" s="70">
        <f>AVERAGE(D14:D39)</f>
        <v>54.70399999999999</v>
      </c>
      <c r="E40" s="70">
        <f>AVERAGE(E14:E39)</f>
        <v>9.987999999999998</v>
      </c>
      <c r="F40" s="70">
        <f>AVERAGE(F14:F39)</f>
        <v>5.968000000000002</v>
      </c>
      <c r="G40" s="70">
        <f>AVERAGE(G14:G39)</f>
        <v>19.727999999999998</v>
      </c>
      <c r="H40" s="70">
        <f>AVERAGE(H14:H39)</f>
        <v>10.568</v>
      </c>
      <c r="I40" s="70">
        <f>AVERAGE(I14:I39)</f>
        <v>7.6080000000000005</v>
      </c>
      <c r="J40" s="70">
        <f>AVERAGE(J14:J39)</f>
        <v>24.843999999999998</v>
      </c>
      <c r="K40" s="70">
        <f>AVERAGE(K14:K39)</f>
        <v>16.999999999999996</v>
      </c>
      <c r="L40" s="70">
        <f>AVERAGE(L14:L39)</f>
        <v>232.52399999999997</v>
      </c>
      <c r="M40" s="70">
        <f>AVERAGE(M14:M39)</f>
        <v>82.11599999999999</v>
      </c>
      <c r="N40" s="73">
        <f>AVERAGE(N14:N39)</f>
        <v>100</v>
      </c>
      <c r="O40" s="70">
        <f>AVERAGE(O14:O39)</f>
        <v>90.38799999999999</v>
      </c>
      <c r="P40" s="73">
        <f>AVERAGE(P14:P39)</f>
        <v>99.99999999999999</v>
      </c>
      <c r="Q40" s="70">
        <f>AVERAGE(Q14:Q39)</f>
        <v>60.02000000000001</v>
      </c>
      <c r="R40" s="73">
        <f>AVERAGE(R14:R39)</f>
        <v>99.99999999999999</v>
      </c>
      <c r="S40" s="73">
        <f>AVERAGE(S14:S39)</f>
        <v>232.524</v>
      </c>
      <c r="T40" s="73">
        <f>AVERAGE(T14:T39)</f>
        <v>100</v>
      </c>
      <c r="U40" s="70">
        <f>AVERAGE(U14:U39)</f>
        <v>155.016</v>
      </c>
      <c r="V40" s="73">
        <f>AVERAGE(V14:V39)</f>
        <v>100</v>
      </c>
    </row>
    <row r="41" spans="1:22" ht="12.75">
      <c r="A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6"/>
      <c r="O41" s="15"/>
      <c r="P41" s="16"/>
      <c r="Q41" s="15"/>
      <c r="R41" s="16"/>
      <c r="S41" s="16"/>
      <c r="T41" s="16"/>
      <c r="U41" s="1"/>
      <c r="V41" s="16"/>
    </row>
    <row r="42" spans="1:22" ht="12.75">
      <c r="A42" s="1" t="s">
        <v>122</v>
      </c>
      <c r="B42" s="16">
        <f>B40/1.5</f>
        <v>28.269333333333332</v>
      </c>
      <c r="C42" s="16">
        <f>C40/1.5</f>
        <v>26.474666666666664</v>
      </c>
      <c r="D42" s="16">
        <f>D40/1.5</f>
        <v>36.46933333333333</v>
      </c>
      <c r="E42" s="16">
        <f>E40/1.5</f>
        <v>6.658666666666665</v>
      </c>
      <c r="F42" s="16">
        <f>F40/1.5</f>
        <v>3.9786666666666677</v>
      </c>
      <c r="G42" s="16">
        <f>G40/1.5</f>
        <v>13.152</v>
      </c>
      <c r="H42" s="16">
        <f>H40/1.5</f>
        <v>7.045333333333333</v>
      </c>
      <c r="I42" s="16">
        <f>I40/1.5</f>
        <v>5.072</v>
      </c>
      <c r="J42" s="16">
        <f>J40/1.5</f>
        <v>16.562666666666665</v>
      </c>
      <c r="K42" s="16">
        <f>K40/1.5</f>
        <v>11.33333333333333</v>
      </c>
      <c r="L42" s="16">
        <f>L40/1.5</f>
        <v>155.016</v>
      </c>
      <c r="M42" s="16">
        <f>M40/1.5</f>
        <v>54.74399999999999</v>
      </c>
      <c r="N42" s="16">
        <f>N40/1.5</f>
        <v>66.66666666666667</v>
      </c>
      <c r="O42" s="16">
        <f>O40/1.5</f>
        <v>60.25866666666666</v>
      </c>
      <c r="P42" s="16">
        <f>P40/1.5</f>
        <v>66.66666666666666</v>
      </c>
      <c r="Q42" s="16">
        <f>Q40/1.5</f>
        <v>40.01333333333334</v>
      </c>
      <c r="R42" s="16"/>
      <c r="S42" s="16">
        <f>S40/1.5</f>
        <v>155.016</v>
      </c>
      <c r="T42" s="16"/>
      <c r="U42" s="16"/>
      <c r="V42" s="16"/>
    </row>
    <row r="43" spans="1:22" ht="12.75">
      <c r="A43" s="1"/>
      <c r="D43" s="66"/>
      <c r="L43" s="1"/>
      <c r="N43" s="16"/>
      <c r="P43" s="16"/>
      <c r="R43" s="16"/>
      <c r="S43" s="16"/>
      <c r="T43" s="16"/>
      <c r="U43" s="1"/>
      <c r="V43" s="16"/>
    </row>
    <row r="44" spans="1:22" ht="12.75">
      <c r="A44" s="1" t="s">
        <v>207</v>
      </c>
      <c r="B44" s="17">
        <f>B40/$S$40</f>
        <v>0.1823639710309473</v>
      </c>
      <c r="C44" s="17">
        <f>C40/$S$40</f>
        <v>0.17078667148337373</v>
      </c>
      <c r="D44" s="17">
        <f>D40/$S$40</f>
        <v>0.23526173642290685</v>
      </c>
      <c r="E44" s="17">
        <f>E40/$S$40</f>
        <v>0.042954705750804206</v>
      </c>
      <c r="F44" s="17">
        <f>F40/$S$40</f>
        <v>0.025666167793432084</v>
      </c>
      <c r="G44" s="17">
        <f>G40/$S$40</f>
        <v>0.08484285493110388</v>
      </c>
      <c r="H44" s="17">
        <f>H40/$S$40</f>
        <v>0.045449071923758404</v>
      </c>
      <c r="I44" s="17">
        <f>I40/$S$40</f>
        <v>0.032719203179026685</v>
      </c>
      <c r="J44" s="17">
        <f>J40/$S$40</f>
        <v>0.1068448848290929</v>
      </c>
      <c r="K44" s="17">
        <f>K40/$S$40</f>
        <v>0.07311073265555382</v>
      </c>
      <c r="L44" s="17">
        <f>L40/$S$40</f>
        <v>0.9999999999999999</v>
      </c>
      <c r="M44" s="17">
        <f>M40/$S$40</f>
        <v>0.35315064251432104</v>
      </c>
      <c r="N44" s="16"/>
      <c r="O44" s="17">
        <f>O40/$S$40</f>
        <v>0.388725464898247</v>
      </c>
      <c r="P44" s="16"/>
      <c r="Q44" s="17">
        <f>Q40/$S$40</f>
        <v>0.2581238925874319</v>
      </c>
      <c r="R44" s="16"/>
      <c r="S44" s="16">
        <f>S40/$S$40</f>
        <v>1</v>
      </c>
      <c r="T44" s="16"/>
      <c r="U44" s="75"/>
      <c r="V44" s="16"/>
    </row>
    <row r="45" spans="1:22" ht="12.75">
      <c r="A45" s="1"/>
      <c r="D45" s="66"/>
      <c r="L45" s="1"/>
      <c r="N45" s="16"/>
      <c r="P45" s="16"/>
      <c r="R45" s="16"/>
      <c r="S45" s="16"/>
      <c r="T45" s="16"/>
      <c r="U45" s="1"/>
      <c r="V45" s="16"/>
    </row>
    <row r="46" spans="1:22" ht="12.75">
      <c r="A46" s="1"/>
      <c r="D46" s="66"/>
      <c r="L46" s="1"/>
      <c r="M46" s="72">
        <f>B40+C40</f>
        <v>82.11599999999999</v>
      </c>
      <c r="N46" s="16"/>
      <c r="O46" s="72">
        <f>SUM(D40:G40)</f>
        <v>90.38799999999999</v>
      </c>
      <c r="P46" s="16"/>
      <c r="Q46" s="72">
        <f>SUM(H40:K40)</f>
        <v>60.019999999999996</v>
      </c>
      <c r="R46" s="16"/>
      <c r="S46" s="16">
        <f>SUM(M46:Q46)</f>
        <v>232.52399999999994</v>
      </c>
      <c r="T46" s="16"/>
      <c r="U46" s="1"/>
      <c r="V46" s="16"/>
    </row>
    <row r="47" spans="1:22" ht="12.75">
      <c r="A47" s="1"/>
      <c r="B47" s="1" t="s">
        <v>101</v>
      </c>
      <c r="C47" s="1"/>
      <c r="D47" s="65" t="s">
        <v>198</v>
      </c>
      <c r="E47" s="1" t="s">
        <v>252</v>
      </c>
      <c r="F47" s="1" t="s">
        <v>65</v>
      </c>
      <c r="G47" s="1" t="s">
        <v>126</v>
      </c>
      <c r="H47" s="22" t="s">
        <v>208</v>
      </c>
      <c r="L47" s="1"/>
      <c r="N47" s="16"/>
      <c r="P47" s="16"/>
      <c r="R47" s="16"/>
      <c r="S47" s="16"/>
      <c r="T47" s="16"/>
      <c r="U47" s="1"/>
      <c r="V47" s="16"/>
    </row>
    <row r="48" spans="1:22" ht="12.75">
      <c r="A48" s="1"/>
      <c r="B48" s="4"/>
      <c r="C48" s="4"/>
      <c r="D48" s="66"/>
      <c r="E48" s="4"/>
      <c r="F48" s="4"/>
      <c r="G48" s="4"/>
      <c r="H48" s="22" t="s">
        <v>201</v>
      </c>
      <c r="L48" s="1"/>
      <c r="N48" s="16"/>
      <c r="P48" s="16"/>
      <c r="R48" s="16"/>
      <c r="S48" s="16"/>
      <c r="T48" s="16"/>
      <c r="U48" s="1"/>
      <c r="V48" s="16"/>
    </row>
    <row r="49" spans="1:22" ht="12.75">
      <c r="A49" s="1" t="s">
        <v>47</v>
      </c>
      <c r="B49" s="1" t="s">
        <v>119</v>
      </c>
      <c r="D49" s="66"/>
      <c r="H49" s="17"/>
      <c r="L49" s="1"/>
      <c r="N49" s="16"/>
      <c r="P49" s="16"/>
      <c r="R49" s="16"/>
      <c r="S49" s="16"/>
      <c r="T49" s="16"/>
      <c r="U49" s="1"/>
      <c r="V49" s="16"/>
    </row>
    <row r="50" spans="1:22" ht="12.75">
      <c r="A50" s="1"/>
      <c r="D50" s="66"/>
      <c r="F50" s="15"/>
      <c r="G50" s="15"/>
      <c r="H50" s="17"/>
      <c r="L50" s="1"/>
      <c r="N50" s="16"/>
      <c r="P50" s="16"/>
      <c r="R50" s="16"/>
      <c r="S50" s="16"/>
      <c r="T50" s="16"/>
      <c r="U50" s="1"/>
      <c r="V50" s="16"/>
    </row>
    <row r="51" spans="1:22" ht="12.75">
      <c r="A51" s="1"/>
      <c r="B51" t="s">
        <v>262</v>
      </c>
      <c r="D51" s="66"/>
      <c r="F51" s="15"/>
      <c r="G51" s="15"/>
      <c r="H51" s="17"/>
      <c r="L51" s="1"/>
      <c r="N51" s="16"/>
      <c r="P51" s="16"/>
      <c r="R51" s="16"/>
      <c r="S51" s="16"/>
      <c r="T51" s="16"/>
      <c r="U51" s="1"/>
      <c r="V51" s="16"/>
    </row>
    <row r="52" spans="1:22" ht="12.75">
      <c r="A52" s="1"/>
      <c r="B52" t="s">
        <v>220</v>
      </c>
      <c r="D52" s="15">
        <v>126</v>
      </c>
      <c r="E52" t="s">
        <v>177</v>
      </c>
      <c r="F52" s="15">
        <v>42.404</v>
      </c>
      <c r="G52" s="15">
        <f>F52/1.5</f>
        <v>28.269333333333336</v>
      </c>
      <c r="H52" s="17">
        <f>F52/232.524</f>
        <v>0.18236397103094737</v>
      </c>
      <c r="L52" s="1"/>
      <c r="N52" s="16"/>
      <c r="P52" s="16"/>
      <c r="R52" s="16"/>
      <c r="S52" s="16"/>
      <c r="T52" s="16"/>
      <c r="U52" s="1"/>
      <c r="V52" s="16"/>
    </row>
    <row r="53" spans="1:22" ht="12.75">
      <c r="A53" s="1"/>
      <c r="B53" t="s">
        <v>52</v>
      </c>
      <c r="D53" s="15"/>
      <c r="F53" s="15"/>
      <c r="G53" s="15"/>
      <c r="H53" s="17"/>
      <c r="L53" s="1"/>
      <c r="N53" s="16"/>
      <c r="P53" s="16"/>
      <c r="R53" s="16"/>
      <c r="S53" s="16"/>
      <c r="T53" s="16"/>
      <c r="U53" s="1"/>
      <c r="V53" s="16"/>
    </row>
    <row r="54" spans="1:22" ht="12.75">
      <c r="A54" s="1"/>
      <c r="B54" t="s">
        <v>204</v>
      </c>
      <c r="D54" s="15"/>
      <c r="F54" s="15"/>
      <c r="G54" s="15"/>
      <c r="H54" s="17"/>
      <c r="L54" s="1"/>
      <c r="N54" s="16"/>
      <c r="P54" s="16"/>
      <c r="R54" s="16"/>
      <c r="S54" s="16"/>
      <c r="T54" s="16"/>
      <c r="U54" s="1"/>
      <c r="V54" s="16"/>
    </row>
    <row r="55" spans="1:22" ht="12.75">
      <c r="A55" s="1"/>
      <c r="D55" s="15"/>
      <c r="F55" s="15"/>
      <c r="G55" s="15"/>
      <c r="H55" s="17"/>
      <c r="L55" s="1"/>
      <c r="N55" s="16"/>
      <c r="P55" s="16"/>
      <c r="R55" s="16"/>
      <c r="S55" s="16"/>
      <c r="T55" s="16"/>
      <c r="U55" s="1"/>
      <c r="V55" s="16"/>
    </row>
    <row r="56" spans="1:22" ht="12.75">
      <c r="A56" s="1"/>
      <c r="B56" t="s">
        <v>233</v>
      </c>
      <c r="D56" s="15">
        <v>126</v>
      </c>
      <c r="E56" t="s">
        <v>177</v>
      </c>
      <c r="F56" s="15">
        <v>42.404</v>
      </c>
      <c r="G56" s="15">
        <f>F56/1.5</f>
        <v>28.269333333333336</v>
      </c>
      <c r="H56" s="17">
        <f>F56/232.524</f>
        <v>0.18236397103094737</v>
      </c>
      <c r="L56" s="1"/>
      <c r="N56" s="16"/>
      <c r="P56" s="16"/>
      <c r="R56" s="16"/>
      <c r="S56" s="16"/>
      <c r="T56" s="16"/>
      <c r="U56" s="1"/>
      <c r="V56" s="16"/>
    </row>
    <row r="57" spans="1:22" ht="12.75">
      <c r="A57" s="1"/>
      <c r="D57" s="15"/>
      <c r="F57" s="15"/>
      <c r="G57" s="15"/>
      <c r="H57" s="17"/>
      <c r="L57" s="1"/>
      <c r="N57" s="16"/>
      <c r="P57" s="16"/>
      <c r="R57" s="16"/>
      <c r="S57" s="16"/>
      <c r="T57" s="16"/>
      <c r="U57" s="1"/>
      <c r="V57" s="16"/>
    </row>
    <row r="58" spans="1:22" ht="12.75">
      <c r="A58" s="1"/>
      <c r="B58" t="s">
        <v>183</v>
      </c>
      <c r="D58" s="15">
        <v>162</v>
      </c>
      <c r="E58" t="s">
        <v>177</v>
      </c>
      <c r="F58" s="15">
        <v>39.712</v>
      </c>
      <c r="G58" s="15">
        <f>F58/1.5</f>
        <v>26.474666666666668</v>
      </c>
      <c r="H58" s="17">
        <f>F58/232.524</f>
        <v>0.1707866714833738</v>
      </c>
      <c r="L58" s="1"/>
      <c r="N58" s="16"/>
      <c r="P58" s="16"/>
      <c r="R58" s="16"/>
      <c r="S58" s="16"/>
      <c r="T58" s="16"/>
      <c r="U58" s="1"/>
      <c r="V58" s="16"/>
    </row>
    <row r="59" spans="1:22" ht="12.75">
      <c r="A59" s="1"/>
      <c r="D59" s="15"/>
      <c r="F59" s="15"/>
      <c r="G59" s="15"/>
      <c r="H59" s="17"/>
      <c r="L59" s="1"/>
      <c r="N59" s="16"/>
      <c r="P59" s="16"/>
      <c r="R59" s="16"/>
      <c r="S59" s="16"/>
      <c r="T59" s="16"/>
      <c r="U59" s="1"/>
      <c r="V59" s="16"/>
    </row>
    <row r="60" spans="1:22" ht="12.75">
      <c r="A60" s="1"/>
      <c r="B60" s="1" t="s">
        <v>234</v>
      </c>
      <c r="D60" s="15">
        <f>SUM(D56:D59)</f>
        <v>288</v>
      </c>
      <c r="E60" t="s">
        <v>177</v>
      </c>
      <c r="F60" s="15">
        <f>SUM(F56:F59)</f>
        <v>82.11600000000001</v>
      </c>
      <c r="G60" s="15">
        <f>F60/1.5</f>
        <v>54.74400000000001</v>
      </c>
      <c r="H60" s="17">
        <f>F60/232.524</f>
        <v>0.35315064251432116</v>
      </c>
      <c r="L60" s="1"/>
      <c r="N60" s="16"/>
      <c r="P60" s="16"/>
      <c r="R60" s="16"/>
      <c r="S60" s="16"/>
      <c r="T60" s="16"/>
      <c r="U60" s="1"/>
      <c r="V60" s="16"/>
    </row>
    <row r="61" spans="1:22" ht="12.75">
      <c r="A61" s="1"/>
      <c r="D61" s="15"/>
      <c r="F61" s="15"/>
      <c r="G61" s="15"/>
      <c r="H61" s="17"/>
      <c r="L61" s="1"/>
      <c r="N61" s="16"/>
      <c r="P61" s="16"/>
      <c r="R61" s="16"/>
      <c r="S61" s="16"/>
      <c r="T61" s="16"/>
      <c r="U61" s="1"/>
      <c r="V61" s="16"/>
    </row>
    <row r="62" spans="1:22" ht="12.75">
      <c r="A62" s="1" t="s">
        <v>51</v>
      </c>
      <c r="B62" s="1" t="s">
        <v>191</v>
      </c>
      <c r="D62" s="15"/>
      <c r="F62" s="15"/>
      <c r="G62" s="15"/>
      <c r="H62" s="17"/>
      <c r="L62" s="1"/>
      <c r="N62" s="16"/>
      <c r="P62" s="16"/>
      <c r="R62" s="16"/>
      <c r="S62" s="16"/>
      <c r="T62" s="16"/>
      <c r="U62" s="1"/>
      <c r="V62" s="16"/>
    </row>
    <row r="63" spans="1:22" ht="12.75">
      <c r="A63" s="1"/>
      <c r="D63" s="15"/>
      <c r="F63" s="15"/>
      <c r="G63" s="15"/>
      <c r="H63" s="17"/>
      <c r="L63" s="1"/>
      <c r="N63" s="16"/>
      <c r="P63" s="16"/>
      <c r="R63" s="16"/>
      <c r="S63" s="16"/>
      <c r="T63" s="16"/>
      <c r="U63" s="1"/>
      <c r="V63" s="16"/>
    </row>
    <row r="64" spans="1:22" ht="12.75">
      <c r="A64" s="1"/>
      <c r="B64" t="s">
        <v>222</v>
      </c>
      <c r="D64" s="15"/>
      <c r="F64" s="15"/>
      <c r="G64" s="15"/>
      <c r="H64" s="17"/>
      <c r="L64" s="1"/>
      <c r="N64" s="16"/>
      <c r="P64" s="16"/>
      <c r="R64" s="16"/>
      <c r="S64" s="16"/>
      <c r="T64" s="16"/>
      <c r="U64" s="1"/>
      <c r="V64" s="16"/>
    </row>
    <row r="65" spans="1:22" ht="12.75">
      <c r="A65" s="1"/>
      <c r="B65" t="s">
        <v>61</v>
      </c>
      <c r="D65" s="15">
        <v>23.5</v>
      </c>
      <c r="E65" t="s">
        <v>166</v>
      </c>
      <c r="F65" s="15">
        <v>54.704</v>
      </c>
      <c r="G65" s="15">
        <f>F65/1.5</f>
        <v>36.46933333333333</v>
      </c>
      <c r="H65" s="17">
        <f>F65/232.524</f>
        <v>0.23526173642290688</v>
      </c>
      <c r="L65" s="1"/>
      <c r="N65" s="16"/>
      <c r="P65" s="16"/>
      <c r="R65" s="16"/>
      <c r="S65" s="16"/>
      <c r="T65" s="16"/>
      <c r="U65" s="1"/>
      <c r="V65" s="16"/>
    </row>
    <row r="66" spans="1:22" ht="12.75">
      <c r="A66" s="1"/>
      <c r="B66" t="s">
        <v>142</v>
      </c>
      <c r="D66" s="15">
        <v>40</v>
      </c>
      <c r="E66" t="s">
        <v>120</v>
      </c>
      <c r="F66" s="15">
        <v>9.988</v>
      </c>
      <c r="G66" s="15">
        <f>F66/1.5</f>
        <v>6.658666666666666</v>
      </c>
      <c r="H66" s="17">
        <f>F66/232.524</f>
        <v>0.04295470575080421</v>
      </c>
      <c r="L66" s="1"/>
      <c r="N66" s="16"/>
      <c r="P66" s="16"/>
      <c r="R66" s="16"/>
      <c r="S66" s="16"/>
      <c r="T66" s="16"/>
      <c r="U66" s="1"/>
      <c r="V66" s="16"/>
    </row>
    <row r="67" spans="1:22" ht="12.75">
      <c r="A67" s="1"/>
      <c r="D67" s="15"/>
      <c r="F67" s="15"/>
      <c r="G67" s="15"/>
      <c r="H67" s="17"/>
      <c r="L67" s="1"/>
      <c r="N67" s="16"/>
      <c r="P67" s="16"/>
      <c r="R67" s="16"/>
      <c r="S67" s="16"/>
      <c r="T67" s="16"/>
      <c r="U67" s="1"/>
      <c r="V67" s="16"/>
    </row>
    <row r="68" spans="1:22" ht="12.75">
      <c r="A68" s="1"/>
      <c r="B68" t="s">
        <v>235</v>
      </c>
      <c r="D68" s="15"/>
      <c r="F68" s="15"/>
      <c r="G68" s="15"/>
      <c r="H68" s="17">
        <f>SUM(H65:H67)</f>
        <v>0.2782164421737111</v>
      </c>
      <c r="L68" s="1"/>
      <c r="N68" s="16"/>
      <c r="P68" s="16"/>
      <c r="R68" s="16"/>
      <c r="S68" s="16"/>
      <c r="T68" s="16"/>
      <c r="U68" s="1"/>
      <c r="V68" s="16"/>
    </row>
    <row r="69" spans="1:22" ht="12.75">
      <c r="A69" s="1"/>
      <c r="D69" s="15"/>
      <c r="F69" s="15"/>
      <c r="G69" s="15"/>
      <c r="H69" s="17"/>
      <c r="L69" s="1"/>
      <c r="N69" s="16"/>
      <c r="P69" s="16"/>
      <c r="R69" s="16"/>
      <c r="S69" s="16"/>
      <c r="T69" s="16"/>
      <c r="U69" s="1"/>
      <c r="V69" s="16"/>
    </row>
    <row r="70" spans="1:22" ht="12.75">
      <c r="A70" s="1"/>
      <c r="B70" t="s">
        <v>95</v>
      </c>
      <c r="D70" s="15">
        <v>4.8</v>
      </c>
      <c r="E70" t="s">
        <v>166</v>
      </c>
      <c r="F70" s="15">
        <v>5.968</v>
      </c>
      <c r="G70" s="15">
        <f>F70/1.5</f>
        <v>3.978666666666667</v>
      </c>
      <c r="H70" s="17">
        <f>F70/232.524</f>
        <v>0.025666167793432077</v>
      </c>
      <c r="L70" s="1"/>
      <c r="N70" s="16"/>
      <c r="P70" s="16"/>
      <c r="R70" s="16"/>
      <c r="S70" s="16"/>
      <c r="T70" s="16"/>
      <c r="U70" s="1"/>
      <c r="V70" s="16"/>
    </row>
    <row r="71" spans="1:22" ht="12.75">
      <c r="A71" s="1"/>
      <c r="B71" t="s">
        <v>86</v>
      </c>
      <c r="D71" s="15">
        <v>4.7</v>
      </c>
      <c r="E71" t="s">
        <v>166</v>
      </c>
      <c r="F71" s="15">
        <v>19.728</v>
      </c>
      <c r="G71" s="15">
        <f>F71/1.5</f>
        <v>13.152000000000001</v>
      </c>
      <c r="H71" s="17">
        <f>F71/232.524</f>
        <v>0.0848428549311039</v>
      </c>
      <c r="L71" s="1"/>
      <c r="N71" s="16"/>
      <c r="P71" s="16"/>
      <c r="R71" s="16"/>
      <c r="S71" s="16"/>
      <c r="T71" s="16"/>
      <c r="U71" s="1"/>
      <c r="V71" s="16"/>
    </row>
    <row r="72" spans="1:22" ht="12.75">
      <c r="A72" s="1"/>
      <c r="D72" s="15"/>
      <c r="F72" s="15"/>
      <c r="G72" s="15"/>
      <c r="H72" s="17"/>
      <c r="L72" s="1"/>
      <c r="N72" s="16"/>
      <c r="P72" s="16"/>
      <c r="R72" s="16"/>
      <c r="S72" s="16"/>
      <c r="T72" s="16"/>
      <c r="U72" s="1"/>
      <c r="V72" s="16"/>
    </row>
    <row r="73" spans="1:22" ht="12.75">
      <c r="A73" s="1"/>
      <c r="B73" t="s">
        <v>231</v>
      </c>
      <c r="D73" s="15"/>
      <c r="F73" s="15"/>
      <c r="G73" s="15"/>
      <c r="H73" s="17">
        <f>SUM(H70:H72)</f>
        <v>0.11050902272453597</v>
      </c>
      <c r="L73" s="1"/>
      <c r="N73" s="16"/>
      <c r="P73" s="16"/>
      <c r="R73" s="16"/>
      <c r="S73" s="16"/>
      <c r="T73" s="16"/>
      <c r="U73" s="1"/>
      <c r="V73" s="16"/>
    </row>
    <row r="74" spans="1:22" ht="12.75">
      <c r="A74" s="1"/>
      <c r="D74" s="15"/>
      <c r="F74" s="15"/>
      <c r="G74" s="15"/>
      <c r="H74" s="17"/>
      <c r="L74" s="1"/>
      <c r="N74" s="16"/>
      <c r="P74" s="16"/>
      <c r="R74" s="16"/>
      <c r="S74" s="16"/>
      <c r="T74" s="16"/>
      <c r="U74" s="1"/>
      <c r="V74" s="16"/>
    </row>
    <row r="75" spans="1:22" ht="12.75">
      <c r="A75" s="1"/>
      <c r="D75" s="15"/>
      <c r="F75" s="15"/>
      <c r="G75" s="15"/>
      <c r="H75" s="17"/>
      <c r="L75" s="1"/>
      <c r="N75" s="16"/>
      <c r="P75" s="16"/>
      <c r="R75" s="16"/>
      <c r="S75" s="16"/>
      <c r="T75" s="16"/>
      <c r="U75" s="1"/>
      <c r="V75" s="16"/>
    </row>
    <row r="76" spans="1:22" ht="12.75">
      <c r="A76" s="1"/>
      <c r="B76" s="1" t="s">
        <v>139</v>
      </c>
      <c r="D76" s="15"/>
      <c r="F76" s="15">
        <f>SUM(F65:F75)</f>
        <v>90.388</v>
      </c>
      <c r="G76" s="15">
        <f>F76/1.5</f>
        <v>60.25866666666667</v>
      </c>
      <c r="H76" s="17">
        <f>F76/232.524</f>
        <v>0.3887254648982471</v>
      </c>
      <c r="L76" s="1"/>
      <c r="N76" s="16"/>
      <c r="P76" s="16"/>
      <c r="R76" s="16"/>
      <c r="S76" s="16"/>
      <c r="T76" s="16"/>
      <c r="U76" s="1"/>
      <c r="V76" s="16"/>
    </row>
    <row r="77" spans="1:22" ht="12.75">
      <c r="A77" s="1"/>
      <c r="D77" s="15"/>
      <c r="F77" s="15"/>
      <c r="G77" s="15"/>
      <c r="H77" s="17"/>
      <c r="L77" s="1"/>
      <c r="N77" s="16"/>
      <c r="P77" s="16"/>
      <c r="R77" s="16"/>
      <c r="S77" s="16"/>
      <c r="T77" s="16"/>
      <c r="U77" s="1"/>
      <c r="V77" s="16"/>
    </row>
    <row r="78" spans="1:22" ht="12.75">
      <c r="A78" s="1" t="s">
        <v>90</v>
      </c>
      <c r="B78" s="1" t="s">
        <v>164</v>
      </c>
      <c r="D78" s="15"/>
      <c r="F78" s="15"/>
      <c r="G78" s="15"/>
      <c r="H78" s="17"/>
      <c r="L78" s="1"/>
      <c r="N78" s="16"/>
      <c r="P78" s="16"/>
      <c r="R78" s="16"/>
      <c r="S78" s="16"/>
      <c r="T78" s="16"/>
      <c r="U78" s="1"/>
      <c r="V78" s="16"/>
    </row>
    <row r="79" spans="1:22" ht="12.75">
      <c r="A79" s="1"/>
      <c r="D79" s="15"/>
      <c r="F79" s="15"/>
      <c r="G79" s="15"/>
      <c r="H79" s="17"/>
      <c r="L79" s="1"/>
      <c r="N79" s="16"/>
      <c r="P79" s="16"/>
      <c r="R79" s="16"/>
      <c r="S79" s="16"/>
      <c r="T79" s="16"/>
      <c r="U79" s="1"/>
      <c r="V79" s="16"/>
    </row>
    <row r="80" spans="1:22" ht="12.75">
      <c r="A80" s="1"/>
      <c r="B80" t="s">
        <v>68</v>
      </c>
      <c r="D80" s="15">
        <v>162</v>
      </c>
      <c r="E80" t="s">
        <v>177</v>
      </c>
      <c r="F80" s="15">
        <v>10.568</v>
      </c>
      <c r="G80" s="15">
        <f>F80/1.5</f>
        <v>7.045333333333333</v>
      </c>
      <c r="H80" s="17">
        <f>F80/232.524</f>
        <v>0.045449071923758404</v>
      </c>
      <c r="L80" s="1"/>
      <c r="N80" s="16"/>
      <c r="P80" s="16"/>
      <c r="R80" s="16"/>
      <c r="S80" s="16"/>
      <c r="T80" s="16"/>
      <c r="U80" s="1"/>
      <c r="V80" s="16"/>
    </row>
    <row r="81" spans="1:22" ht="12.75">
      <c r="A81" s="1"/>
      <c r="B81" t="s">
        <v>91</v>
      </c>
      <c r="D81" s="15">
        <v>1.333</v>
      </c>
      <c r="E81" t="s">
        <v>166</v>
      </c>
      <c r="F81" s="15">
        <v>7.608</v>
      </c>
      <c r="G81" s="15">
        <f>F81/1.5</f>
        <v>5.072</v>
      </c>
      <c r="H81" s="17">
        <f>F81/232.524</f>
        <v>0.03271920317902668</v>
      </c>
      <c r="L81" s="1"/>
      <c r="N81" s="16"/>
      <c r="P81" s="16"/>
      <c r="R81" s="16"/>
      <c r="S81" s="16"/>
      <c r="T81" s="16"/>
      <c r="U81" s="1"/>
      <c r="V81" s="16"/>
    </row>
    <row r="82" spans="1:22" ht="12.75">
      <c r="A82" s="1"/>
      <c r="B82" t="s">
        <v>202</v>
      </c>
      <c r="D82" s="15"/>
      <c r="F82" s="15"/>
      <c r="G82" s="15"/>
      <c r="H82" s="17"/>
      <c r="L82" s="1"/>
      <c r="N82" s="16"/>
      <c r="P82" s="16"/>
      <c r="R82" s="16"/>
      <c r="S82" s="16"/>
      <c r="T82" s="16"/>
      <c r="U82" s="1"/>
      <c r="V82" s="16"/>
    </row>
    <row r="83" spans="1:22" ht="12.75">
      <c r="A83" s="1"/>
      <c r="D83" s="15"/>
      <c r="F83" s="15"/>
      <c r="G83" s="15"/>
      <c r="H83" s="17"/>
      <c r="L83" s="1"/>
      <c r="N83" s="16"/>
      <c r="P83" s="16"/>
      <c r="R83" s="16"/>
      <c r="S83" s="16"/>
      <c r="T83" s="16"/>
      <c r="U83" s="1"/>
      <c r="V83" s="16"/>
    </row>
    <row r="84" spans="1:22" ht="12.75">
      <c r="A84" s="1"/>
      <c r="B84" t="s">
        <v>232</v>
      </c>
      <c r="D84" s="15"/>
      <c r="F84" s="15"/>
      <c r="G84" s="15"/>
      <c r="H84" s="17">
        <f>SUM(H80:H83)</f>
        <v>0.07816827510278508</v>
      </c>
      <c r="L84" s="1"/>
      <c r="N84" s="16"/>
      <c r="P84" s="16"/>
      <c r="R84" s="16"/>
      <c r="S84" s="16"/>
      <c r="T84" s="16"/>
      <c r="U84" s="1"/>
      <c r="V84" s="16"/>
    </row>
    <row r="85" spans="1:22" ht="12.75">
      <c r="A85" s="1"/>
      <c r="D85" s="15"/>
      <c r="F85" s="15"/>
      <c r="G85" s="15"/>
      <c r="H85" s="17"/>
      <c r="L85" s="1"/>
      <c r="N85" s="16"/>
      <c r="P85" s="16"/>
      <c r="R85" s="16"/>
      <c r="S85" s="16"/>
      <c r="T85" s="16"/>
      <c r="U85" s="1"/>
      <c r="V85" s="16"/>
    </row>
    <row r="86" spans="1:22" ht="12.75">
      <c r="A86" s="1"/>
      <c r="B86" t="s">
        <v>267</v>
      </c>
      <c r="D86" s="15">
        <v>1.125</v>
      </c>
      <c r="E86" t="s">
        <v>194</v>
      </c>
      <c r="F86" s="15">
        <v>24.844</v>
      </c>
      <c r="G86" s="15">
        <f>F86/1.5</f>
        <v>16.56266666666667</v>
      </c>
      <c r="H86" s="17">
        <f>F86/232.524</f>
        <v>0.10684488482909292</v>
      </c>
      <c r="L86" s="1"/>
      <c r="N86" s="16"/>
      <c r="P86" s="16"/>
      <c r="R86" s="16"/>
      <c r="S86" s="16"/>
      <c r="T86" s="16"/>
      <c r="U86" s="1"/>
      <c r="V86" s="16"/>
    </row>
    <row r="87" spans="1:22" ht="12.75">
      <c r="A87" s="1"/>
      <c r="B87" t="s">
        <v>175</v>
      </c>
      <c r="D87" s="15">
        <v>1.8</v>
      </c>
      <c r="E87" t="s">
        <v>194</v>
      </c>
      <c r="F87" s="15">
        <v>17</v>
      </c>
      <c r="G87" s="15">
        <f>F87/1.5</f>
        <v>11.333333333333334</v>
      </c>
      <c r="H87" s="17">
        <f>F87/232.524</f>
        <v>0.07311073265555383</v>
      </c>
      <c r="L87" s="1"/>
      <c r="N87" s="16"/>
      <c r="P87" s="16"/>
      <c r="R87" s="16"/>
      <c r="S87" s="16"/>
      <c r="T87" s="16"/>
      <c r="U87" s="1"/>
      <c r="V87" s="16"/>
    </row>
    <row r="88" spans="1:22" ht="12.75">
      <c r="A88" s="1"/>
      <c r="B88" t="s">
        <v>224</v>
      </c>
      <c r="D88" s="15"/>
      <c r="F88" s="15"/>
      <c r="G88" s="15"/>
      <c r="H88" s="17"/>
      <c r="L88" s="1"/>
      <c r="N88" s="16"/>
      <c r="P88" s="16"/>
      <c r="R88" s="16"/>
      <c r="S88" s="16"/>
      <c r="T88" s="16"/>
      <c r="U88" s="1"/>
      <c r="V88" s="16"/>
    </row>
    <row r="89" spans="1:22" ht="12.75">
      <c r="A89" s="1"/>
      <c r="D89" s="15"/>
      <c r="F89" s="15"/>
      <c r="G89" s="15"/>
      <c r="H89" s="17"/>
      <c r="L89" s="1"/>
      <c r="N89" s="16"/>
      <c r="P89" s="16"/>
      <c r="R89" s="16"/>
      <c r="S89" s="16"/>
      <c r="T89" s="16"/>
      <c r="U89" s="1"/>
      <c r="V89" s="16"/>
    </row>
    <row r="90" spans="1:22" ht="12.75">
      <c r="A90" s="1"/>
      <c r="B90" t="s">
        <v>236</v>
      </c>
      <c r="D90" s="15"/>
      <c r="F90" s="15"/>
      <c r="G90" s="15"/>
      <c r="H90" s="17">
        <f>SUM(H86:H89)</f>
        <v>0.17995561748464675</v>
      </c>
      <c r="L90" s="1"/>
      <c r="N90" s="16"/>
      <c r="P90" s="16"/>
      <c r="R90" s="16"/>
      <c r="S90" s="16"/>
      <c r="T90" s="16"/>
      <c r="U90" s="1"/>
      <c r="V90" s="16"/>
    </row>
    <row r="91" spans="1:22" ht="12.75">
      <c r="A91" s="1"/>
      <c r="D91" s="15"/>
      <c r="F91" s="15"/>
      <c r="G91" s="15"/>
      <c r="H91" s="17"/>
      <c r="L91" s="1"/>
      <c r="N91" s="16"/>
      <c r="P91" s="16"/>
      <c r="R91" s="16"/>
      <c r="S91" s="16"/>
      <c r="T91" s="16"/>
      <c r="U91" s="1"/>
      <c r="V91" s="16"/>
    </row>
    <row r="92" spans="1:22" ht="12.75">
      <c r="A92" s="1"/>
      <c r="H92" s="17"/>
      <c r="L92" s="1"/>
      <c r="N92" s="16"/>
      <c r="P92" s="16"/>
      <c r="R92" s="16"/>
      <c r="S92" s="16"/>
      <c r="T92" s="16"/>
      <c r="U92" s="1"/>
      <c r="V92" s="16"/>
    </row>
    <row r="93" spans="1:22" ht="12.75">
      <c r="A93" s="1"/>
      <c r="B93" s="1" t="s">
        <v>139</v>
      </c>
      <c r="D93" s="15"/>
      <c r="F93">
        <f>SUM(F80:F92)</f>
        <v>60.019999999999996</v>
      </c>
      <c r="G93" s="15">
        <f>F93/1.5</f>
        <v>40.01333333333333</v>
      </c>
      <c r="H93" s="17">
        <f>F93/232.524</f>
        <v>0.2581238925874318</v>
      </c>
      <c r="L93" s="1"/>
      <c r="N93" s="16"/>
      <c r="P93" s="16"/>
      <c r="R93" s="16"/>
      <c r="S93" s="16"/>
      <c r="T93" s="16"/>
      <c r="U93" s="1"/>
      <c r="V93" s="16"/>
    </row>
    <row r="94" spans="1:22" ht="12.75">
      <c r="A94" s="1"/>
      <c r="D94" s="66"/>
      <c r="H94" s="17"/>
      <c r="L94" s="1"/>
      <c r="N94" s="16"/>
      <c r="P94" s="16"/>
      <c r="R94" s="16"/>
      <c r="S94" s="16"/>
      <c r="T94" s="16"/>
      <c r="U94" s="1"/>
      <c r="V94" s="16"/>
    </row>
    <row r="95" spans="1:22" ht="12.75">
      <c r="A95" s="1"/>
      <c r="B95" s="1" t="s">
        <v>248</v>
      </c>
      <c r="D95" s="66"/>
      <c r="F95">
        <f>F60+F76+F93</f>
        <v>232.524</v>
      </c>
      <c r="G95" s="15">
        <f>F95/1.5</f>
        <v>155.016</v>
      </c>
      <c r="H95" s="17">
        <f>F95/232.524</f>
        <v>1</v>
      </c>
      <c r="L95" s="1"/>
      <c r="N95" s="16"/>
      <c r="P95" s="16"/>
      <c r="R95" s="16"/>
      <c r="S95" s="16"/>
      <c r="T95" s="16"/>
      <c r="U95" s="1"/>
      <c r="V95" s="16"/>
    </row>
    <row r="96" spans="1:22" ht="12.75">
      <c r="A96" s="1"/>
      <c r="D96" s="66"/>
      <c r="L96" s="1"/>
      <c r="N96" s="16"/>
      <c r="P96" s="16"/>
      <c r="R96" s="16"/>
      <c r="S96" s="16"/>
      <c r="T96" s="16"/>
      <c r="U96" s="1"/>
      <c r="V96" s="16"/>
    </row>
    <row r="97" spans="1:22" ht="12.75">
      <c r="A97" s="1"/>
      <c r="D97" s="66"/>
      <c r="H97" s="17">
        <f>H56+H58+H68+H73+H84+H90</f>
        <v>1.0000000000000002</v>
      </c>
      <c r="L97" s="1"/>
      <c r="N97" s="16"/>
      <c r="P97" s="16"/>
      <c r="R97" s="16"/>
      <c r="S97" s="16"/>
      <c r="T97" s="16"/>
      <c r="U97" s="1"/>
      <c r="V97" s="16"/>
    </row>
    <row r="98" spans="1:22" ht="12.75">
      <c r="A98" s="1"/>
      <c r="D98" s="66"/>
      <c r="L98" s="1"/>
      <c r="N98" s="16"/>
      <c r="P98" s="16"/>
      <c r="R98" s="16"/>
      <c r="S98" s="16"/>
      <c r="T98" s="16"/>
      <c r="U98" s="1"/>
      <c r="V98" s="16"/>
    </row>
    <row r="99" spans="1:22" ht="12.75">
      <c r="A99" s="1"/>
      <c r="D99" s="66"/>
      <c r="L99" s="1"/>
      <c r="N99" s="16"/>
      <c r="P99" s="16"/>
      <c r="R99" s="16"/>
      <c r="S99" s="16"/>
      <c r="T99" s="16"/>
      <c r="U99" s="1"/>
      <c r="V99" s="16"/>
    </row>
    <row r="100" spans="1:22" ht="12.75">
      <c r="A100" s="1"/>
      <c r="D100" s="66"/>
      <c r="L100" s="1"/>
      <c r="N100" s="16"/>
      <c r="P100" s="16"/>
      <c r="R100" s="16"/>
      <c r="S100" s="16"/>
      <c r="T100" s="16"/>
      <c r="U100" s="1"/>
      <c r="V100" s="16"/>
    </row>
    <row r="101" spans="1:22" ht="12.75">
      <c r="A101" s="1"/>
      <c r="D101" s="66"/>
      <c r="L101" s="1"/>
      <c r="N101" s="16"/>
      <c r="P101" s="16"/>
      <c r="R101" s="16"/>
      <c r="S101" s="16"/>
      <c r="T101" s="16"/>
      <c r="U101" s="1"/>
      <c r="V101" s="16"/>
    </row>
    <row r="102" spans="1:22" ht="12.75">
      <c r="A102" s="1"/>
      <c r="D102" s="66"/>
      <c r="L102" s="1"/>
      <c r="N102" s="16"/>
      <c r="P102" s="16"/>
      <c r="R102" s="16"/>
      <c r="S102" s="16"/>
      <c r="T102" s="16"/>
      <c r="U102" s="1"/>
      <c r="V102" s="16"/>
    </row>
    <row r="103" spans="1:22" ht="12.75">
      <c r="A103" s="1"/>
      <c r="D103" s="66"/>
      <c r="L103" s="1"/>
      <c r="N103" s="16"/>
      <c r="P103" s="16"/>
      <c r="R103" s="16"/>
      <c r="S103" s="16"/>
      <c r="T103" s="16"/>
      <c r="U103" s="1"/>
      <c r="V103" s="16"/>
    </row>
    <row r="104" spans="1:22" ht="12.75">
      <c r="A104" s="1"/>
      <c r="D104" s="66"/>
      <c r="L104" s="1"/>
      <c r="N104" s="16"/>
      <c r="P104" s="16"/>
      <c r="R104" s="16"/>
      <c r="S104" s="16"/>
      <c r="T104" s="16"/>
      <c r="U104" s="1"/>
      <c r="V104" s="16"/>
    </row>
    <row r="105" spans="1:22" ht="12.75">
      <c r="A105" s="1"/>
      <c r="D105" s="66"/>
      <c r="L105" s="1"/>
      <c r="N105" s="16"/>
      <c r="P105" s="16"/>
      <c r="R105" s="16"/>
      <c r="S105" s="16"/>
      <c r="T105" s="16"/>
      <c r="U105" s="1"/>
      <c r="V105" s="16"/>
    </row>
    <row r="106" spans="1:22" ht="12.75">
      <c r="A106" s="1"/>
      <c r="D106" s="66"/>
      <c r="L106" s="1"/>
      <c r="N106" s="16"/>
      <c r="P106" s="16"/>
      <c r="R106" s="16"/>
      <c r="S106" s="16"/>
      <c r="T106" s="16"/>
      <c r="U106" s="1"/>
      <c r="V106" s="16"/>
    </row>
    <row r="107" spans="1:22" ht="12.75">
      <c r="A107" s="1"/>
      <c r="D107" s="66"/>
      <c r="L107" s="1"/>
      <c r="N107" s="16"/>
      <c r="P107" s="16"/>
      <c r="R107" s="16"/>
      <c r="S107" s="16"/>
      <c r="T107" s="16"/>
      <c r="U107" s="1"/>
      <c r="V107" s="16"/>
    </row>
    <row r="108" spans="1:22" ht="12.75">
      <c r="A108" s="1"/>
      <c r="D108" s="66"/>
      <c r="L108" s="1"/>
      <c r="N108" s="16"/>
      <c r="P108" s="16"/>
      <c r="R108" s="16"/>
      <c r="S108" s="16"/>
      <c r="T108" s="16"/>
      <c r="U108" s="1"/>
      <c r="V108" s="16"/>
    </row>
    <row r="109" spans="1:22" ht="12.75">
      <c r="A109" s="1"/>
      <c r="D109" s="66"/>
      <c r="L109" s="1"/>
      <c r="N109" s="16"/>
      <c r="P109" s="16"/>
      <c r="R109" s="16"/>
      <c r="S109" s="16"/>
      <c r="T109" s="16"/>
      <c r="U109" s="1"/>
      <c r="V109" s="16"/>
    </row>
    <row r="110" spans="1:22" ht="12.75">
      <c r="A110" s="1"/>
      <c r="D110" s="66"/>
      <c r="L110" s="1"/>
      <c r="N110" s="16"/>
      <c r="P110" s="16"/>
      <c r="R110" s="16"/>
      <c r="S110" s="16"/>
      <c r="T110" s="16"/>
      <c r="U110" s="1"/>
      <c r="V110" s="16"/>
    </row>
    <row r="111" spans="1:22" ht="12.75">
      <c r="A111" s="1"/>
      <c r="D111" s="66"/>
      <c r="L111" s="1"/>
      <c r="N111" s="16"/>
      <c r="P111" s="16"/>
      <c r="R111" s="16"/>
      <c r="S111" s="16"/>
      <c r="T111" s="16"/>
      <c r="U111" s="1"/>
      <c r="V111" s="16"/>
    </row>
    <row r="112" spans="1:22" ht="12.75">
      <c r="A112" s="1"/>
      <c r="D112" s="66"/>
      <c r="L112" s="1"/>
      <c r="N112" s="16"/>
      <c r="P112" s="16"/>
      <c r="R112" s="16"/>
      <c r="S112" s="16"/>
      <c r="T112" s="16"/>
      <c r="U112" s="1"/>
      <c r="V112" s="16"/>
    </row>
    <row r="113" spans="1:22" ht="12.75">
      <c r="A113" s="1"/>
      <c r="D113" s="66"/>
      <c r="L113" s="1"/>
      <c r="N113" s="16"/>
      <c r="P113" s="16"/>
      <c r="R113" s="16"/>
      <c r="S113" s="16"/>
      <c r="T113" s="16"/>
      <c r="U113" s="1"/>
      <c r="V113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