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Symbols" sheetId="1" r:id="rId1"/>
    <sheet name="Dictionary" sheetId="2" r:id="rId2"/>
    <sheet name="Bruges_Main" sheetId="3" r:id="rId3"/>
    <sheet name="Scarlets" sheetId="4" r:id="rId4"/>
    <sheet name="Bruges" sheetId="5" r:id="rId5"/>
    <sheet name="Ghent" sheetId="6" r:id="rId6"/>
    <sheet name="Ypres" sheetId="7" r:id="rId7"/>
    <sheet name="Brussels" sheetId="8" r:id="rId8"/>
    <sheet name="Mechelen" sheetId="9" r:id="rId9"/>
    <sheet name="Wervik" sheetId="10" r:id="rId10"/>
    <sheet name="Gifts" sheetId="11" r:id="rId11"/>
    <sheet name="Dixmude" sheetId="12" r:id="rId12"/>
    <sheet name="Tournai" sheetId="13" r:id="rId13"/>
    <sheet name="Valenciennes" sheetId="14" r:id="rId14"/>
    <sheet name="Lille" sheetId="15" r:id="rId15"/>
    <sheet name="Ghistelles" sheetId="16" r:id="rId16"/>
    <sheet name="Oudenaarde" sheetId="17" r:id="rId17"/>
    <sheet name="Vilvoorde" sheetId="18" r:id="rId18"/>
    <sheet name="Termonde" sheetId="19" r:id="rId19"/>
    <sheet name="Duchy of Brabant" sheetId="20" r:id="rId20"/>
    <sheet name="Kortrijk" sheetId="21" r:id="rId21"/>
    <sheet name="Diest" sheetId="22" r:id="rId22"/>
    <sheet name="Comines" sheetId="23" r:id="rId23"/>
    <sheet name="Roulers" sheetId="24" r:id="rId24"/>
    <sheet name="Menen" sheetId="25" r:id="rId25"/>
    <sheet name="Saint Omer" sheetId="26" r:id="rId26"/>
    <sheet name="Halluin" sheetId="27" r:id="rId27"/>
    <sheet name="Lier" sheetId="28" r:id="rId28"/>
    <sheet name="Douai" sheetId="29" r:id="rId29"/>
  </sheets>
  <definedNames>
    <definedName name="_xlnm.Print_Titles" localSheetId="4">'Bruges'!$1:$2</definedName>
    <definedName name="_xlnm.Print_Titles" localSheetId="2">'Bruges_Main'!$1:$2</definedName>
    <definedName name="_xlnm.Print_Titles" localSheetId="7">'Brussels'!$1:$2</definedName>
    <definedName name="_xlnm.Print_Titles" localSheetId="22">'Comines'!$1:$2</definedName>
    <definedName name="_xlnm.Print_Titles" localSheetId="1">'Dictionary'!$1:$2</definedName>
    <definedName name="_xlnm.Print_Titles" localSheetId="21">'Diest'!$1:$2</definedName>
    <definedName name="_xlnm.Print_Titles" localSheetId="11">'Dixmude'!$1:$2</definedName>
    <definedName name="_xlnm.Print_Titles" localSheetId="28">'Douai'!$1:$2</definedName>
    <definedName name="_xlnm.Print_Titles" localSheetId="19">'Duchy of Brabant'!$1:$2</definedName>
    <definedName name="_xlnm.Print_Titles" localSheetId="5">'Ghent'!$1:$2</definedName>
    <definedName name="_xlnm.Print_Titles" localSheetId="15">'Ghistelles'!$1:$2</definedName>
    <definedName name="_xlnm.Print_Titles" localSheetId="10">'Gifts'!$1:$2</definedName>
    <definedName name="_xlnm.Print_Titles" localSheetId="26">'Halluin'!$1:$2</definedName>
    <definedName name="_xlnm.Print_Titles" localSheetId="20">'Kortrijk'!$1:$2</definedName>
    <definedName name="_xlnm.Print_Titles" localSheetId="27">'Lier'!$1:$2</definedName>
    <definedName name="_xlnm.Print_Titles" localSheetId="14">'Lille'!$1:$2</definedName>
    <definedName name="_xlnm.Print_Titles" localSheetId="8">'Mechelen'!$1:$2</definedName>
    <definedName name="_xlnm.Print_Titles" localSheetId="24">'Menen'!$1:$2</definedName>
    <definedName name="_xlnm.Print_Titles" localSheetId="16">'Oudenaarde'!$1:$2</definedName>
    <definedName name="_xlnm.Print_Titles" localSheetId="23">'Roulers'!$1:$2</definedName>
    <definedName name="_xlnm.Print_Titles" localSheetId="25">'Saint Omer'!$1:$2</definedName>
    <definedName name="_xlnm.Print_Titles" localSheetId="3">'Scarlets'!$1:$2</definedName>
    <definedName name="_xlnm.Print_Titles" localSheetId="0">'Symbols'!$1:$2</definedName>
    <definedName name="_xlnm.Print_Titles" localSheetId="18">'Termonde'!$1:$2</definedName>
    <definedName name="_xlnm.Print_Titles" localSheetId="12">'Tournai'!$1:$2</definedName>
    <definedName name="_xlnm.Print_Titles" localSheetId="13">'Valenciennes'!$1:$2</definedName>
    <definedName name="_xlnm.Print_Titles" localSheetId="17">'Vilvoorde'!$1:$2</definedName>
    <definedName name="_xlnm.Print_Titles" localSheetId="9">'Wervik'!$1:$2</definedName>
    <definedName name="_xlnm.Print_Titles" localSheetId="6">'Ypres'!$1:$2</definedName>
  </definedNames>
  <calcPr fullCalcOnLoad="1"/>
</workbook>
</file>

<file path=xl/sharedStrings.xml><?xml version="1.0" encoding="utf-8"?>
<sst xmlns="http://schemas.openxmlformats.org/spreadsheetml/2006/main" count="11692" uniqueCount="1333">
  <si>
    <t xml:space="preserve"> £ gr Flem</t>
  </si>
  <si>
    <t>&amp; Finishing</t>
  </si>
  <si>
    <t>N.B. Discrepancy between p/p noted of £4 4s 0d groot [£4.2 groot] and formula which yields p/p of £4.27 groot [£4 5s 4d groot].</t>
  </si>
  <si>
    <t>in £ gr Fleming</t>
  </si>
  <si>
    <t>?</t>
  </si>
  <si>
    <t>[Narrow]</t>
  </si>
  <si>
    <t>127.326 d. groot</t>
  </si>
  <si>
    <t>1391-92</t>
  </si>
  <si>
    <t>Decimal £</t>
  </si>
  <si>
    <t>Discrepancy between p/p in £ groot given as £3 14s 6d [£3.725] and formula from value in £ parisis which gives £3.875 [£3 17s 6d] groot.</t>
  </si>
  <si>
    <t>N.B.  Total value for this and following entry given as £93 0s 0d parisis.  Discrepancy between p/p in £ groot given as £3 14s 6d [£3.725] and formula from value in £ parisis which gives £3.875 [£3 17s 6d] groot.</t>
  </si>
  <si>
    <t>N.B. Discrepancy noted in file original p/ell given 8s 8d £ groot.  Above noted as 10s 3d £ groot.</t>
  </si>
  <si>
    <t>N.B. P/ell given as 31s 0d £ parisis.</t>
  </si>
  <si>
    <t>N.B. P/p also given as 46 French Vranken @ 33d gros = £6 6s 6d groot Flemish.  N.B. New Colour</t>
  </si>
  <si>
    <t>N.B. P/p given as 118 Pieters.  Slight discrepancy with P/p given as £18.172 rather than £18.192</t>
  </si>
  <si>
    <t>1390-91</t>
  </si>
  <si>
    <t>1392-93</t>
  </si>
  <si>
    <t>151.12.b</t>
  </si>
  <si>
    <t>154.10</t>
  </si>
  <si>
    <t>Algemeen Rijksarchief België, Rekenkamer</t>
  </si>
  <si>
    <t>N.B. Discrepancy between  total value given of £22 10s 0d parisis [£1 17s 6d groot] and sum of p/p in £ groot given of 18s £ groot for brown Comines Cloth and 19s £ groot for striped cloth = £1 17s groot.</t>
  </si>
  <si>
    <t>N.B. Discrepancy between p/p £147 0s 0d parisis [£3 1s 3d groot] if 4 cloths and p/p of £4 1s 8d groot [result if 3 cloths].</t>
  </si>
  <si>
    <t>N.B. Discrepancy re: p/ell given as 31s 0d £ parisis [2s 7d £ groot].</t>
  </si>
  <si>
    <t>N.B. P/ell noted as 26s 0d £ parisis.</t>
  </si>
  <si>
    <t>N.B. P/p also given as 46 French Vranken @ 33d gros = £6 6s 6d groot Flemish.</t>
  </si>
  <si>
    <t>N.B. P/p for this entry given as £3 1s 0d groot Flemish.</t>
  </si>
  <si>
    <t>N.B. P/p given as £18 0s 9d groot [117 pieters].</t>
  </si>
  <si>
    <t>N.B. P/piece for this and above entry given as £4 14s 0d groot.</t>
  </si>
  <si>
    <t>N.B. Total value for this and following entry given as £12 18s 0d groot Flemish = £154 16 0d parisis.  P/p for this entry given as £3 8s 0d groot Flemish.</t>
  </si>
  <si>
    <t>N.B. Total value for this and following entry given as £2062 10s 0d parisis BUT short 18.25 ells and refund given of £21 6s 0d parisis.  Unclear as to which cloth type (both?) were short.  P/piece of this cloth given as £3 11s 6d groot.</t>
  </si>
  <si>
    <t>N.B. Total value for this and following entry given as £23 8s 0d parisis [£1 19s 0d groot].</t>
  </si>
  <si>
    <t>N.B. Total value for this and following entry given as £512 2s 0d parisis including cleene cost of 7s 8d £ groot [= £4 12s 0d parisis]</t>
  </si>
  <si>
    <t>N.B. Total value for this and following entry given as £650 8s 0d parisis [£54 4s 0d groot] but sum of p/p of two entries yields total value of £650 5s 0d parisis [£54 3s 9d groot].  P/p of this entry given as £5 0s 9d groot.</t>
  </si>
  <si>
    <t>N.B. Total value for this and following entry given as £81 12s 0d parisis.</t>
  </si>
  <si>
    <t>N.B. Total value for this and following entry given as £90 0s 0d parisis but p/p for this entry is given as £1 18s 0d groot.</t>
  </si>
  <si>
    <t>N.B. Total value for this and following entry given as £99 8s 0d parisis [£8 5s 8d groot] but sum of p/p for this entry £3 17s 6d groot and p/p for entry below £4 8s 0d groot yields total value of £8 5s 6d groot [£99 6s 0d parisis].</t>
  </si>
  <si>
    <t>N.B. Transporting costs for this and 151:1.2 + 151:1.4 given in 151:3.15 as £16 18s 0d [£1 8s 2d groot] to Bruges.</t>
  </si>
  <si>
    <t>N.B. Transporting costs given in 151:3.16 as £10 6s 0d parisis [17s 2d £ groot]</t>
  </si>
  <si>
    <t>P/p for this entry given as £5 16s 0d groot.</t>
  </si>
  <si>
    <t>P/piece of this cloth given as £3 6s 0d groot.</t>
  </si>
  <si>
    <t>Total value for this and following entry given as £158 8s 0d parisis.</t>
  </si>
  <si>
    <t>Total value for this and following entry given as £2160 0s 0d parisis.</t>
  </si>
  <si>
    <t>Total value for this and following entry given as £2356 18s 0d parisis [£196 8s 2d groot].  Value for this entry given as £126 5s 2d groot with p/p of £18 0s 9d groot or 117 pieters.</t>
  </si>
  <si>
    <t>Total value for this and following entry given as £99 2s 0d parisis.  Total value for this entry given as £4 5s 2d groot Flemish.</t>
  </si>
  <si>
    <t xml:space="preserve">Total value for this entry given as £70 2s 11d groot.  P/p given as £10 0s 5d groot or 65 pieters.  N.B. "Coolzade Blawe" new colour </t>
  </si>
  <si>
    <t>in £ gr</t>
  </si>
  <si>
    <t>in £ groot</t>
  </si>
  <si>
    <t>to £ groot</t>
  </si>
  <si>
    <t>£ Brabant</t>
  </si>
  <si>
    <t>£ H.P.</t>
  </si>
  <si>
    <t>£ Parisis</t>
  </si>
  <si>
    <t>£ groot</t>
  </si>
  <si>
    <t xml:space="preserve">£ groot </t>
  </si>
  <si>
    <t>écu: French gold coin with a shield, struck from 1336</t>
  </si>
  <si>
    <t>? red-based dye with alum? [zieden]</t>
  </si>
  <si>
    <t>? unknown</t>
  </si>
  <si>
    <t>1393-94</t>
  </si>
  <si>
    <t>1394</t>
  </si>
  <si>
    <t>148.10.a</t>
  </si>
  <si>
    <t>148.11</t>
  </si>
  <si>
    <t>Armentières (SW Flanders: now in France)</t>
  </si>
  <si>
    <t>N.B. P/p for this entry given as £1 17s 0d groot.</t>
  </si>
  <si>
    <t>N.B. Total value for this and following entry given as £24 0s 0d parisis.</t>
  </si>
  <si>
    <t>? keepers of the chamber (camera)? [or woolcomb makers?: kam = woolcomb]</t>
  </si>
  <si>
    <t>148.1</t>
  </si>
  <si>
    <t>148.10.b</t>
  </si>
  <si>
    <t>148.12</t>
  </si>
  <si>
    <t>148.13</t>
  </si>
  <si>
    <t>148.14</t>
  </si>
  <si>
    <t>148.15.a</t>
  </si>
  <si>
    <t>148.15.b</t>
  </si>
  <si>
    <t>148.16.a</t>
  </si>
  <si>
    <t>148.16.b</t>
  </si>
  <si>
    <t>148.2</t>
  </si>
  <si>
    <t>148.3</t>
  </si>
  <si>
    <t>148.4</t>
  </si>
  <si>
    <t>148.5.a</t>
  </si>
  <si>
    <t>148.5.b</t>
  </si>
  <si>
    <t>148.6</t>
  </si>
  <si>
    <t>148.7</t>
  </si>
  <si>
    <t>148.8</t>
  </si>
  <si>
    <t>148.9.a</t>
  </si>
  <si>
    <t>148.9.b</t>
  </si>
  <si>
    <t>149.1</t>
  </si>
  <si>
    <t>149.2</t>
  </si>
  <si>
    <t>149.3</t>
  </si>
  <si>
    <t>14r</t>
  </si>
  <si>
    <t>150.1.a</t>
  </si>
  <si>
    <t>150.1.b</t>
  </si>
  <si>
    <t>150.2.a</t>
  </si>
  <si>
    <t>150.3.a</t>
  </si>
  <si>
    <t>150.3.b</t>
  </si>
  <si>
    <t>150.4.a</t>
  </si>
  <si>
    <t>150.4.b</t>
  </si>
  <si>
    <t>150.7.a</t>
  </si>
  <si>
    <t>150.7.b</t>
  </si>
  <si>
    <t>151.12.a</t>
  </si>
  <si>
    <t>151.17.a</t>
  </si>
  <si>
    <t>151.17.b</t>
  </si>
  <si>
    <t>151.5.a</t>
  </si>
  <si>
    <t>151.5.b</t>
  </si>
  <si>
    <t>151.6.a</t>
  </si>
  <si>
    <t>151.6.b</t>
  </si>
  <si>
    <t>153.1.a</t>
  </si>
  <si>
    <t>153.1.b</t>
  </si>
  <si>
    <t>153.3.a</t>
  </si>
  <si>
    <t>153.3.b</t>
  </si>
  <si>
    <t>153.4.a</t>
  </si>
  <si>
    <t>153.4.b</t>
  </si>
  <si>
    <t>153.4.c</t>
  </si>
  <si>
    <t>153.8.a</t>
  </si>
  <si>
    <t>153.8.b</t>
  </si>
  <si>
    <t>154.1</t>
  </si>
  <si>
    <t>154.11</t>
  </si>
  <si>
    <t>154.12.a</t>
  </si>
  <si>
    <t>154.12.b</t>
  </si>
  <si>
    <t>154.13.a</t>
  </si>
  <si>
    <t>154.13.b</t>
  </si>
  <si>
    <t>154.14</t>
  </si>
  <si>
    <t>154.15.a</t>
  </si>
  <si>
    <t>154.15.b</t>
  </si>
  <si>
    <t>154.16</t>
  </si>
  <si>
    <t>154.17</t>
  </si>
  <si>
    <t>154.2</t>
  </si>
  <si>
    <t>154.3</t>
  </si>
  <si>
    <t>154.4</t>
  </si>
  <si>
    <t>154.5.a</t>
  </si>
  <si>
    <t>154.5.b</t>
  </si>
  <si>
    <t>154.6.a</t>
  </si>
  <si>
    <t>154.6.b</t>
  </si>
  <si>
    <t>154.7</t>
  </si>
  <si>
    <t>154.8</t>
  </si>
  <si>
    <t>154.9.a</t>
  </si>
  <si>
    <t>154.9.b</t>
  </si>
  <si>
    <t>155.1.a</t>
  </si>
  <si>
    <t>155.1.b</t>
  </si>
  <si>
    <t>155.10.a</t>
  </si>
  <si>
    <t>155.10.b</t>
  </si>
  <si>
    <t>155.10.c</t>
  </si>
  <si>
    <t>155.11</t>
  </si>
  <si>
    <t>155.12</t>
  </si>
  <si>
    <t>155.13</t>
  </si>
  <si>
    <t>155.14</t>
  </si>
  <si>
    <t>155.15</t>
  </si>
  <si>
    <t>155.2.a</t>
  </si>
  <si>
    <t>155.2.b</t>
  </si>
  <si>
    <t>155.3</t>
  </si>
  <si>
    <t>155.4</t>
  </si>
  <si>
    <t>155.5</t>
  </si>
  <si>
    <t>155.6</t>
  </si>
  <si>
    <t>155.7</t>
  </si>
  <si>
    <t>155.8</t>
  </si>
  <si>
    <t>155.9</t>
  </si>
  <si>
    <t>156.1.a</t>
  </si>
  <si>
    <t>156.1.b</t>
  </si>
  <si>
    <t>156.10.a</t>
  </si>
  <si>
    <t>156.10.b</t>
  </si>
  <si>
    <t>156.11.a</t>
  </si>
  <si>
    <t>156.11.b</t>
  </si>
  <si>
    <t>156.12</t>
  </si>
  <si>
    <t>156.13.a</t>
  </si>
  <si>
    <t>156.13.b</t>
  </si>
  <si>
    <t>156.14.a</t>
  </si>
  <si>
    <t>156.14.b</t>
  </si>
  <si>
    <t>156.15.a</t>
  </si>
  <si>
    <t>156.15.b</t>
  </si>
  <si>
    <t>156.2</t>
  </si>
  <si>
    <t>156.3.a</t>
  </si>
  <si>
    <t>156.3.b</t>
  </si>
  <si>
    <t>156.3.c</t>
  </si>
  <si>
    <t>156.4</t>
  </si>
  <si>
    <t>156.5.a</t>
  </si>
  <si>
    <t>156.5.b</t>
  </si>
  <si>
    <t>156.6</t>
  </si>
  <si>
    <t>156.7</t>
  </si>
  <si>
    <t>156.8</t>
  </si>
  <si>
    <t>156.9</t>
  </si>
  <si>
    <t>157.1</t>
  </si>
  <si>
    <t>157.2</t>
  </si>
  <si>
    <t>15v</t>
  </si>
  <si>
    <t>19v</t>
  </si>
  <si>
    <t>2 Halve Strijpt Laken</t>
  </si>
  <si>
    <t>2 Striped Half Cloths</t>
  </si>
  <si>
    <t>2 Wachters</t>
  </si>
  <si>
    <t>22r</t>
  </si>
  <si>
    <t>23r</t>
  </si>
  <si>
    <t>25v</t>
  </si>
  <si>
    <t>26r</t>
  </si>
  <si>
    <t>29r</t>
  </si>
  <si>
    <t>29v</t>
  </si>
  <si>
    <t>3 Wachters</t>
  </si>
  <si>
    <t>3 Wachters?</t>
  </si>
  <si>
    <t>30r</t>
  </si>
  <si>
    <t>32r</t>
  </si>
  <si>
    <t>33r</t>
  </si>
  <si>
    <t>33v</t>
  </si>
  <si>
    <t>34r</t>
  </si>
  <si>
    <t>4 Half Striped Cloths</t>
  </si>
  <si>
    <t>4 Halve Stijpte Laken</t>
  </si>
  <si>
    <t>4 Halve Strijpte Laken</t>
  </si>
  <si>
    <t>A</t>
  </si>
  <si>
    <t>ash-coloured (De Poerck: 'la même chose que afr. cendré ?); but possibly also sanguine</t>
  </si>
  <si>
    <t>Account</t>
  </si>
  <si>
    <t>and Remarks</t>
  </si>
  <si>
    <t>gemingd = mellé = medley cloths (differently coloured wools)</t>
  </si>
  <si>
    <t>a very cheap worsted type of cloth (of ancient origins)</t>
  </si>
  <si>
    <t>AB</t>
  </si>
  <si>
    <t>accolleyen, acoleye</t>
  </si>
  <si>
    <t>Acoleyen Blue</t>
  </si>
  <si>
    <t>aerme lieden</t>
  </si>
  <si>
    <t>aerzidine, haerzidene</t>
  </si>
  <si>
    <t>also: lining of clothing, interior clothing? Or voeder: feeding, and thus dinner clothing?</t>
  </si>
  <si>
    <t>and Dyeing</t>
  </si>
  <si>
    <t>and Finishing</t>
  </si>
  <si>
    <t>and Handling Costs</t>
  </si>
  <si>
    <t>appelbloesemen</t>
  </si>
  <si>
    <t>apple blossom</t>
  </si>
  <si>
    <t xml:space="preserve">Apple Blossom </t>
  </si>
  <si>
    <t>Apple Colored Cloth</t>
  </si>
  <si>
    <t>Aquamarine Blue</t>
  </si>
  <si>
    <t>AR Rek</t>
  </si>
  <si>
    <t>araengen, orengen</t>
  </si>
  <si>
    <t>arbitrators: in settling commercial or guild disputes</t>
  </si>
  <si>
    <t>Archive</t>
  </si>
  <si>
    <t>Archives</t>
  </si>
  <si>
    <t>AS</t>
  </si>
  <si>
    <t>as % of</t>
  </si>
  <si>
    <t>as % of Total</t>
  </si>
  <si>
    <t>as % total price</t>
  </si>
  <si>
    <t>Ash Colored [Sandreyen] Cloth</t>
  </si>
  <si>
    <t>Ash Colored [Sandreyen] Scarlet</t>
  </si>
  <si>
    <t>ASSC</t>
  </si>
  <si>
    <t>assistants, servants, journeymen</t>
  </si>
  <si>
    <t>B</t>
  </si>
  <si>
    <t>B1</t>
  </si>
  <si>
    <t>B1A</t>
  </si>
  <si>
    <t>B1C</t>
  </si>
  <si>
    <t>B1H</t>
  </si>
  <si>
    <t>B1L</t>
  </si>
  <si>
    <t>B1M</t>
  </si>
  <si>
    <t>B1MSL</t>
  </si>
  <si>
    <t>B1P</t>
  </si>
  <si>
    <t>B1PSC</t>
  </si>
  <si>
    <t>B1R</t>
  </si>
  <si>
    <t>B1S</t>
  </si>
  <si>
    <t>B1SC</t>
  </si>
  <si>
    <t>B1SL</t>
  </si>
  <si>
    <t>B1V</t>
  </si>
  <si>
    <t>B1W</t>
  </si>
  <si>
    <t>B1Z</t>
  </si>
  <si>
    <t>B1ZMR</t>
  </si>
  <si>
    <t>B2</t>
  </si>
  <si>
    <t>B2A</t>
  </si>
  <si>
    <t>B2G</t>
  </si>
  <si>
    <t>B2L</t>
  </si>
  <si>
    <t>B2M</t>
  </si>
  <si>
    <t>B2MA</t>
  </si>
  <si>
    <t>B2MR</t>
  </si>
  <si>
    <t>B2MSC</t>
  </si>
  <si>
    <t>B2S</t>
  </si>
  <si>
    <t>B2SL</t>
  </si>
  <si>
    <t>B2SLSC</t>
  </si>
  <si>
    <t>B2YSLSC</t>
  </si>
  <si>
    <t>B2Z</t>
  </si>
  <si>
    <t>B3</t>
  </si>
  <si>
    <t>bailiff</t>
  </si>
  <si>
    <t>bailliu</t>
  </si>
  <si>
    <t>Bailliu</t>
  </si>
  <si>
    <t>Basket in d gr</t>
  </si>
  <si>
    <t>bellaerden</t>
  </si>
  <si>
    <t>Belle = Bailleul (SW Flanders, now in France)</t>
  </si>
  <si>
    <t>Belsche</t>
  </si>
  <si>
    <t>bereet</t>
  </si>
  <si>
    <t>bescrevene</t>
  </si>
  <si>
    <t>black</t>
  </si>
  <si>
    <t>Black</t>
  </si>
  <si>
    <t>Blaeu Clenzijn Comensch</t>
  </si>
  <si>
    <t>Blaeu Curtrixsche Laken</t>
  </si>
  <si>
    <t>Blaeu Gheminghede Comensch Laken</t>
  </si>
  <si>
    <t>blaeuwen</t>
  </si>
  <si>
    <t>Blaewe Comensche Laken</t>
  </si>
  <si>
    <t>Blawe Bruxsche Laken</t>
  </si>
  <si>
    <t>Blawe Bruxsche Laken groenen</t>
  </si>
  <si>
    <t>Blawe Bruxsche Lakene</t>
  </si>
  <si>
    <t>Blawe Celestine Ypersche Laken</t>
  </si>
  <si>
    <t>Blawe Celestrine Ypersche Laken</t>
  </si>
  <si>
    <t>Blawe Gheminghede Ypersche Lakene</t>
  </si>
  <si>
    <t>Blawe Wervixsche Lakene</t>
  </si>
  <si>
    <t>blue</t>
  </si>
  <si>
    <t>Blue</t>
  </si>
  <si>
    <t>Blue Bruges Cloth [dyed green?]</t>
  </si>
  <si>
    <t>Blue Medley</t>
  </si>
  <si>
    <t>Blue Scarlet Cloth</t>
  </si>
  <si>
    <t>Blue Striped Cloth</t>
  </si>
  <si>
    <t>Blue Striped Medley Cloth</t>
  </si>
  <si>
    <t>blue, blue-coloured cloth (De Poerck,  III, 8: drap bleu couleur d'ancolie; afr. acolie)</t>
  </si>
  <si>
    <t>boef</t>
  </si>
  <si>
    <t>Breede Brueselsche Grawe Lakene</t>
  </si>
  <si>
    <t>breede, breeden, breet</t>
  </si>
  <si>
    <t>BrG</t>
  </si>
  <si>
    <t>bright, vivid blue</t>
  </si>
  <si>
    <t>BrL</t>
  </si>
  <si>
    <t>broad, broadcloth: woven on a double horizontal loom</t>
  </si>
  <si>
    <t>Broad/</t>
  </si>
  <si>
    <t>brown</t>
  </si>
  <si>
    <t>Brown</t>
  </si>
  <si>
    <t>Brown Acoleyen Cloth</t>
  </si>
  <si>
    <t>Brown Cloth dyed in Madder</t>
  </si>
  <si>
    <t>Brown Medley</t>
  </si>
  <si>
    <t>Brown Murrey Cloth</t>
  </si>
  <si>
    <t>Brown Sanguine</t>
  </si>
  <si>
    <t>Brown Scarlet Medley</t>
  </si>
  <si>
    <t>Brown Scarlet with Yellow Stripe</t>
  </si>
  <si>
    <t>Brown Striped Cloth</t>
  </si>
  <si>
    <t>BrSL</t>
  </si>
  <si>
    <t>Bruecelsch</t>
  </si>
  <si>
    <t>Bruges</t>
  </si>
  <si>
    <t>Bruges Blue Cloth</t>
  </si>
  <si>
    <t>Bruges Brown Acoleyen Cloth</t>
  </si>
  <si>
    <t>Bruges Brown Medley Cloth</t>
  </si>
  <si>
    <t>Bruges Brown Perse Cloth</t>
  </si>
  <si>
    <t>Bruges Cheap Cloth</t>
  </si>
  <si>
    <t>Bruges Cheap Cloths</t>
  </si>
  <si>
    <t>Bruges Cloth</t>
  </si>
  <si>
    <t>Bruges Cloth dyed</t>
  </si>
  <si>
    <t>BRUGES CLOTH PRICES: Prices of Woollen Cloths Purchased for Bruges Civic Officials and Others, 1302-1400</t>
  </si>
  <si>
    <t>Bruges Dark Blue Cloth</t>
  </si>
  <si>
    <t>Bruges Dark Cloth</t>
  </si>
  <si>
    <t>Bruges Green Cloth</t>
  </si>
  <si>
    <t>Bruges Light Blue Cloth</t>
  </si>
  <si>
    <t>Bruges Medley Cloth</t>
  </si>
  <si>
    <t>Bruges Orange Cloth</t>
  </si>
  <si>
    <t>Bruges Red Cloth</t>
  </si>
  <si>
    <t>Bruges Reddish Vermilion</t>
  </si>
  <si>
    <t>Bruges Sanguine Cloth</t>
  </si>
  <si>
    <t>Bruges Sky Blue Cloth</t>
  </si>
  <si>
    <t>Bruges Striped Cloth</t>
  </si>
  <si>
    <t>Bruges Violet Cloth</t>
  </si>
  <si>
    <t>Bruges White Cloth</t>
  </si>
  <si>
    <t>Bruges woollen cloth sealed with insignia of the lamb (Lamb of God)</t>
  </si>
  <si>
    <t>BRUGES:  Cloth Prices, 1302 - 1498</t>
  </si>
  <si>
    <t>Bruges?</t>
  </si>
  <si>
    <t>Bruges? White Cloth</t>
  </si>
  <si>
    <t>Bruges-Main</t>
  </si>
  <si>
    <t>Brugge = Bruges (Flanders)</t>
  </si>
  <si>
    <t>Brughscen, Bruxschen, Bruxen</t>
  </si>
  <si>
    <t>Brune Acoleyen Bruxsche Lakene</t>
  </si>
  <si>
    <t>Brune Acoleyen Comensche Laken</t>
  </si>
  <si>
    <t>Brune Acoleyen Wervixsche Lakene</t>
  </si>
  <si>
    <t>Brune Comensch Laken</t>
  </si>
  <si>
    <t>Brune Comensche Laken</t>
  </si>
  <si>
    <t>Brune Gheminghede Brueselsche Lakene</t>
  </si>
  <si>
    <t>Brune Gheminghede Bruxsche Laken</t>
  </si>
  <si>
    <t xml:space="preserve">Brune Gheminghede Comensche Lakene </t>
  </si>
  <si>
    <t>Brune Gheminghede Meeninxsche Laken</t>
  </si>
  <si>
    <t>Brune Peersch Bruxsche Laken</t>
  </si>
  <si>
    <t>Brune Stijpte Laken Ghent</t>
  </si>
  <si>
    <t>Brune Ypersche Laken</t>
  </si>
  <si>
    <t>Brussel = Bruxelles = Brussels (Brabant)</t>
  </si>
  <si>
    <t>Brussels</t>
  </si>
  <si>
    <t>Brussels Brown Medley Cloth</t>
  </si>
  <si>
    <t>Brussels Cloth</t>
  </si>
  <si>
    <t>Brussels Grey Broadcloth</t>
  </si>
  <si>
    <t>Brussels Medley Cloth</t>
  </si>
  <si>
    <t>Brussels Rapeseed Blue Cloth</t>
  </si>
  <si>
    <t>Brussels Red Scarlet Cloth</t>
  </si>
  <si>
    <t>Brussels Rose Scarlet Cloth</t>
  </si>
  <si>
    <t>Brussels White Scarlet Cloth</t>
  </si>
  <si>
    <t>Bruun Comensch</t>
  </si>
  <si>
    <t>Bruun Ghemingh Comensch Laken</t>
  </si>
  <si>
    <t>Bruun Gheminghede Bruxsch Laken</t>
  </si>
  <si>
    <t>Bruun Gheminghede Comensch Laken</t>
  </si>
  <si>
    <t>Bruun Gheminghet Comensch</t>
  </si>
  <si>
    <t>Bruun Gheminghet Comensch Laken</t>
  </si>
  <si>
    <t>Bruun Gheminghet Wervix Laken</t>
  </si>
  <si>
    <t>Bruun Wervix Laken</t>
  </si>
  <si>
    <t>bruun, brunen</t>
  </si>
  <si>
    <t>Bruxsche Araengen</t>
  </si>
  <si>
    <t>Bruxsche Blawe Laken</t>
  </si>
  <si>
    <t>Bruxsche Celestrine Lakene</t>
  </si>
  <si>
    <t>Bruxsche Groene Laken</t>
  </si>
  <si>
    <t>Bruxsche Laken [dyed]</t>
  </si>
  <si>
    <t>Bruxsche Licht Blaeu Lakene</t>
  </si>
  <si>
    <t>Bruxsche Sangwijn Lakene</t>
  </si>
  <si>
    <t>Bruxsche Trenchen</t>
  </si>
  <si>
    <t xml:space="preserve">Bruxsche Trenchen </t>
  </si>
  <si>
    <t>Bruxsche Trenschen Laken</t>
  </si>
  <si>
    <t>Bruxsche Violette Lakene</t>
  </si>
  <si>
    <t>Bruxsche Witte Laken</t>
  </si>
  <si>
    <t>buerchmeesters</t>
  </si>
  <si>
    <t>BUG</t>
  </si>
  <si>
    <t>BUL</t>
  </si>
  <si>
    <t>burgermaster, mayor</t>
  </si>
  <si>
    <t>Buxhoren [Herring Colored] Cloth</t>
  </si>
  <si>
    <t>Buxhoren [Herring Colored] Striped Cloth</t>
  </si>
  <si>
    <t>buxhoren, buxchooren</t>
  </si>
  <si>
    <t>CaL</t>
  </si>
  <si>
    <t>Calculations</t>
  </si>
  <si>
    <t>Cambrai: French bishoprice near Flanders</t>
  </si>
  <si>
    <t>Camerijxsche</t>
  </si>
  <si>
    <t>Camins</t>
  </si>
  <si>
    <t>cammekins</t>
  </si>
  <si>
    <t>Cangenten Cloth</t>
  </si>
  <si>
    <t>cangenten laken</t>
  </si>
  <si>
    <t>caped servants of the magistrates</t>
  </si>
  <si>
    <t>caproene</t>
  </si>
  <si>
    <t>captain</t>
  </si>
  <si>
    <t>captains</t>
  </si>
  <si>
    <t>Captains</t>
  </si>
  <si>
    <t>CaSL</t>
  </si>
  <si>
    <t>Celestiin Ypersche Laken</t>
  </si>
  <si>
    <t>Celestijn Comensch Laken</t>
  </si>
  <si>
    <t>Celestrijn Comensch</t>
  </si>
  <si>
    <t>Celestrine Mechelinsche Lakene</t>
  </si>
  <si>
    <t>celestrine, celestrijn</t>
  </si>
  <si>
    <t>CG</t>
  </si>
  <si>
    <t>cheap cloth of Bruges; [graeu laken gheheeten wulvekin]</t>
  </si>
  <si>
    <t>cheap, undyed worsted type cloth (given to the poor)</t>
  </si>
  <si>
    <t>Chelestrijn Ypersche Laken</t>
  </si>
  <si>
    <t>city masters</t>
  </si>
  <si>
    <t>CL</t>
  </si>
  <si>
    <t>clederen; cleederinghe</t>
  </si>
  <si>
    <t>Clerke</t>
  </si>
  <si>
    <t>Clerke?</t>
  </si>
  <si>
    <t>clerken</t>
  </si>
  <si>
    <t>Clerken</t>
  </si>
  <si>
    <t>Clerken?</t>
  </si>
  <si>
    <t>Clerkene</t>
  </si>
  <si>
    <t>Clerkene?</t>
  </si>
  <si>
    <t>Clerks</t>
  </si>
  <si>
    <t>Cloth and Description</t>
  </si>
  <si>
    <t>cloth dyed in grain (kermes); a scarlet</t>
  </si>
  <si>
    <t>cloth with lustre or sheen</t>
  </si>
  <si>
    <t xml:space="preserve">cloth: herring coloured ?  De Poerck, III: 27: 'couleur hareng saur'? </t>
  </si>
  <si>
    <t>cloth: woollen broadcloth</t>
  </si>
  <si>
    <t>clothing, suits</t>
  </si>
  <si>
    <t>Code</t>
  </si>
  <si>
    <t>Code for</t>
  </si>
  <si>
    <t>code or book of guild regulations on clothmaking</t>
  </si>
  <si>
    <t>coerode</t>
  </si>
  <si>
    <t>Coerode Bruxsche Laken</t>
  </si>
  <si>
    <t>CoG</t>
  </si>
  <si>
    <t>CoL</t>
  </si>
  <si>
    <t>Colour</t>
  </si>
  <si>
    <t>colour of coleseed or rapeseed flowers</t>
  </si>
  <si>
    <t>Colours</t>
  </si>
  <si>
    <t>COLOURS</t>
  </si>
  <si>
    <t>Comensch Celestrijn</t>
  </si>
  <si>
    <t>Comensch Laken</t>
  </si>
  <si>
    <t>Comensch Rood Lakene</t>
  </si>
  <si>
    <t>Comines</t>
  </si>
  <si>
    <t>Comines Blue [Clenzijn?] Cloth</t>
  </si>
  <si>
    <t>Comines Blue Cloth</t>
  </si>
  <si>
    <t>Comines Blue Medley Cloth</t>
  </si>
  <si>
    <t>Comines Brown Acoleyen Cloth</t>
  </si>
  <si>
    <t>Comines Brown Cloth</t>
  </si>
  <si>
    <t>Comines Brown Medley Cloth</t>
  </si>
  <si>
    <t>Comines Cloth</t>
  </si>
  <si>
    <t>Comines Green Cloth</t>
  </si>
  <si>
    <t>Comines Medley Cloth</t>
  </si>
  <si>
    <t>Comines Red Cloth</t>
  </si>
  <si>
    <t>Comines Red Orange Cloth</t>
  </si>
  <si>
    <t>Comines Sanguine Cloth</t>
  </si>
  <si>
    <t>Comines Sky Blue Cloth</t>
  </si>
  <si>
    <t>Commensche, Comensche</t>
  </si>
  <si>
    <t>Commodity</t>
  </si>
  <si>
    <t>Consumer</t>
  </si>
  <si>
    <t>coolzade</t>
  </si>
  <si>
    <t xml:space="preserve">Coolzade Blawe Laken Brueselsche </t>
  </si>
  <si>
    <t>cooplieden, kooplieden (koopman: sing.)</t>
  </si>
  <si>
    <t>coppins</t>
  </si>
  <si>
    <t>corte</t>
  </si>
  <si>
    <t>Cost of Grain</t>
  </si>
  <si>
    <t>Courtrai</t>
  </si>
  <si>
    <t>Courtrai  Medley Cloth</t>
  </si>
  <si>
    <t>Courtrai Blue Cloth</t>
  </si>
  <si>
    <t>Courtrai Cloth</t>
  </si>
  <si>
    <t>Courtrai Green Cloth</t>
  </si>
  <si>
    <t>crempene (te)</t>
  </si>
  <si>
    <t>cuerlakene; kuerlakene</t>
  </si>
  <si>
    <t>Curtrijcsche</t>
  </si>
  <si>
    <t>Daily Wage</t>
  </si>
  <si>
    <t>dark (dark-blue, dark-green, etc.)</t>
  </si>
  <si>
    <t>Dark Blue</t>
  </si>
  <si>
    <t>Dark Blue Murrey</t>
  </si>
  <si>
    <t>Dark Brown</t>
  </si>
  <si>
    <t>Dark Green</t>
  </si>
  <si>
    <t>Days' Wages</t>
  </si>
  <si>
    <t>DD</t>
  </si>
  <si>
    <t>decimal</t>
  </si>
  <si>
    <t>Deelman Clerke</t>
  </si>
  <si>
    <t>deelmans</t>
  </si>
  <si>
    <t>Deelmans Clerke</t>
  </si>
  <si>
    <t>deep and dark: zadblauewe = very deep, dark blue</t>
  </si>
  <si>
    <t>dekens</t>
  </si>
  <si>
    <t>DeL</t>
  </si>
  <si>
    <t>Dendermonde = Termonde (East Flanders)</t>
  </si>
  <si>
    <t>Denremonde</t>
  </si>
  <si>
    <t>Description</t>
  </si>
  <si>
    <t>DeSL</t>
  </si>
  <si>
    <t>dickedinnen</t>
  </si>
  <si>
    <t>Dickedinnen</t>
  </si>
  <si>
    <t>Diesch, Diest</t>
  </si>
  <si>
    <t>Diest (Brabant)</t>
  </si>
  <si>
    <t>Diest Cloth</t>
  </si>
  <si>
    <t>Diest Striped Cloth</t>
  </si>
  <si>
    <t>Diksmuide = Dixmude (West Flanders)</t>
  </si>
  <si>
    <t>DiL</t>
  </si>
  <si>
    <t>Dixmude Cloth</t>
  </si>
  <si>
    <t>Dixmuidsche</t>
  </si>
  <si>
    <t>dobbel lakenen</t>
  </si>
  <si>
    <t>Doc.</t>
  </si>
  <si>
    <t>doctor; chief physician; or teacher of medicine</t>
  </si>
  <si>
    <t>DoL</t>
  </si>
  <si>
    <t>doncker</t>
  </si>
  <si>
    <t>Donhere Zade Bruxsche Lakene</t>
  </si>
  <si>
    <t>Doornik = Tournai (French bishopric)</t>
  </si>
  <si>
    <t>Dornische</t>
  </si>
  <si>
    <t>Douai (France: French Flanders from 1384; now France)</t>
  </si>
  <si>
    <t>Douai Cloth</t>
  </si>
  <si>
    <t>Douawysche, Duwaysche</t>
  </si>
  <si>
    <t>double cloths: possibly a pair of halvelakenen (half-cloths)</t>
  </si>
  <si>
    <t>dukers, douken</t>
  </si>
  <si>
    <t>dullen</t>
  </si>
  <si>
    <t>dyed cloth.</t>
  </si>
  <si>
    <t xml:space="preserve">dyed cloth. De Poerck, III, 154: 'drap de teinte non autrement connu' </t>
  </si>
  <si>
    <t>dyed in grain (i.e. in kermes = scarlet dye)</t>
  </si>
  <si>
    <t>Dyed in Madder</t>
  </si>
  <si>
    <t>dyed with an alum mordant; usually a red-based dye</t>
  </si>
  <si>
    <t>Dyeing</t>
  </si>
  <si>
    <t>Dyeing/</t>
  </si>
  <si>
    <t>Easter Cloth</t>
  </si>
  <si>
    <t>Eecxkins; Heexschins</t>
  </si>
  <si>
    <t>Eeke (NW Flanders, near Ghent): cheap cloths from</t>
  </si>
  <si>
    <t>Eekeloos</t>
  </si>
  <si>
    <t>Eeklo (NW Flanders, near Bruges)</t>
  </si>
  <si>
    <t>eeuwerlinghe</t>
  </si>
  <si>
    <t>EL</t>
  </si>
  <si>
    <t>ell = 0.700 metre</t>
  </si>
  <si>
    <t>Ellen Wit Laken omme pijn appele te makene</t>
  </si>
  <si>
    <t>Ells [Brussels] Coolzade Blawe</t>
  </si>
  <si>
    <t>Ells [Brussels] Scaerlaken</t>
  </si>
  <si>
    <t>Ells Blaeus Lakens</t>
  </si>
  <si>
    <t>Ells Blue Cloth</t>
  </si>
  <si>
    <t>Ells Bruges Blue Cloth</t>
  </si>
  <si>
    <t>Ells Bruges Brown Cloth</t>
  </si>
  <si>
    <t>Ells Bruges Brown Medley Cloth</t>
  </si>
  <si>
    <t>Ells Bruges Cloth</t>
  </si>
  <si>
    <t>Ells Bruges Medley Cloth</t>
  </si>
  <si>
    <t>Ells Bruges Red Medley Cloth</t>
  </si>
  <si>
    <t>Ells Bruges Sky Blue Cloth</t>
  </si>
  <si>
    <t>Ells Bruges Violet Cloth</t>
  </si>
  <si>
    <t>Ells Brune Gheminghede Bruxsche Laken</t>
  </si>
  <si>
    <t>Ells Brussels Rapeseed Blue Cloth</t>
  </si>
  <si>
    <t>Ells Brussels Scarlet Cloth</t>
  </si>
  <si>
    <t>Ells Bruun Bruxsche Laken</t>
  </si>
  <si>
    <t xml:space="preserve">Ells Bruxsch </t>
  </si>
  <si>
    <t>Ells Bruxsch Celestrijn</t>
  </si>
  <si>
    <t>Ells Bruxsch Laken</t>
  </si>
  <si>
    <t>Ells Bruxsch Lakens</t>
  </si>
  <si>
    <t>Ells Bruxsche Lakens</t>
  </si>
  <si>
    <t>Ells Groene Ghemingheds Wervix Lake</t>
  </si>
  <si>
    <t>Ells Mechelen White Cloth</t>
  </si>
  <si>
    <t>Ells Mechelinxsche Witte Laken</t>
  </si>
  <si>
    <t>Ells of same</t>
  </si>
  <si>
    <t>Ells of same [Blawe Bruxsche Lakene]</t>
  </si>
  <si>
    <t>Ells of same [Bruges Brown Medley Cloth]</t>
  </si>
  <si>
    <t>Ells of same [Brune Ghemingehde Bruxsche Laken]</t>
  </si>
  <si>
    <t>Ells of same [Comines Cloth]</t>
  </si>
  <si>
    <t>Ells of same [Groene Curtrijxsche Lakene]</t>
  </si>
  <si>
    <t>Ells of same [Groene Ypersche Lakene]</t>
  </si>
  <si>
    <t>Ells of same [Roseide Ypersche Laken]</t>
  </si>
  <si>
    <t>Ells of same Bruxsche Violette</t>
  </si>
  <si>
    <t>Ells of same? [Garoffeline Vulvoordsche Laken]</t>
  </si>
  <si>
    <t>Ells of same? [Vilvoorde Golden Blossom Cloth]</t>
  </si>
  <si>
    <t>Ells of the same</t>
  </si>
  <si>
    <t>Ells Red Scarlet Cloth</t>
  </si>
  <si>
    <t>Ells Rood Gheminghede Bruxsch Laken</t>
  </si>
  <si>
    <t>Ells Same</t>
  </si>
  <si>
    <t>Ells same [Blawe Wervixsche Lakene]</t>
  </si>
  <si>
    <t>Ells same [Brune Ypersche Laken]</t>
  </si>
  <si>
    <t>Ells Same [Bruxsche Celestrine Lakene]</t>
  </si>
  <si>
    <t>Ells Same [Ypres Brown Cloth]</t>
  </si>
  <si>
    <t>Ells Same Bruges Cloth</t>
  </si>
  <si>
    <t>Ells Wervik Blue Cloth</t>
  </si>
  <si>
    <t>Ells Wervik Green Medley Cloth</t>
  </si>
  <si>
    <t>Ells White Cloth</t>
  </si>
  <si>
    <t>Ells Wit Laken</t>
  </si>
  <si>
    <t>Ells Wit Lakens</t>
  </si>
  <si>
    <t>Ells Ypersche Roseide Lakene</t>
  </si>
  <si>
    <t>Ells Ypres Green Cloth</t>
  </si>
  <si>
    <t>Ells Ypres Rose Cloth</t>
  </si>
  <si>
    <t>elnen</t>
  </si>
  <si>
    <t>eternal = heavenly blue</t>
  </si>
  <si>
    <t>Exchange Rate</t>
  </si>
  <si>
    <t>Explanations and translations</t>
  </si>
  <si>
    <t>fine quality woollen cloth, sealed with insignia of bells: popular in mid to late 15th century Low Countries</t>
  </si>
  <si>
    <t>finished (bereden)</t>
  </si>
  <si>
    <t>Finishing</t>
  </si>
  <si>
    <t>five wools: perhaps a mixture of five types of wools, or coloured wools</t>
  </si>
  <si>
    <t>Flemish gold coin, with insignia of the lamb (of God)</t>
  </si>
  <si>
    <t>Flemish Price Index</t>
  </si>
  <si>
    <t>Folio/</t>
  </si>
  <si>
    <t>French Vranken</t>
  </si>
  <si>
    <t>from Zeeland (Zealand): cheap cloths</t>
  </si>
  <si>
    <t>fulled and scoured cloth? shorn cloth?</t>
  </si>
  <si>
    <t>fullers</t>
  </si>
  <si>
    <t>G</t>
  </si>
  <si>
    <t>G1</t>
  </si>
  <si>
    <t>G1L</t>
  </si>
  <si>
    <t>G1LM</t>
  </si>
  <si>
    <t>G1M</t>
  </si>
  <si>
    <t>G1SL</t>
  </si>
  <si>
    <t>G1Z</t>
  </si>
  <si>
    <t>G2</t>
  </si>
  <si>
    <t>G2M</t>
  </si>
  <si>
    <t>G3</t>
  </si>
  <si>
    <t>Garoffeline Vulvoordsche Laken</t>
  </si>
  <si>
    <t>Garsoene</t>
  </si>
  <si>
    <t>garsoene, garchoene</t>
  </si>
  <si>
    <t>Garsoene?</t>
  </si>
  <si>
    <t>Gent = Gand = Ghent (East Flanders)</t>
  </si>
  <si>
    <t>gharoffelin, gerofelin, garosseline</t>
  </si>
  <si>
    <t>ghebelde</t>
  </si>
  <si>
    <t>gheboste</t>
  </si>
  <si>
    <t>ghecommitteirde</t>
  </si>
  <si>
    <t>ghecrompen</t>
  </si>
  <si>
    <t>ghegreinden, met greinen</t>
  </si>
  <si>
    <t>gheleids</t>
  </si>
  <si>
    <t>ghelewe, gheel, gheleuwe</t>
  </si>
  <si>
    <t>gheloyde</t>
  </si>
  <si>
    <t>ghemeet</t>
  </si>
  <si>
    <t>Ghemijnghede</t>
  </si>
  <si>
    <t>Gheminghede Comensche Laken</t>
  </si>
  <si>
    <t>ghemingheden, ghemijnghede, gemingd</t>
  </si>
  <si>
    <t>Gheminghet Ypersch Bruun Laken</t>
  </si>
  <si>
    <t>Ghendsche Rode Strijpte Lakene</t>
  </si>
  <si>
    <t>Ghent</t>
  </si>
  <si>
    <t>Ghent Brown Striped Cloth</t>
  </si>
  <si>
    <t>Ghent Cloth</t>
  </si>
  <si>
    <t>Ghent Cloth Price Symbols</t>
  </si>
  <si>
    <t>Ghent Medley Cloth</t>
  </si>
  <si>
    <t>Ghent Red Striped Cloth</t>
  </si>
  <si>
    <t xml:space="preserve">Ghent Shiny [Cangenten] Cloth </t>
  </si>
  <si>
    <t xml:space="preserve">Ghent Shiny [Cangenten] Striped Cloth </t>
  </si>
  <si>
    <t>Ghent Striped Cloth</t>
  </si>
  <si>
    <t>Ghent Striped Medley Cloth</t>
  </si>
  <si>
    <t>Ghentsche</t>
  </si>
  <si>
    <t>ghereden</t>
  </si>
  <si>
    <t>ghescoren</t>
  </si>
  <si>
    <t>ghetanneit, ghetanneirt, tanneit</t>
  </si>
  <si>
    <t>ghetragelden, ghetrailiede</t>
  </si>
  <si>
    <t>ghevarewden</t>
  </si>
  <si>
    <t>Ghistelsaie</t>
  </si>
  <si>
    <t>GhS</t>
  </si>
  <si>
    <t>Gilly Flower Bloom</t>
  </si>
  <si>
    <t>gilly-flower bloom, colour of [nagelbloem]</t>
  </si>
  <si>
    <t>Gistel = Ghistelles (NW Flanders)</t>
  </si>
  <si>
    <t>Gistel, Ghistel</t>
  </si>
  <si>
    <t>gold coin</t>
  </si>
  <si>
    <t>gold coin (Flemish)</t>
  </si>
  <si>
    <t>Gold Coins</t>
  </si>
  <si>
    <t>gold coins struck in Brabant</t>
  </si>
  <si>
    <t>Golden Blossom [Dark Yellow]</t>
  </si>
  <si>
    <t>golden blossom; deep yellow colour</t>
  </si>
  <si>
    <t>goud</t>
  </si>
  <si>
    <t>goudbloemine</t>
  </si>
  <si>
    <t>gourdijns, gordijns</t>
  </si>
  <si>
    <t>grawe, grauwe</t>
  </si>
  <si>
    <t>green</t>
  </si>
  <si>
    <t>Green</t>
  </si>
  <si>
    <t>Green Medley Cloth</t>
  </si>
  <si>
    <t>Green Striped Cloth</t>
  </si>
  <si>
    <t>grey</t>
  </si>
  <si>
    <t>Grey</t>
  </si>
  <si>
    <t>Grey Medley</t>
  </si>
  <si>
    <t>grey-brown colour; natural wool colour</t>
  </si>
  <si>
    <t>Groen Comensch Laken</t>
  </si>
  <si>
    <t>Groene Comensch</t>
  </si>
  <si>
    <t>Groene Curtrijxsche Lakene</t>
  </si>
  <si>
    <t>Groene Curtrixsche Laken</t>
  </si>
  <si>
    <t>Groene Wervicsche Lakene</t>
  </si>
  <si>
    <t>Groene Ypersche Laken + cleene cost</t>
  </si>
  <si>
    <t>Groene Ypersche Lakene</t>
  </si>
  <si>
    <t>groene, gruenen</t>
  </si>
  <si>
    <t>GSL</t>
  </si>
  <si>
    <t>GtCaL</t>
  </si>
  <si>
    <t>GtCaSL</t>
  </si>
  <si>
    <t>GtG</t>
  </si>
  <si>
    <t>GtGSL</t>
  </si>
  <si>
    <t>GtL</t>
  </si>
  <si>
    <t>GtSL</t>
  </si>
  <si>
    <t>Guardians of the Cloth-hall (watchmen)</t>
  </si>
  <si>
    <t>Guild Deans</t>
  </si>
  <si>
    <t>guild deans (guild leaders)</t>
  </si>
  <si>
    <t>H</t>
  </si>
  <si>
    <t>Halewijnsche</t>
  </si>
  <si>
    <t>half: half-cloth, woollen with about one-half the standard lenght; normal size for strijpte laken</t>
  </si>
  <si>
    <t>halle wachters</t>
  </si>
  <si>
    <t>Halluin (SW Flanders: now in France)</t>
  </si>
  <si>
    <t>Halluin Cloth</t>
  </si>
  <si>
    <t>halve</t>
  </si>
  <si>
    <t>Heavenly Blue</t>
  </si>
  <si>
    <t>Hermantiersche</t>
  </si>
  <si>
    <t>Hesdin (SW Flanders: now in France)</t>
  </si>
  <si>
    <t>Hesdins; Hesdynsche</t>
  </si>
  <si>
    <t>hijsgraeuwe, ijse grauew</t>
  </si>
  <si>
    <t>HL</t>
  </si>
  <si>
    <t>Hoftmannen</t>
  </si>
  <si>
    <t>hooftmannen</t>
  </si>
  <si>
    <t>Houdenaerdsche</t>
  </si>
  <si>
    <t>houdermanne</t>
  </si>
  <si>
    <t xml:space="preserve">house, office, </t>
  </si>
  <si>
    <t>HSL</t>
  </si>
  <si>
    <t>ice grey</t>
  </si>
  <si>
    <t>Ieper = Ypres (SW Flanders)</t>
  </si>
  <si>
    <t>in d groot Fl.</t>
  </si>
  <si>
    <t>in d. groot</t>
  </si>
  <si>
    <t>in Livres</t>
  </si>
  <si>
    <t>In Livres Parisis</t>
  </si>
  <si>
    <t>in s. parisis</t>
  </si>
  <si>
    <t>inspectors (finders)</t>
  </si>
  <si>
    <t>inspectors of the cloths sealed on the tentering frames</t>
  </si>
  <si>
    <t>justices</t>
  </si>
  <si>
    <t>Justices</t>
  </si>
  <si>
    <t>justichie</t>
  </si>
  <si>
    <t>Justichie</t>
  </si>
  <si>
    <t>Justichie + Surgiens</t>
  </si>
  <si>
    <t>keure</t>
  </si>
  <si>
    <t>klerken = clerks or secretaries of the council</t>
  </si>
  <si>
    <t>knapen, cnapen</t>
  </si>
  <si>
    <t>knights; horsemen</t>
  </si>
  <si>
    <t>Komen (Comen) = Comines (SW Flanders: now in France)</t>
  </si>
  <si>
    <t>Kortrijk</t>
  </si>
  <si>
    <t>Kortrijk = Courtrai (SW Flanders)</t>
  </si>
  <si>
    <t>laken</t>
  </si>
  <si>
    <t>lakenen metter ff</t>
  </si>
  <si>
    <t>lammekins</t>
  </si>
  <si>
    <t>lancxen</t>
  </si>
  <si>
    <t>lang = long; length</t>
  </si>
  <si>
    <t>legal officials who collect debts</t>
  </si>
  <si>
    <t>Leiden</t>
  </si>
  <si>
    <t>Leids</t>
  </si>
  <si>
    <t>lichte</t>
  </si>
  <si>
    <t>Lichte Sangwine Ypersche Lakene</t>
  </si>
  <si>
    <t>lieden</t>
  </si>
  <si>
    <t>Lier = Lierre (Brabant, near Antwerp)</t>
  </si>
  <si>
    <t>Lier Cloth</t>
  </si>
  <si>
    <t>Liersche</t>
  </si>
  <si>
    <t>Light Blue</t>
  </si>
  <si>
    <t>Light Brown</t>
  </si>
  <si>
    <t>light brown, tan-coloured, tawny, faun-coloured</t>
  </si>
  <si>
    <t xml:space="preserve">Light Green </t>
  </si>
  <si>
    <t>Light Green Medley Cloth</t>
  </si>
  <si>
    <t>light green; leek-coloured</t>
  </si>
  <si>
    <t>Light Sanguine</t>
  </si>
  <si>
    <t>light; lichtblauwe = light blue</t>
  </si>
  <si>
    <t>LiL</t>
  </si>
  <si>
    <t>Lille Cloth</t>
  </si>
  <si>
    <t>lining or interior facing of a cloak or a suit</t>
  </si>
  <si>
    <t>Linselles</t>
  </si>
  <si>
    <t>Linselles (SW Flanders; now in NW France: Artois)</t>
  </si>
  <si>
    <t>literally: "thick and thin", with alternating warps of differing thickness: speciality broadcloth of Ghent</t>
  </si>
  <si>
    <t>literally: the hooded or caped men; military servants</t>
  </si>
  <si>
    <t>livres parisis</t>
  </si>
  <si>
    <t>Livres Parisis</t>
  </si>
  <si>
    <t>LL</t>
  </si>
  <si>
    <t>Lower</t>
  </si>
  <si>
    <t>M</t>
  </si>
  <si>
    <t>M1451-75=100</t>
  </si>
  <si>
    <t>MA</t>
  </si>
  <si>
    <t>Macheline, Machelinsche</t>
  </si>
  <si>
    <t>maenres</t>
  </si>
  <si>
    <t>magistrates, aldermen</t>
  </si>
  <si>
    <t>Manufacture</t>
  </si>
  <si>
    <t>Mar - Sept 1394</t>
  </si>
  <si>
    <t>March - September 1394</t>
  </si>
  <si>
    <t>Mason/Carp</t>
  </si>
  <si>
    <t>May</t>
  </si>
  <si>
    <t>Meaninxsche Laken</t>
  </si>
  <si>
    <t>Mechelen</t>
  </si>
  <si>
    <t>Mechelen [Gheboste] White Cloth</t>
  </si>
  <si>
    <t>Mechelen = Malines = Mechlin (Flemish seigneurie within the duchy of Brabant, betw. Brussels-Antwerp)</t>
  </si>
  <si>
    <t>Mechelen Cloth</t>
  </si>
  <si>
    <t>Mechelen Medley Cloth</t>
  </si>
  <si>
    <t>Mechelen Sky Blue Cloth</t>
  </si>
  <si>
    <t>Mechelen White Cloth</t>
  </si>
  <si>
    <t>Mechelinxsche Gheboste Witte Lakene</t>
  </si>
  <si>
    <t>Mechelinxsche Witte Laken</t>
  </si>
  <si>
    <t>medecijn</t>
  </si>
  <si>
    <t>Medley [Ghemijnghede] Striped Cloth</t>
  </si>
  <si>
    <t>medley cloth: cloth woven from wools of different colours</t>
  </si>
  <si>
    <t>meedene (te)</t>
  </si>
  <si>
    <t>Meesinmaerct</t>
  </si>
  <si>
    <t>MeG</t>
  </si>
  <si>
    <t>MeL</t>
  </si>
  <si>
    <t>Meneenisch; Meenijnsche</t>
  </si>
  <si>
    <t>Menen</t>
  </si>
  <si>
    <t>Menen = Menin (SW Flanders)</t>
  </si>
  <si>
    <t>Menin</t>
  </si>
  <si>
    <t>Menin Brown Medley Cloth</t>
  </si>
  <si>
    <t>Menin Cloth</t>
  </si>
  <si>
    <t>Menin Medley Cloth</t>
  </si>
  <si>
    <t>Menin Red Cloth</t>
  </si>
  <si>
    <t>merchants</t>
  </si>
  <si>
    <t>Mesen = Messines (SW Flanders)</t>
  </si>
  <si>
    <t>Messensche</t>
  </si>
  <si>
    <t>metenen (te)</t>
  </si>
  <si>
    <t>MG</t>
  </si>
  <si>
    <t>mid: e.g. middel groen: mid-green, neither dark nor light</t>
  </si>
  <si>
    <t>middel</t>
  </si>
  <si>
    <t>Militia:</t>
  </si>
  <si>
    <t>mincsele, minxsel, minsele</t>
  </si>
  <si>
    <t>ministruelen</t>
  </si>
  <si>
    <t>minstrels, musicians</t>
  </si>
  <si>
    <t>mispelboem: medlar bloom  [OED: 'a rosaceous tree, bearing small brown apple-like fruits'</t>
  </si>
  <si>
    <t>mispelchien</t>
  </si>
  <si>
    <t>ML</t>
  </si>
  <si>
    <t>Monetary Terms</t>
  </si>
  <si>
    <t>Monstruelsche</t>
  </si>
  <si>
    <t>Month</t>
  </si>
  <si>
    <t>Montivilliers (France: duchy of Normandy)</t>
  </si>
  <si>
    <t>Montreuil (France: county of Artois)</t>
  </si>
  <si>
    <t>moreide, moreit, moreyde</t>
  </si>
  <si>
    <t>Mostiervilersche</t>
  </si>
  <si>
    <t>mottoen, mouton</t>
  </si>
  <si>
    <t>MSC</t>
  </si>
  <si>
    <t>Muenekereede</t>
  </si>
  <si>
    <t>Munikerede (NW Flanders)</t>
  </si>
  <si>
    <t>murrey = mulberry, or light to medium purple</t>
  </si>
  <si>
    <t>N</t>
  </si>
  <si>
    <t>N.B.  33.77 ells [to a cloth?]</t>
  </si>
  <si>
    <t>N.B. "gheboste" unknown meaning.</t>
  </si>
  <si>
    <t>N.B. "gheboste" unknown.</t>
  </si>
  <si>
    <t>N.B. "gheleit" unknown? [geleide: conducted, led]; if ghelijx: the same, or similar cloths; Also only 1 cloth of 35 ells in length.</t>
  </si>
  <si>
    <t>N.B. 28 ells [sic] corrected to 18 ells.</t>
  </si>
  <si>
    <t>N.B. Entry for 156:3.14 states "3 wachters - same arrow pointed above" Therefore entry repeated with same discrepancy.</t>
  </si>
  <si>
    <t>N.B. Figures are average of total.</t>
  </si>
  <si>
    <t>N.B. Meaning of "clenzijn"</t>
  </si>
  <si>
    <t>N.B. Meaning of "donkere zade", both translate as "dark".</t>
  </si>
  <si>
    <t>N.B. New Colour</t>
  </si>
  <si>
    <t>N.B. New Colour.</t>
  </si>
  <si>
    <t>N.B. New Noble = 6s</t>
  </si>
  <si>
    <t>N.B. note 35 ells [presumably to 1 cloth].</t>
  </si>
  <si>
    <t>N.B. P/ell given as 33s 0d parisis.</t>
  </si>
  <si>
    <t>N.B. P/p given as 118 Pieters @ 37d gros per Pieter.</t>
  </si>
  <si>
    <t xml:space="preserve">N.B. P/p given as 70 Pieters @ 37 d gros per Pieter. </t>
  </si>
  <si>
    <t>Name</t>
  </si>
  <si>
    <t>narrow (and not "small"): woven on a single rather than a broadloom</t>
  </si>
  <si>
    <t>Natural  Wool Color [Schiere]</t>
  </si>
  <si>
    <t>Niepkerk = Nieppe (SW Flanders: now in France)</t>
  </si>
  <si>
    <t>Nieukercsche</t>
  </si>
  <si>
    <t>Nieuwkerk = Neuve Eglise (SW Flanders)</t>
  </si>
  <si>
    <t>Nipkersche</t>
  </si>
  <si>
    <t>No.</t>
  </si>
  <si>
    <t>No. Ells</t>
  </si>
  <si>
    <t xml:space="preserve">No. of </t>
  </si>
  <si>
    <t>not yet subjected to shriking after tentering; unshrunken</t>
  </si>
  <si>
    <t>Notes</t>
  </si>
  <si>
    <t>Number</t>
  </si>
  <si>
    <t>O</t>
  </si>
  <si>
    <t>October</t>
  </si>
  <si>
    <t>of CB</t>
  </si>
  <si>
    <t>of Cloth in</t>
  </si>
  <si>
    <t>of Cloths</t>
  </si>
  <si>
    <t>of Ells</t>
  </si>
  <si>
    <t>of Gold Coin</t>
  </si>
  <si>
    <t>of Gold Coins</t>
  </si>
  <si>
    <t>of Grain</t>
  </si>
  <si>
    <t xml:space="preserve">of Grain </t>
  </si>
  <si>
    <t>of the Cloth</t>
  </si>
  <si>
    <t>Officials and  Persons</t>
  </si>
  <si>
    <t>OG</t>
  </si>
  <si>
    <t>OL</t>
  </si>
  <si>
    <t>One Cloth</t>
  </si>
  <si>
    <t>onghecrompen</t>
  </si>
  <si>
    <t>Orange</t>
  </si>
  <si>
    <t xml:space="preserve">orange </t>
  </si>
  <si>
    <t>Other Fin</t>
  </si>
  <si>
    <t>Others</t>
  </si>
  <si>
    <t>Oudenaarde Cloth</t>
  </si>
  <si>
    <t>Oudenaarde Medley Cloth</t>
  </si>
  <si>
    <t>Oudenaarde= Audenaerde (East Flanders)</t>
  </si>
  <si>
    <t>Oudenaerdsch</t>
  </si>
  <si>
    <t>P</t>
  </si>
  <si>
    <t>P/piece</t>
  </si>
  <si>
    <t>paensvederin</t>
  </si>
  <si>
    <t>paer</t>
  </si>
  <si>
    <t>Page</t>
  </si>
  <si>
    <t>pair (of cloths)</t>
  </si>
  <si>
    <t>Parisis</t>
  </si>
  <si>
    <t>PE</t>
  </si>
  <si>
    <t>peacock coloured; multi-coloured with blues, etc.</t>
  </si>
  <si>
    <t>PEB2</t>
  </si>
  <si>
    <t>PEB2MA</t>
  </si>
  <si>
    <t>PEB2SC</t>
  </si>
  <si>
    <t>PEB2SLSC</t>
  </si>
  <si>
    <t>Pence</t>
  </si>
  <si>
    <t>pensionarisen</t>
  </si>
  <si>
    <t>pensioners: former, retired civic magistrates living on pensions</t>
  </si>
  <si>
    <t>people: also used to form the plural (e.g. koopman, kooplieden)</t>
  </si>
  <si>
    <t>pepercocke</t>
  </si>
  <si>
    <t>per Cloth</t>
  </si>
  <si>
    <t>per Ell</t>
  </si>
  <si>
    <t>perkers bloesome; parkerbloesseme</t>
  </si>
  <si>
    <t>Perse</t>
  </si>
  <si>
    <t>perse = purple or mauve</t>
  </si>
  <si>
    <t>Perse Blue</t>
  </si>
  <si>
    <t xml:space="preserve">Perse Blue Scarlet </t>
  </si>
  <si>
    <t>Perse Brown</t>
  </si>
  <si>
    <t>Perse Brown dyed in Madder</t>
  </si>
  <si>
    <t>Perse Brown Scarlet</t>
  </si>
  <si>
    <t>Perse Brown Striped Scarlet</t>
  </si>
  <si>
    <t>Perse Scarlet</t>
  </si>
  <si>
    <t>perse, peersche, peerce</t>
  </si>
  <si>
    <t>perse-coloured or colour of some flower</t>
  </si>
  <si>
    <t>PESC</t>
  </si>
  <si>
    <t xml:space="preserve">Piece in </t>
  </si>
  <si>
    <t>piece of cloth (cheap cloth)</t>
  </si>
  <si>
    <t>pieces of cheap cloth</t>
  </si>
  <si>
    <t>pieter</t>
  </si>
  <si>
    <t>Pieters</t>
  </si>
  <si>
    <t>pijnappele</t>
  </si>
  <si>
    <t>pineapple</t>
  </si>
  <si>
    <t>PL</t>
  </si>
  <si>
    <t>Place Names</t>
  </si>
  <si>
    <t>Place of</t>
  </si>
  <si>
    <t>Plain [Plein, Pleyn]</t>
  </si>
  <si>
    <t>Plain Bruges Cloth + Ells</t>
  </si>
  <si>
    <t>plain: of one colour only (i.e. not striped or medley)</t>
  </si>
  <si>
    <t>pleine</t>
  </si>
  <si>
    <t>policemen</t>
  </si>
  <si>
    <t>Policemen:</t>
  </si>
  <si>
    <t>pond groot</t>
  </si>
  <si>
    <t>ponden groot</t>
  </si>
  <si>
    <t>poreide</t>
  </si>
  <si>
    <t>possibly: shorn cloth</t>
  </si>
  <si>
    <t>Pounds</t>
  </si>
  <si>
    <t xml:space="preserve">Pounds </t>
  </si>
  <si>
    <t>Price</t>
  </si>
  <si>
    <t>Price in</t>
  </si>
  <si>
    <t>Price of Piece</t>
  </si>
  <si>
    <t>Price per</t>
  </si>
  <si>
    <t>Price per Ell</t>
  </si>
  <si>
    <t>priesters</t>
  </si>
  <si>
    <t>prison warden</t>
  </si>
  <si>
    <t>Purple</t>
  </si>
  <si>
    <t>Query re: Recipient</t>
  </si>
  <si>
    <t>Query:  Is this a blue cloth dyed green?</t>
  </si>
  <si>
    <t>R[aem]v[inders]</t>
  </si>
  <si>
    <t>R[aem]v[inders] Cnape</t>
  </si>
  <si>
    <t>R1</t>
  </si>
  <si>
    <t>R1M</t>
  </si>
  <si>
    <t>R1MSC</t>
  </si>
  <si>
    <t>R1O</t>
  </si>
  <si>
    <t>R1S</t>
  </si>
  <si>
    <t>R1SC</t>
  </si>
  <si>
    <t>R1SL</t>
  </si>
  <si>
    <t>R1V</t>
  </si>
  <si>
    <t>R2</t>
  </si>
  <si>
    <t>R2SC</t>
  </si>
  <si>
    <t>R2SL</t>
  </si>
  <si>
    <t>R3</t>
  </si>
  <si>
    <t>R3L</t>
  </si>
  <si>
    <t>R3SC</t>
  </si>
  <si>
    <t>raad = council</t>
  </si>
  <si>
    <t>raed</t>
  </si>
  <si>
    <t>Raemins [Raemvinders?]</t>
  </si>
  <si>
    <t>raemvinders</t>
  </si>
  <si>
    <t>Raemvinders</t>
  </si>
  <si>
    <t>Raemvins</t>
  </si>
  <si>
    <t>ramene (te)</t>
  </si>
  <si>
    <t>Rapeseed or Coleseed Blue</t>
  </si>
  <si>
    <t>Recipient</t>
  </si>
  <si>
    <t>red</t>
  </si>
  <si>
    <t>Red</t>
  </si>
  <si>
    <t xml:space="preserve">Red Ash Colored [Sandreyen] </t>
  </si>
  <si>
    <t>Red Medley</t>
  </si>
  <si>
    <t xml:space="preserve">Red Orange </t>
  </si>
  <si>
    <t>Red Scarlet</t>
  </si>
  <si>
    <t>Red Scarlet Medley</t>
  </si>
  <si>
    <t>Red Striped Cloth</t>
  </si>
  <si>
    <t>reddish vermilion</t>
  </si>
  <si>
    <t>Reddish Vermilion [Coerode]</t>
  </si>
  <si>
    <t>red-dyed (meede = madder: red dye)</t>
  </si>
  <si>
    <t>Remarks</t>
  </si>
  <si>
    <t>riders, rijders</t>
  </si>
  <si>
    <t>rijder</t>
  </si>
  <si>
    <t>Rijssel = Lille (France; French Flanders again, from 1384; now France)</t>
  </si>
  <si>
    <t>Riselschieren; Rijsel, Rysel</t>
  </si>
  <si>
    <t>Rode Brueselsche Laken [Scaerlakene]</t>
  </si>
  <si>
    <t>Rode Brueselsche Scaerlakene</t>
  </si>
  <si>
    <t>Rode Scaerlakene of Brussels</t>
  </si>
  <si>
    <t xml:space="preserve">Rode Wervixsche Araengen </t>
  </si>
  <si>
    <t>roepers</t>
  </si>
  <si>
    <t>Roeselare = Roulers (West Flanders)</t>
  </si>
  <si>
    <t>Roesselaersche</t>
  </si>
  <si>
    <t>roet, rood</t>
  </si>
  <si>
    <t>RoL</t>
  </si>
  <si>
    <t>Rood Bruxsch Laken</t>
  </si>
  <si>
    <t>Rood Comensch Laken</t>
  </si>
  <si>
    <t>Rood Gheminghet Wervix Lakene</t>
  </si>
  <si>
    <t>Rood Strijpt Laken</t>
  </si>
  <si>
    <t>Roode Araengen Comensche Laken</t>
  </si>
  <si>
    <t>Roode Meeninxsche Lakene</t>
  </si>
  <si>
    <t>Rose</t>
  </si>
  <si>
    <t>Rose Scarlet</t>
  </si>
  <si>
    <t>Rose Striped Cloth</t>
  </si>
  <si>
    <t>rose, rosy-coloured, light-red</t>
  </si>
  <si>
    <t>rose-grey cloth</t>
  </si>
  <si>
    <t>Roseide Brueselsche Scaerlakene</t>
  </si>
  <si>
    <t>roseide rozeyt</t>
  </si>
  <si>
    <t>Roseide Ypersche Laken</t>
  </si>
  <si>
    <t>Roseide Ypersche Lakene</t>
  </si>
  <si>
    <t>Roseit Ypersch Laken</t>
  </si>
  <si>
    <t>rosgraeuwe, rosse grauwe</t>
  </si>
  <si>
    <t>Rouen (France: duchy of Normandy)</t>
  </si>
  <si>
    <t>Roulers Cloth</t>
  </si>
  <si>
    <t>Rouwaensche</t>
  </si>
  <si>
    <t>S</t>
  </si>
  <si>
    <t>SAB</t>
  </si>
  <si>
    <t>SAB: SR</t>
  </si>
  <si>
    <t>sad- or zad-</t>
  </si>
  <si>
    <t>saelgelblader, sailleblat</t>
  </si>
  <si>
    <t>saien</t>
  </si>
  <si>
    <t>Saint Omer Cloth</t>
  </si>
  <si>
    <t>Saint Omer Medley Cloth</t>
  </si>
  <si>
    <t>Saint-Omer (France: county of Artois; formerly part of Flanders, to 1191)</t>
  </si>
  <si>
    <t>sandreyen, sandereye</t>
  </si>
  <si>
    <t>Sanguine</t>
  </si>
  <si>
    <t>Sanguine Scarlet Cloth</t>
  </si>
  <si>
    <t>sanguine, blood-red (red, with a bluish base or tinge)</t>
  </si>
  <si>
    <t>sangwijn</t>
  </si>
  <si>
    <t>Sangwijn Comensch</t>
  </si>
  <si>
    <t>Sangwine Wervixsche Lakene</t>
  </si>
  <si>
    <t>sarmelijnsche graeuwe</t>
  </si>
  <si>
    <t>say or serge cloth (semi-worsted) from Gistel = Ghistelles (Flanders)</t>
  </si>
  <si>
    <t>SC</t>
  </si>
  <si>
    <t>scaerlaken</t>
  </si>
  <si>
    <t>Scaerlaken</t>
  </si>
  <si>
    <t>scaerpblaeu</t>
  </si>
  <si>
    <t>Scarewetters</t>
  </si>
  <si>
    <t>Scarlet [Ghegreinden] Gheminghede</t>
  </si>
  <si>
    <t>Scarlet Medley</t>
  </si>
  <si>
    <t>scarlet: woollen cloth dyed partially or wholly in kermes (grain)</t>
  </si>
  <si>
    <t>Scarlets</t>
  </si>
  <si>
    <t>sceeren uter wulle (te), sceerne</t>
  </si>
  <si>
    <t>Scerewetters</t>
  </si>
  <si>
    <t>scerwetters, scarewetters, schadebeletters</t>
  </si>
  <si>
    <t>SCG</t>
  </si>
  <si>
    <t>Schepenen</t>
  </si>
  <si>
    <t>schepenen, scepenen</t>
  </si>
  <si>
    <t>scheren</t>
  </si>
  <si>
    <t>schilde, scilde</t>
  </si>
  <si>
    <t>sciers, schiere</t>
  </si>
  <si>
    <t>Scotters</t>
  </si>
  <si>
    <t>scoutheit, schoutet</t>
  </si>
  <si>
    <t>SCSL</t>
  </si>
  <si>
    <t>Scutters</t>
  </si>
  <si>
    <t>scutters, scotters, zelfscutters</t>
  </si>
  <si>
    <t>sealed cloth; lead seals</t>
  </si>
  <si>
    <t>sealed woollen cloths, made according to the guild regulations, with proper width and length</t>
  </si>
  <si>
    <t>sealed: with official cloth seals</t>
  </si>
  <si>
    <t>Season</t>
  </si>
  <si>
    <t>Sept 1393 - Mar 1394</t>
  </si>
  <si>
    <t>September 1393 - March 1394</t>
  </si>
  <si>
    <t>Sergante</t>
  </si>
  <si>
    <t>Sergante?</t>
  </si>
  <si>
    <t>Serganten</t>
  </si>
  <si>
    <t>Serge</t>
  </si>
  <si>
    <t>Sergeants</t>
  </si>
  <si>
    <t>sergeants; militia officers</t>
  </si>
  <si>
    <t>Sergents</t>
  </si>
  <si>
    <t>Sergents?</t>
  </si>
  <si>
    <t>serjante</t>
  </si>
  <si>
    <t>Serjanten</t>
  </si>
  <si>
    <t>servants (usually boys or young men)</t>
  </si>
  <si>
    <t>Seyanten</t>
  </si>
  <si>
    <t>Shearing</t>
  </si>
  <si>
    <t>sheriffs</t>
  </si>
  <si>
    <t>Shillings</t>
  </si>
  <si>
    <t>shillings parisis</t>
  </si>
  <si>
    <t>shiny or lustrous cloth [see: cangenten]</t>
  </si>
  <si>
    <t>Shiny Striped Cloth</t>
  </si>
  <si>
    <t>shorn:  final shearing after tentering</t>
  </si>
  <si>
    <t>short (i.e. short measure, shorter than required)</t>
  </si>
  <si>
    <t>shrunk: usually reshrinking after tenering, to provide the final dimensions</t>
  </si>
  <si>
    <t>sky blue</t>
  </si>
  <si>
    <t>Sky Blue</t>
  </si>
  <si>
    <t>SL</t>
  </si>
  <si>
    <t>slecht = poor quality, very cheap and nasty</t>
  </si>
  <si>
    <t>slichte</t>
  </si>
  <si>
    <t>SLSC</t>
  </si>
  <si>
    <t>smale</t>
  </si>
  <si>
    <t>Small</t>
  </si>
  <si>
    <t>Small Cloths</t>
  </si>
  <si>
    <t>SOG</t>
  </si>
  <si>
    <t>SOL</t>
  </si>
  <si>
    <t>soldiers (shooters), militia</t>
  </si>
  <si>
    <t>Source</t>
  </si>
  <si>
    <t>St. Bavo Cloth</t>
  </si>
  <si>
    <t>St. Omaersche</t>
  </si>
  <si>
    <t xml:space="preserve">Stadsarchief Brugge </t>
  </si>
  <si>
    <t>StBL</t>
  </si>
  <si>
    <t>stede meesters</t>
  </si>
  <si>
    <t>steenwaerders</t>
  </si>
  <si>
    <t>stoclakene</t>
  </si>
  <si>
    <t>Stoclakene</t>
  </si>
  <si>
    <t>STOL</t>
  </si>
  <si>
    <t>Strijpt</t>
  </si>
  <si>
    <t>Strijpt Laken</t>
  </si>
  <si>
    <t>strijpten, stripede</t>
  </si>
  <si>
    <t>Striped Brown Scarlet</t>
  </si>
  <si>
    <t>Striped Cloth</t>
  </si>
  <si>
    <t>Striped Scarlet Cloth</t>
  </si>
  <si>
    <t>striped, rayed cloth: cloth woven with differently coloured warp yarns</t>
  </si>
  <si>
    <t>STU</t>
  </si>
  <si>
    <t>Stuerhooghede Cloth</t>
  </si>
  <si>
    <t>stuerhooghede, stuerhoogde</t>
  </si>
  <si>
    <t>stupid people: probably means those mentally incapacitated and indigent (with aerme lieden)</t>
  </si>
  <si>
    <t>Style</t>
  </si>
  <si>
    <t>Style and Colour of</t>
  </si>
  <si>
    <t>STYLES</t>
  </si>
  <si>
    <t>surgeon, physician</t>
  </si>
  <si>
    <t>Surgeons</t>
  </si>
  <si>
    <t>surgiens</t>
  </si>
  <si>
    <t>Surgiens</t>
  </si>
  <si>
    <t>SYMBOL</t>
  </si>
  <si>
    <t>T</t>
  </si>
  <si>
    <t>talemans</t>
  </si>
  <si>
    <t>Tan</t>
  </si>
  <si>
    <t>tanneit; thenneyt; tanneyde</t>
  </si>
  <si>
    <t>tawny, faun-coloured, tan, light-brown</t>
  </si>
  <si>
    <t>teacher, language teachers</t>
  </si>
  <si>
    <t>TeL</t>
  </si>
  <si>
    <t>Termonde Cloth</t>
  </si>
  <si>
    <t>Termonde Striped Cloth</t>
  </si>
  <si>
    <t>TeSL</t>
  </si>
  <si>
    <t>Textile Terms</t>
  </si>
  <si>
    <t>the Cloth</t>
  </si>
  <si>
    <t>the colour of vetch blossoms</t>
  </si>
  <si>
    <t>The fair of Messines in SW Flanders</t>
  </si>
  <si>
    <t>the judicial council: magistrates, aldermen</t>
  </si>
  <si>
    <t>the poor, the indigent: recipients of cloths by charitable donations</t>
  </si>
  <si>
    <t>the sworn or committed officials of a guild</t>
  </si>
  <si>
    <t>TL</t>
  </si>
  <si>
    <t>to Buy</t>
  </si>
  <si>
    <t>to dye (in colours); dyestuffs</t>
  </si>
  <si>
    <t>to dye using blue-woad</t>
  </si>
  <si>
    <t>to dye using madder (red)</t>
  </si>
  <si>
    <t>to finish a cloth, by shearing and pressing, etc</t>
  </si>
  <si>
    <t>to finish a cloth, by shearing and pressing, etc; or a fully finished cloth (past participle)</t>
  </si>
  <si>
    <t>to measure (for shearing)</t>
  </si>
  <si>
    <t>to saturate with a dye; to make the colour dark and deep</t>
  </si>
  <si>
    <t>to shear a cloth</t>
  </si>
  <si>
    <t>to shear a cloth; i.e. to shear the raised nap on the woollen cloth</t>
  </si>
  <si>
    <t>to shrink cloth (krimpen)</t>
  </si>
  <si>
    <t>to stretch cloths on the tentering frames</t>
  </si>
  <si>
    <t>torkijn blaeu</t>
  </si>
  <si>
    <t>Total</t>
  </si>
  <si>
    <t>TOTAL</t>
  </si>
  <si>
    <t xml:space="preserve">Total </t>
  </si>
  <si>
    <t>Total Cost</t>
  </si>
  <si>
    <t>Total Dyeing</t>
  </si>
  <si>
    <t>Total Finishing</t>
  </si>
  <si>
    <t>TOTAL IN</t>
  </si>
  <si>
    <t>Total value</t>
  </si>
  <si>
    <t>Total Value</t>
  </si>
  <si>
    <t>Tournai Cloth</t>
  </si>
  <si>
    <t>town priests or chaplains</t>
  </si>
  <si>
    <t>town treasurers</t>
  </si>
  <si>
    <t>town-cryers</t>
  </si>
  <si>
    <t>Transportation</t>
  </si>
  <si>
    <t xml:space="preserve">Transportation </t>
  </si>
  <si>
    <t>trenchen</t>
  </si>
  <si>
    <t>tresoriers</t>
  </si>
  <si>
    <t>Turkish blue</t>
  </si>
  <si>
    <t>UL</t>
  </si>
  <si>
    <t>Units</t>
  </si>
  <si>
    <t>unknown? [geleide: conducted, led]; if ghelijx: the same, or similar cloths</t>
  </si>
  <si>
    <t>Unnamed Cloth</t>
  </si>
  <si>
    <t>Upper</t>
  </si>
  <si>
    <t>Upper Clerke</t>
  </si>
  <si>
    <t>Upper Clerken</t>
  </si>
  <si>
    <t>V</t>
  </si>
  <si>
    <t>vaerwene (te); vaerwe</t>
  </si>
  <si>
    <t>VaL</t>
  </si>
  <si>
    <t>Valenchiensche</t>
  </si>
  <si>
    <t>Valenciennes (Hainaut)</t>
  </si>
  <si>
    <t>Valenciennes Cloth</t>
  </si>
  <si>
    <t>Valkenberghe = Fauquemont (in Brabant)</t>
  </si>
  <si>
    <t>Valkenbersche</t>
  </si>
  <si>
    <t>Value of</t>
  </si>
  <si>
    <t>verzaddene</t>
  </si>
  <si>
    <t>verzienen</t>
  </si>
  <si>
    <t>Vilvoorde</t>
  </si>
  <si>
    <t>Vilvoorde (NW of Brussels: in Brabant)</t>
  </si>
  <si>
    <t>Vilvoorde Cloth</t>
  </si>
  <si>
    <t>Vilvoorde Golden Blossom Cloth</t>
  </si>
  <si>
    <t>Vilvoorde?</t>
  </si>
  <si>
    <t>vinders</t>
  </si>
  <si>
    <t>Violet</t>
  </si>
  <si>
    <t>violet, light purple</t>
  </si>
  <si>
    <t>violette</t>
  </si>
  <si>
    <t>vitse</t>
  </si>
  <si>
    <t>vive, vijf wollen</t>
  </si>
  <si>
    <t>Vivid [Scaerp] Blue</t>
  </si>
  <si>
    <t>VL</t>
  </si>
  <si>
    <t>voederinghe</t>
  </si>
  <si>
    <t>Voederinghe [Lining] Cloth</t>
  </si>
  <si>
    <t>voerlakenen</t>
  </si>
  <si>
    <t>vulres</t>
  </si>
  <si>
    <t>Vulvorde, Vulvoorde, Vilvoorde</t>
  </si>
  <si>
    <t>W</t>
  </si>
  <si>
    <t>W[eavers] + F[ullers]</t>
  </si>
  <si>
    <t>W[eavers] +F[ullers]</t>
  </si>
  <si>
    <t>wachters</t>
  </si>
  <si>
    <t>Wachters</t>
  </si>
  <si>
    <t>Wachters?</t>
  </si>
  <si>
    <t>Wachtes</t>
  </si>
  <si>
    <t>waerdecors laken</t>
  </si>
  <si>
    <t>waerderers</t>
  </si>
  <si>
    <t>Wardecor Cloth</t>
  </si>
  <si>
    <t>warders, watchmen, guards</t>
  </si>
  <si>
    <t>warders, watchmen, guards cloths or uniforms</t>
  </si>
  <si>
    <t>watchmen, guards</t>
  </si>
  <si>
    <t>weavers: master-weavers who were also usually the draper-entrepreneurs</t>
  </si>
  <si>
    <t>WeG</t>
  </si>
  <si>
    <t>WeL</t>
  </si>
  <si>
    <t>Werclieden</t>
  </si>
  <si>
    <t>werclieden, werklieden</t>
  </si>
  <si>
    <t>Werclieden?</t>
  </si>
  <si>
    <t>Wervex</t>
  </si>
  <si>
    <t>Wervik</t>
  </si>
  <si>
    <t>Wervik = Wervicq (SW Flanders: near Ieper</t>
  </si>
  <si>
    <t>Wervik Blue Cloth</t>
  </si>
  <si>
    <t>Wervik Brown Acoleyen Cloth</t>
  </si>
  <si>
    <t>Wervik Brown Cloth</t>
  </si>
  <si>
    <t>Wervik Brown Medley Cloth</t>
  </si>
  <si>
    <t>Wervik Cloth</t>
  </si>
  <si>
    <t>Wervik Green Cloth</t>
  </si>
  <si>
    <t>Wervik Medley Cloth</t>
  </si>
  <si>
    <t>Wervik Red Medley Cloth</t>
  </si>
  <si>
    <t>Wervik Red Orange Cloth</t>
  </si>
  <si>
    <t>Wervik Sanguine Cloth</t>
  </si>
  <si>
    <t>wet</t>
  </si>
  <si>
    <t>Wet</t>
  </si>
  <si>
    <t>wet caproens</t>
  </si>
  <si>
    <t>Wet Clochen</t>
  </si>
  <si>
    <t>Wet Clocken</t>
  </si>
  <si>
    <t>wet clocken; VWC (van wet clocken)</t>
  </si>
  <si>
    <t>Wet Wapen</t>
  </si>
  <si>
    <t>Wet Wapen?</t>
  </si>
  <si>
    <t>Wet?</t>
  </si>
  <si>
    <t>wevers</t>
  </si>
  <si>
    <t>Wevers + Vulres</t>
  </si>
  <si>
    <t>WG2</t>
  </si>
  <si>
    <t>white</t>
  </si>
  <si>
    <t>White</t>
  </si>
  <si>
    <t>White Cloth of 35 ells</t>
  </si>
  <si>
    <t>White Grey</t>
  </si>
  <si>
    <t>White Medley</t>
  </si>
  <si>
    <t xml:space="preserve">White Medley Scarlet </t>
  </si>
  <si>
    <t>White Medley Striped Cloth</t>
  </si>
  <si>
    <t>White Natural Wool [Schiere] Medley</t>
  </si>
  <si>
    <t>White Striped Cloth</t>
  </si>
  <si>
    <t>White Ypres Cloth</t>
  </si>
  <si>
    <t>white-grey-brown colour</t>
  </si>
  <si>
    <t>Wit Gheleit Lakene [of 35 ells]</t>
  </si>
  <si>
    <t>Wit Ypersch Laken</t>
  </si>
  <si>
    <t>wit, witte, witten</t>
  </si>
  <si>
    <t>with bells: cloths with bell insignia or seals: perhaps bellaerden woollens</t>
  </si>
  <si>
    <t>witkins</t>
  </si>
  <si>
    <t>Witte Brueselsche Scaerlaken</t>
  </si>
  <si>
    <t>Witte Bruxsche Laken</t>
  </si>
  <si>
    <t>Witte Gheboste Mechelinxsche Laken</t>
  </si>
  <si>
    <t>Witte Lakene [Bruges?]</t>
  </si>
  <si>
    <t>Witte Ypersche Laken + cleene cost</t>
  </si>
  <si>
    <t>Witten Bruxschen Laken</t>
  </si>
  <si>
    <t>wittesciere</t>
  </si>
  <si>
    <t>WL</t>
  </si>
  <si>
    <t>WM</t>
  </si>
  <si>
    <t>WMSC</t>
  </si>
  <si>
    <t>WMSL</t>
  </si>
  <si>
    <t>WNM</t>
  </si>
  <si>
    <t>woollen cloaks for the magistrates</t>
  </si>
  <si>
    <t>woollen cloths with seals containing insignia of the double-F (i.e. brand name of cloth)</t>
  </si>
  <si>
    <t>workmen or caretaker</t>
  </si>
  <si>
    <t>workmen, labourers</t>
  </si>
  <si>
    <t>worsted or semi-worsted cloth; serges (worsted warps, woollen wefts)</t>
  </si>
  <si>
    <t>woudene (te)</t>
  </si>
  <si>
    <t>WSC</t>
  </si>
  <si>
    <t>WSL</t>
  </si>
  <si>
    <t>wulvekin</t>
  </si>
  <si>
    <t>Y</t>
  </si>
  <si>
    <t>Year</t>
  </si>
  <si>
    <t>yellow</t>
  </si>
  <si>
    <t>Yellow</t>
  </si>
  <si>
    <t>YG</t>
  </si>
  <si>
    <t>ygreinden, ghegreinde</t>
  </si>
  <si>
    <t>YL</t>
  </si>
  <si>
    <t>ymincghede = gheminghede</t>
  </si>
  <si>
    <t>Ypersch</t>
  </si>
  <si>
    <t>Ypersche Roseide Lakene</t>
  </si>
  <si>
    <t>Ypersche Sandreye Lakene</t>
  </si>
  <si>
    <t>Ypres</t>
  </si>
  <si>
    <t>Ypres Ash Colored [Sandreyen] Cloth</t>
  </si>
  <si>
    <t>Ypres Blue Medley Cloth</t>
  </si>
  <si>
    <t>Ypres Brown Cloth</t>
  </si>
  <si>
    <t>Ypres Brown Medley Cloth</t>
  </si>
  <si>
    <t>Ypres Cloth</t>
  </si>
  <si>
    <t>Ypres Dark Blue Cloth</t>
  </si>
  <si>
    <t>Ypres Dark Blue Murrey Cloth</t>
  </si>
  <si>
    <t>Ypres Green Cloth</t>
  </si>
  <si>
    <t>Ypres Light Sanguine Cloth</t>
  </si>
  <si>
    <t>Ypres Medley Cloth</t>
  </si>
  <si>
    <t>Ypres Rose Cloth</t>
  </si>
  <si>
    <t>Ypres Sky Blue Cloth</t>
  </si>
  <si>
    <t>Ypres White Cloth</t>
  </si>
  <si>
    <t>yscreven</t>
  </si>
  <si>
    <t>YZ</t>
  </si>
  <si>
    <t>Zade Blawe Bruxsche Lakene</t>
  </si>
  <si>
    <t>Zade Blawe Moreide Ypersche Laken</t>
  </si>
  <si>
    <t>Zade Blawe Ypersche</t>
  </si>
  <si>
    <t>Zade Blawe Ypersche Lakene</t>
  </si>
  <si>
    <t>zalig = blessed: heavenly blue?</t>
  </si>
  <si>
    <t>Zeeusch</t>
  </si>
  <si>
    <t>zeghelen</t>
  </si>
  <si>
    <t>Zeghelwanweed Blue</t>
  </si>
  <si>
    <t>Zichem = Brabant (east-central, east of Mechelen)</t>
  </si>
  <si>
    <t>Zichensche, Zichem</t>
  </si>
  <si>
    <t>ziden, zieden</t>
  </si>
  <si>
    <t>zwart, zward, zwards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</si>
</sst>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12"/>
      <name val="Cambria"/>
      <family val="2"/>
    </font>
    <font>
      <b/>
      <sz val="11"/>
      <color indexed="12"/>
      <name val="Calibri"/>
      <family val="2"/>
    </font>
    <font>
      <sz val="11"/>
      <color indexed="36"/>
      <name val="Calibri"/>
      <family val="2"/>
    </font>
    <font>
      <sz val="11"/>
      <color indexed="25"/>
      <name val="Calibri"/>
      <family val="2"/>
    </font>
    <font>
      <sz val="11"/>
      <color indexed="34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0" fontId="3" fillId="33" borderId="0" xfId="0" applyFont="1" applyFill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66" fontId="3" fillId="3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3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/>
    </xf>
    <xf numFmtId="1" fontId="3" fillId="33" borderId="0" xfId="0" applyNumberFormat="1" applyFont="1" applyFill="1" applyAlignment="1">
      <alignment/>
    </xf>
    <xf numFmtId="1" fontId="0" fillId="33" borderId="0" xfId="0" applyNumberFormat="1" applyFill="1" applyAlignment="1">
      <alignment horizontal="right"/>
    </xf>
    <xf numFmtId="1" fontId="3" fillId="0" borderId="0" xfId="0" applyNumberFormat="1" applyFont="1" applyAlignment="1">
      <alignment horizontal="center"/>
    </xf>
    <xf numFmtId="167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/>
    </xf>
    <xf numFmtId="10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 horizontal="left"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33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80"/>
      <rgbColor rgb="000080FF"/>
      <rgbColor rgb="0000FF00"/>
      <rgbColor rgb="00FF0000"/>
      <rgbColor rgb="0071FFFF"/>
      <rgbColor rgb="00C0FF80"/>
      <rgbColor rgb="0080FF80"/>
      <rgbColor rgb="00FFFF00"/>
      <rgbColor rgb="0080FFFF"/>
      <rgbColor rgb="0080C0FF"/>
      <rgbColor rgb="008080FF"/>
      <rgbColor rgb="00C080FF"/>
      <rgbColor rgb="00FF80FF"/>
      <rgbColor rgb="00FF80C0"/>
      <rgbColor rgb="00FF0080"/>
      <rgbColor rgb="00FF00FF"/>
      <rgbColor rgb="008000FF"/>
      <rgbColor rgb="000000FF"/>
      <rgbColor rgb="0000FFFF"/>
      <rgbColor rgb="0000FF80"/>
      <rgbColor rgb="0080FF00"/>
      <rgbColor rgb="00FF8000"/>
      <rgbColor rgb="00C00000"/>
      <rgbColor rgb="00C06000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50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37.28125" style="0" customWidth="1"/>
    <col min="5" max="5" width="39.00390625" style="0" customWidth="1"/>
    <col min="7" max="7" width="12.28125" style="0" customWidth="1"/>
  </cols>
  <sheetData>
    <row r="1" ht="12.75">
      <c r="C1" s="32" t="s">
        <v>640</v>
      </c>
    </row>
    <row r="3" spans="1:7" ht="12.75">
      <c r="A3" s="18" t="s">
        <v>1122</v>
      </c>
      <c r="C3" s="1" t="s">
        <v>1127</v>
      </c>
      <c r="E3" s="1" t="s">
        <v>446</v>
      </c>
      <c r="G3" s="1" t="s">
        <v>1127</v>
      </c>
    </row>
    <row r="5" spans="1:7" ht="12.75">
      <c r="A5" s="1" t="s">
        <v>402</v>
      </c>
      <c r="C5" t="s">
        <v>396</v>
      </c>
      <c r="E5" s="1" t="s">
        <v>218</v>
      </c>
      <c r="G5" t="s">
        <v>200</v>
      </c>
    </row>
    <row r="6" spans="1:7" ht="12.75">
      <c r="A6" s="1" t="s">
        <v>501</v>
      </c>
      <c r="C6" t="s">
        <v>488</v>
      </c>
      <c r="E6" s="1" t="s">
        <v>217</v>
      </c>
      <c r="G6" t="s">
        <v>206</v>
      </c>
    </row>
    <row r="7" spans="1:7" ht="12.75">
      <c r="A7" s="1" t="s">
        <v>531</v>
      </c>
      <c r="C7" t="s">
        <v>537</v>
      </c>
      <c r="E7" s="1" t="s">
        <v>229</v>
      </c>
      <c r="G7" t="s">
        <v>225</v>
      </c>
    </row>
    <row r="8" spans="1:7" ht="12.75">
      <c r="A8" s="1" t="s">
        <v>632</v>
      </c>
      <c r="C8" t="s">
        <v>607</v>
      </c>
      <c r="E8" s="1" t="s">
        <v>230</v>
      </c>
      <c r="G8" t="s">
        <v>231</v>
      </c>
    </row>
    <row r="9" spans="1:7" ht="12.75">
      <c r="A9" s="1" t="s">
        <v>653</v>
      </c>
      <c r="C9" t="s">
        <v>654</v>
      </c>
      <c r="E9" s="1" t="s">
        <v>289</v>
      </c>
      <c r="G9" t="s">
        <v>234</v>
      </c>
    </row>
    <row r="10" spans="1:7" ht="12.75">
      <c r="A10" s="1" t="s">
        <v>790</v>
      </c>
      <c r="C10" t="s">
        <v>685</v>
      </c>
      <c r="E10" s="1" t="s">
        <v>219</v>
      </c>
      <c r="G10" t="s">
        <v>235</v>
      </c>
    </row>
    <row r="11" spans="1:7" ht="12.75">
      <c r="A11" s="1" t="s">
        <v>1069</v>
      </c>
      <c r="C11" t="s">
        <v>1019</v>
      </c>
      <c r="E11" s="1" t="s">
        <v>208</v>
      </c>
      <c r="G11" t="s">
        <v>236</v>
      </c>
    </row>
    <row r="12" spans="1:7" ht="12.75">
      <c r="A12" s="1" t="s">
        <v>1042</v>
      </c>
      <c r="C12" t="s">
        <v>1049</v>
      </c>
      <c r="E12" s="1" t="s">
        <v>702</v>
      </c>
      <c r="G12" t="s">
        <v>237</v>
      </c>
    </row>
    <row r="13" spans="1:7" ht="12.75">
      <c r="A13" s="1" t="s">
        <v>1114</v>
      </c>
      <c r="C13" t="s">
        <v>1057</v>
      </c>
      <c r="E13" s="1" t="s">
        <v>749</v>
      </c>
      <c r="G13" t="s">
        <v>238</v>
      </c>
    </row>
    <row r="14" spans="1:7" ht="12.75">
      <c r="A14" s="1" t="s">
        <v>1113</v>
      </c>
      <c r="C14" t="s">
        <v>1089</v>
      </c>
      <c r="E14" s="1" t="s">
        <v>291</v>
      </c>
      <c r="G14" t="s">
        <v>239</v>
      </c>
    </row>
    <row r="15" spans="1:7" ht="12.75">
      <c r="A15" s="1" t="s">
        <v>1100</v>
      </c>
      <c r="C15" t="s">
        <v>1103</v>
      </c>
      <c r="E15" s="1" t="s">
        <v>907</v>
      </c>
      <c r="G15" t="s">
        <v>241</v>
      </c>
    </row>
    <row r="16" spans="1:7" ht="12.75">
      <c r="A16" s="1" t="s">
        <v>1107</v>
      </c>
      <c r="C16" t="s">
        <v>1108</v>
      </c>
      <c r="E16" s="1" t="s">
        <v>908</v>
      </c>
      <c r="G16" t="s">
        <v>242</v>
      </c>
    </row>
    <row r="17" spans="1:7" ht="12.75">
      <c r="A17" s="1" t="s">
        <v>1180</v>
      </c>
      <c r="C17" t="s">
        <v>1177</v>
      </c>
      <c r="E17" s="1" t="s">
        <v>972</v>
      </c>
      <c r="G17" t="s">
        <v>243</v>
      </c>
    </row>
    <row r="18" spans="1:7" ht="12.75">
      <c r="A18" s="1" t="s">
        <v>1209</v>
      </c>
      <c r="C18" t="s">
        <v>1207</v>
      </c>
      <c r="E18" s="1" t="s">
        <v>1088</v>
      </c>
      <c r="G18" t="s">
        <v>244</v>
      </c>
    </row>
    <row r="19" spans="1:7" ht="12.75">
      <c r="A19" s="1" t="s">
        <v>1222</v>
      </c>
      <c r="C19" t="s">
        <v>1280</v>
      </c>
      <c r="E19" s="1" t="s">
        <v>292</v>
      </c>
      <c r="G19" t="s">
        <v>245</v>
      </c>
    </row>
    <row r="20" spans="5:7" ht="12.75">
      <c r="E20" s="1" t="s">
        <v>293</v>
      </c>
      <c r="G20" t="s">
        <v>246</v>
      </c>
    </row>
    <row r="21" spans="1:7" ht="12.75">
      <c r="A21" s="1" t="s">
        <v>323</v>
      </c>
      <c r="C21" t="s">
        <v>301</v>
      </c>
      <c r="E21" s="1" t="s">
        <v>1206</v>
      </c>
      <c r="G21" t="s">
        <v>247</v>
      </c>
    </row>
    <row r="22" spans="1:7" ht="12.75">
      <c r="A22" s="1" t="s">
        <v>330</v>
      </c>
      <c r="C22" t="s">
        <v>299</v>
      </c>
      <c r="E22" s="1" t="s">
        <v>1328</v>
      </c>
      <c r="G22" t="s">
        <v>248</v>
      </c>
    </row>
    <row r="23" spans="1:7" ht="12.75">
      <c r="A23" s="1" t="s">
        <v>336</v>
      </c>
      <c r="C23" t="s">
        <v>314</v>
      </c>
      <c r="E23" s="1" t="s">
        <v>483</v>
      </c>
      <c r="G23" t="s">
        <v>249</v>
      </c>
    </row>
    <row r="24" spans="1:7" ht="12.75">
      <c r="A24" s="1" t="s">
        <v>363</v>
      </c>
      <c r="C24" t="s">
        <v>390</v>
      </c>
      <c r="E24" s="1" t="s">
        <v>484</v>
      </c>
      <c r="G24" t="s">
        <v>250</v>
      </c>
    </row>
    <row r="25" spans="1:7" ht="12.75">
      <c r="A25" s="1" t="s">
        <v>361</v>
      </c>
      <c r="C25" t="s">
        <v>391</v>
      </c>
      <c r="E25" s="1" t="s">
        <v>291</v>
      </c>
      <c r="G25" t="s">
        <v>239</v>
      </c>
    </row>
    <row r="26" spans="1:7" ht="12.75">
      <c r="A26" s="1" t="s">
        <v>457</v>
      </c>
      <c r="C26" t="s">
        <v>442</v>
      </c>
      <c r="E26" s="1" t="s">
        <v>294</v>
      </c>
      <c r="G26" t="s">
        <v>240</v>
      </c>
    </row>
    <row r="27" spans="1:7" ht="12.75">
      <c r="A27" s="1" t="s">
        <v>459</v>
      </c>
      <c r="C27" t="s">
        <v>441</v>
      </c>
      <c r="E27" s="1" t="s">
        <v>305</v>
      </c>
      <c r="G27" t="s">
        <v>251</v>
      </c>
    </row>
    <row r="28" spans="1:7" ht="12.75">
      <c r="A28" s="1" t="s">
        <v>476</v>
      </c>
      <c r="C28" t="s">
        <v>420</v>
      </c>
      <c r="E28" s="1" t="s">
        <v>306</v>
      </c>
      <c r="G28" t="s">
        <v>252</v>
      </c>
    </row>
    <row r="29" spans="1:7" ht="12.75">
      <c r="A29" s="1" t="s">
        <v>474</v>
      </c>
      <c r="C29" t="s">
        <v>415</v>
      </c>
      <c r="E29" s="1" t="s">
        <v>750</v>
      </c>
      <c r="G29" t="s">
        <v>254</v>
      </c>
    </row>
    <row r="30" spans="1:7" ht="12.75">
      <c r="A30" s="1" t="s">
        <v>504</v>
      </c>
      <c r="C30" t="s">
        <v>495</v>
      </c>
      <c r="E30" s="1" t="s">
        <v>485</v>
      </c>
      <c r="G30" t="s">
        <v>263</v>
      </c>
    </row>
    <row r="31" spans="1:7" ht="12.75">
      <c r="A31" s="1" t="s">
        <v>505</v>
      </c>
      <c r="C31" t="s">
        <v>499</v>
      </c>
      <c r="E31" s="1" t="s">
        <v>308</v>
      </c>
      <c r="G31" t="s">
        <v>255</v>
      </c>
    </row>
    <row r="32" spans="1:7" ht="12.75">
      <c r="A32" s="1" t="s">
        <v>508</v>
      </c>
      <c r="C32" t="s">
        <v>507</v>
      </c>
      <c r="E32" s="1" t="s">
        <v>307</v>
      </c>
      <c r="G32" t="s">
        <v>256</v>
      </c>
    </row>
    <row r="33" spans="1:7" ht="12.75">
      <c r="A33" s="1" t="s">
        <v>519</v>
      </c>
      <c r="C33" t="s">
        <v>513</v>
      </c>
      <c r="E33" s="1" t="s">
        <v>309</v>
      </c>
      <c r="G33" t="s">
        <v>257</v>
      </c>
    </row>
    <row r="34" spans="1:7" ht="12.75">
      <c r="A34" s="1" t="s">
        <v>643</v>
      </c>
      <c r="C34" t="s">
        <v>686</v>
      </c>
      <c r="E34" s="1" t="s">
        <v>311</v>
      </c>
      <c r="G34" t="s">
        <v>258</v>
      </c>
    </row>
    <row r="35" spans="1:7" ht="12.75">
      <c r="A35" s="1" t="s">
        <v>639</v>
      </c>
      <c r="C35" t="s">
        <v>690</v>
      </c>
      <c r="E35" s="1" t="s">
        <v>310</v>
      </c>
      <c r="G35" t="s">
        <v>259</v>
      </c>
    </row>
    <row r="36" spans="1:7" ht="12.75">
      <c r="A36" s="1" t="s">
        <v>641</v>
      </c>
      <c r="C36" t="s">
        <v>688</v>
      </c>
      <c r="E36" s="1" t="s">
        <v>313</v>
      </c>
      <c r="G36" t="s">
        <v>260</v>
      </c>
    </row>
    <row r="37" spans="1:7" ht="12.75">
      <c r="A37" s="1" t="s">
        <v>645</v>
      </c>
      <c r="C37" t="s">
        <v>691</v>
      </c>
      <c r="E37" s="1" t="s">
        <v>312</v>
      </c>
      <c r="G37" t="s">
        <v>262</v>
      </c>
    </row>
    <row r="38" spans="1:7" ht="12.75">
      <c r="A38" s="1" t="s">
        <v>646</v>
      </c>
      <c r="C38" t="s">
        <v>689</v>
      </c>
      <c r="E38" s="1" t="s">
        <v>1112</v>
      </c>
      <c r="G38" t="s">
        <v>261</v>
      </c>
    </row>
    <row r="39" spans="1:7" ht="12.75">
      <c r="A39" s="1" t="s">
        <v>644</v>
      </c>
      <c r="C39" t="s">
        <v>687</v>
      </c>
      <c r="E39" s="1" t="s">
        <v>275</v>
      </c>
      <c r="G39" t="s">
        <v>264</v>
      </c>
    </row>
    <row r="40" spans="1:7" ht="12.75">
      <c r="A40" s="1" t="s">
        <v>700</v>
      </c>
      <c r="C40" t="s">
        <v>707</v>
      </c>
      <c r="E40" s="1" t="s">
        <v>1083</v>
      </c>
      <c r="G40" t="s">
        <v>409</v>
      </c>
    </row>
    <row r="41" spans="1:7" ht="12.75">
      <c r="A41" s="1" t="s">
        <v>758</v>
      </c>
      <c r="C41" t="s">
        <v>766</v>
      </c>
      <c r="E41" s="1" t="s">
        <v>670</v>
      </c>
      <c r="G41" t="s">
        <v>608</v>
      </c>
    </row>
    <row r="42" spans="1:7" ht="12.75">
      <c r="A42" s="1" t="s">
        <v>747</v>
      </c>
      <c r="C42" t="s">
        <v>757</v>
      </c>
      <c r="E42" s="1" t="s">
        <v>752</v>
      </c>
      <c r="G42" t="s">
        <v>609</v>
      </c>
    </row>
    <row r="43" spans="1:7" ht="12.75">
      <c r="A43" s="1" t="s">
        <v>783</v>
      </c>
      <c r="C43" t="s">
        <v>817</v>
      </c>
      <c r="E43" s="1" t="s">
        <v>753</v>
      </c>
      <c r="G43" t="s">
        <v>610</v>
      </c>
    </row>
    <row r="44" spans="1:7" ht="12.75">
      <c r="A44" s="1" t="s">
        <v>784</v>
      </c>
      <c r="C44" t="s">
        <v>808</v>
      </c>
      <c r="E44" s="1" t="s">
        <v>671</v>
      </c>
      <c r="G44" t="s">
        <v>611</v>
      </c>
    </row>
    <row r="45" spans="1:7" ht="12.75">
      <c r="A45" s="1" t="s">
        <v>801</v>
      </c>
      <c r="C45" t="s">
        <v>795</v>
      </c>
      <c r="E45" s="1" t="s">
        <v>672</v>
      </c>
      <c r="G45" t="s">
        <v>612</v>
      </c>
    </row>
    <row r="46" spans="1:7" ht="12.75">
      <c r="A46" s="1" t="s">
        <v>802</v>
      </c>
      <c r="C46" t="s">
        <v>794</v>
      </c>
      <c r="E46" s="1" t="s">
        <v>486</v>
      </c>
      <c r="G46" t="s">
        <v>613</v>
      </c>
    </row>
    <row r="47" spans="1:7" ht="12.75">
      <c r="A47" s="1" t="s">
        <v>880</v>
      </c>
      <c r="C47" t="s">
        <v>873</v>
      </c>
      <c r="E47" s="1" t="s">
        <v>674</v>
      </c>
      <c r="G47" t="s">
        <v>614</v>
      </c>
    </row>
    <row r="48" spans="1:7" ht="12.75">
      <c r="A48" s="1" t="s">
        <v>881</v>
      </c>
      <c r="C48" t="s">
        <v>872</v>
      </c>
      <c r="E48" s="1" t="s">
        <v>675</v>
      </c>
      <c r="G48" t="s">
        <v>615</v>
      </c>
    </row>
    <row r="49" spans="1:7" ht="12.75">
      <c r="A49" s="1" t="s">
        <v>1017</v>
      </c>
      <c r="C49" t="s">
        <v>998</v>
      </c>
      <c r="E49" s="1" t="s">
        <v>655</v>
      </c>
      <c r="G49" t="s">
        <v>616</v>
      </c>
    </row>
    <row r="50" spans="1:7" ht="12.75">
      <c r="A50" s="1" t="s">
        <v>1025</v>
      </c>
      <c r="C50" t="s">
        <v>1097</v>
      </c>
      <c r="E50" s="1" t="s">
        <v>393</v>
      </c>
      <c r="G50" t="s">
        <v>695</v>
      </c>
    </row>
    <row r="51" spans="1:7" ht="12.75">
      <c r="A51" s="1" t="s">
        <v>1026</v>
      </c>
      <c r="C51" t="s">
        <v>1096</v>
      </c>
      <c r="E51" s="1" t="s">
        <v>394</v>
      </c>
      <c r="G51" t="s">
        <v>713</v>
      </c>
    </row>
    <row r="52" spans="1:7" ht="12.75">
      <c r="A52" s="1" t="s">
        <v>1168</v>
      </c>
      <c r="C52" t="s">
        <v>1145</v>
      </c>
      <c r="E52" s="1" t="s">
        <v>527</v>
      </c>
      <c r="G52" t="s">
        <v>770</v>
      </c>
    </row>
    <row r="53" spans="1:7" ht="12.75">
      <c r="A53" s="1" t="s">
        <v>1135</v>
      </c>
      <c r="C53" t="s">
        <v>1134</v>
      </c>
      <c r="E53" s="1" t="s">
        <v>1043</v>
      </c>
      <c r="G53" t="s">
        <v>826</v>
      </c>
    </row>
    <row r="54" spans="1:7" ht="12.75">
      <c r="A54" s="1" t="s">
        <v>1136</v>
      </c>
      <c r="C54" t="s">
        <v>1137</v>
      </c>
      <c r="E54" s="1" t="s">
        <v>849</v>
      </c>
      <c r="G54" t="s">
        <v>830</v>
      </c>
    </row>
    <row r="55" spans="1:7" ht="12.75">
      <c r="A55" s="1" t="s">
        <v>1189</v>
      </c>
      <c r="C55" t="s">
        <v>1186</v>
      </c>
      <c r="E55" s="1" t="s">
        <v>876</v>
      </c>
      <c r="G55" t="s">
        <v>860</v>
      </c>
    </row>
    <row r="56" spans="1:7" ht="12.75">
      <c r="A56" s="1" t="s">
        <v>1197</v>
      </c>
      <c r="C56" t="s">
        <v>1207</v>
      </c>
      <c r="E56" s="1" t="s">
        <v>946</v>
      </c>
      <c r="G56" t="s">
        <v>884</v>
      </c>
    </row>
    <row r="57" spans="1:7" ht="12.75">
      <c r="A57" s="1" t="s">
        <v>1239</v>
      </c>
      <c r="C57" t="s">
        <v>1228</v>
      </c>
      <c r="E57" s="1" t="s">
        <v>905</v>
      </c>
      <c r="G57" t="s">
        <v>891</v>
      </c>
    </row>
    <row r="58" spans="1:7" ht="12.75">
      <c r="A58" s="1" t="s">
        <v>1241</v>
      </c>
      <c r="C58" t="s">
        <v>1227</v>
      </c>
      <c r="E58" s="1" t="s">
        <v>909</v>
      </c>
      <c r="G58" t="s">
        <v>893</v>
      </c>
    </row>
    <row r="59" spans="1:7" ht="12.75">
      <c r="A59" s="1" t="s">
        <v>1310</v>
      </c>
      <c r="C59" t="s">
        <v>1300</v>
      </c>
      <c r="E59" s="1" t="s">
        <v>910</v>
      </c>
      <c r="G59" t="s">
        <v>894</v>
      </c>
    </row>
    <row r="60" spans="1:7" ht="12.75">
      <c r="A60" s="1" t="s">
        <v>1315</v>
      </c>
      <c r="C60" t="s">
        <v>1298</v>
      </c>
      <c r="E60" s="1" t="s">
        <v>913</v>
      </c>
      <c r="G60" t="s">
        <v>916</v>
      </c>
    </row>
    <row r="61" spans="5:7" ht="12.75">
      <c r="E61" s="1" t="s">
        <v>911</v>
      </c>
      <c r="G61" t="s">
        <v>895</v>
      </c>
    </row>
    <row r="62" spans="1:7" ht="12.75">
      <c r="A62" s="1"/>
      <c r="E62" s="1" t="s">
        <v>912</v>
      </c>
      <c r="G62" t="s">
        <v>896</v>
      </c>
    </row>
    <row r="63" spans="1:7" ht="12.75">
      <c r="A63" s="1"/>
      <c r="E63" s="1" t="s">
        <v>927</v>
      </c>
      <c r="G63" t="s">
        <v>924</v>
      </c>
    </row>
    <row r="64" spans="1:7" ht="12.75">
      <c r="A64" s="1"/>
      <c r="E64" s="1" t="s">
        <v>975</v>
      </c>
      <c r="G64" t="s">
        <v>951</v>
      </c>
    </row>
    <row r="65" spans="1:7" ht="12.75">
      <c r="A65" s="1"/>
      <c r="E65" s="1" t="s">
        <v>977</v>
      </c>
      <c r="G65" t="s">
        <v>952</v>
      </c>
    </row>
    <row r="66" spans="1:7" ht="12.75">
      <c r="A66" s="1"/>
      <c r="E66" s="1" t="s">
        <v>980</v>
      </c>
      <c r="G66" t="s">
        <v>953</v>
      </c>
    </row>
    <row r="67" spans="1:7" ht="12.75">
      <c r="A67" s="1"/>
      <c r="E67" s="1" t="s">
        <v>978</v>
      </c>
      <c r="G67" t="s">
        <v>954</v>
      </c>
    </row>
    <row r="68" spans="1:7" ht="12.75">
      <c r="A68" s="1"/>
      <c r="E68" s="1" t="s">
        <v>976</v>
      </c>
      <c r="G68" t="s">
        <v>955</v>
      </c>
    </row>
    <row r="69" spans="1:7" ht="12.75">
      <c r="A69" s="1"/>
      <c r="E69" s="1" t="s">
        <v>979</v>
      </c>
      <c r="G69" t="s">
        <v>956</v>
      </c>
    </row>
    <row r="70" spans="1:7" ht="12.75">
      <c r="A70" s="1"/>
      <c r="E70" s="1" t="s">
        <v>981</v>
      </c>
      <c r="G70" t="s">
        <v>957</v>
      </c>
    </row>
    <row r="71" spans="1:7" ht="12.75">
      <c r="A71" s="1"/>
      <c r="E71" s="1" t="s">
        <v>983</v>
      </c>
      <c r="G71" t="s">
        <v>958</v>
      </c>
    </row>
    <row r="72" spans="1:7" ht="12.75">
      <c r="A72" s="1"/>
      <c r="E72" s="1" t="s">
        <v>1005</v>
      </c>
      <c r="G72" t="s">
        <v>959</v>
      </c>
    </row>
    <row r="73" spans="1:7" ht="12.75">
      <c r="A73" s="1"/>
      <c r="E73" s="1" t="s">
        <v>1006</v>
      </c>
      <c r="G73" t="s">
        <v>960</v>
      </c>
    </row>
    <row r="74" spans="1:7" ht="12.75">
      <c r="A74" s="1"/>
      <c r="E74" s="1" t="s">
        <v>1007</v>
      </c>
      <c r="G74" t="s">
        <v>961</v>
      </c>
    </row>
    <row r="75" spans="1:7" ht="12.75">
      <c r="A75" s="1"/>
      <c r="E75" s="1" t="s">
        <v>1029</v>
      </c>
      <c r="G75" t="s">
        <v>962</v>
      </c>
    </row>
    <row r="76" spans="1:7" ht="12.75">
      <c r="A76" s="1"/>
      <c r="E76" s="1" t="s">
        <v>755</v>
      </c>
      <c r="G76" t="s">
        <v>963</v>
      </c>
    </row>
    <row r="77" spans="1:7" ht="12.75">
      <c r="A77" s="1"/>
      <c r="E77" s="1" t="s">
        <v>1030</v>
      </c>
      <c r="G77" t="s">
        <v>964</v>
      </c>
    </row>
    <row r="78" spans="1:7" ht="12.75">
      <c r="A78" s="1"/>
      <c r="E78" s="1" t="s">
        <v>1114</v>
      </c>
      <c r="G78" t="s">
        <v>1092</v>
      </c>
    </row>
    <row r="79" spans="1:7" ht="12.75">
      <c r="A79" s="1"/>
      <c r="E79" s="1" t="s">
        <v>1117</v>
      </c>
      <c r="G79" t="s">
        <v>1116</v>
      </c>
    </row>
    <row r="80" spans="1:7" ht="12.75">
      <c r="A80" s="1"/>
      <c r="E80" s="1" t="s">
        <v>1130</v>
      </c>
      <c r="G80" t="s">
        <v>1128</v>
      </c>
    </row>
    <row r="81" spans="1:7" ht="12.75">
      <c r="A81" s="1"/>
      <c r="E81" s="1" t="s">
        <v>1201</v>
      </c>
      <c r="G81" t="s">
        <v>1184</v>
      </c>
    </row>
    <row r="82" spans="1:7" ht="12.75">
      <c r="A82" s="1"/>
      <c r="E82" s="1" t="s">
        <v>1258</v>
      </c>
      <c r="G82" t="s">
        <v>1213</v>
      </c>
    </row>
    <row r="83" spans="1:7" ht="12.75">
      <c r="A83" s="1"/>
      <c r="E83" s="1" t="s">
        <v>1260</v>
      </c>
      <c r="G83" t="s">
        <v>1256</v>
      </c>
    </row>
    <row r="84" spans="1:7" ht="12.75">
      <c r="A84" s="1"/>
      <c r="E84" s="1" t="s">
        <v>1261</v>
      </c>
      <c r="G84" t="s">
        <v>1281</v>
      </c>
    </row>
    <row r="85" spans="1:7" ht="12.75">
      <c r="A85" s="1"/>
      <c r="E85" s="1" t="s">
        <v>1264</v>
      </c>
      <c r="G85" t="s">
        <v>1284</v>
      </c>
    </row>
    <row r="86" spans="1:7" ht="12.75">
      <c r="A86" s="1"/>
      <c r="E86" s="1" t="s">
        <v>1262</v>
      </c>
      <c r="G86" t="s">
        <v>1282</v>
      </c>
    </row>
    <row r="87" spans="1:7" ht="12.75">
      <c r="A87" s="1"/>
      <c r="E87" s="1" t="s">
        <v>1263</v>
      </c>
      <c r="G87" t="s">
        <v>1283</v>
      </c>
    </row>
    <row r="88" spans="1:7" ht="12.75">
      <c r="A88" s="1"/>
      <c r="E88" s="1" t="s">
        <v>1265</v>
      </c>
      <c r="G88" t="s">
        <v>1292</v>
      </c>
    </row>
    <row r="89" spans="1:7" ht="12.75">
      <c r="A89" s="1"/>
      <c r="E89" s="1" t="s">
        <v>1297</v>
      </c>
      <c r="G89" t="s">
        <v>1294</v>
      </c>
    </row>
    <row r="90" spans="1:7" ht="12.75">
      <c r="A90" s="1"/>
      <c r="E90" s="1" t="s">
        <v>663</v>
      </c>
      <c r="G90" t="s">
        <v>1320</v>
      </c>
    </row>
    <row r="91" spans="1:5" ht="12.75">
      <c r="A91" s="1"/>
      <c r="E91" s="1"/>
    </row>
    <row r="92" spans="1:5" ht="12.75">
      <c r="A92" s="1"/>
      <c r="E92" s="1"/>
    </row>
    <row r="93" spans="1:5" ht="12.75">
      <c r="A93" s="1"/>
      <c r="E93" s="1"/>
    </row>
    <row r="94" spans="1:5" ht="12.75">
      <c r="A94" s="1"/>
      <c r="E94" s="1"/>
    </row>
    <row r="95" spans="1:5" ht="12.75">
      <c r="A95" s="1"/>
      <c r="E95" s="1"/>
    </row>
    <row r="96" spans="1:5" ht="12.75">
      <c r="A96" s="1"/>
      <c r="E96" s="1"/>
    </row>
    <row r="97" spans="1:5" ht="12.75">
      <c r="A97" s="1"/>
      <c r="E97" s="1"/>
    </row>
    <row r="98" spans="1:5" ht="12.75">
      <c r="A98" s="1"/>
      <c r="E98" s="1"/>
    </row>
    <row r="99" spans="1:5" ht="12.75">
      <c r="A99" s="1"/>
      <c r="E99" s="1"/>
    </row>
    <row r="100" spans="1:5" ht="12.75">
      <c r="A100" s="1"/>
      <c r="E100" s="1"/>
    </row>
    <row r="101" spans="1:5" ht="12.75">
      <c r="A101" s="1"/>
      <c r="E101" s="1"/>
    </row>
    <row r="102" spans="1:5" ht="12.75">
      <c r="A102" s="1"/>
      <c r="E102" s="1"/>
    </row>
    <row r="103" spans="1:5" ht="12.75">
      <c r="A103" s="1"/>
      <c r="E103" s="1"/>
    </row>
    <row r="104" spans="1:5" ht="12.75">
      <c r="A104" s="1"/>
      <c r="E104" s="1"/>
    </row>
    <row r="105" spans="1:5" ht="12.75">
      <c r="A105" s="1"/>
      <c r="E105" s="1"/>
    </row>
    <row r="106" spans="1:5" ht="12.75">
      <c r="A106" s="1"/>
      <c r="E106" s="1"/>
    </row>
    <row r="107" spans="1:5" ht="12.75">
      <c r="A107" s="1"/>
      <c r="E107" s="1"/>
    </row>
    <row r="108" spans="1:5" ht="12.75">
      <c r="A108" s="1"/>
      <c r="E108" s="1"/>
    </row>
    <row r="109" spans="1:5" ht="12.75">
      <c r="A109" s="1"/>
      <c r="E109" s="1"/>
    </row>
    <row r="110" spans="1:5" ht="12.75">
      <c r="A110" s="1"/>
      <c r="E110" s="1"/>
    </row>
    <row r="111" spans="1:5" ht="12.75">
      <c r="A111" s="1"/>
      <c r="E111" s="1"/>
    </row>
    <row r="112" spans="1:5" ht="12.75">
      <c r="A112" s="1"/>
      <c r="E112" s="1"/>
    </row>
    <row r="113" spans="1:5" ht="12.75">
      <c r="A113" s="1"/>
      <c r="E113" s="1"/>
    </row>
    <row r="114" spans="1:5" ht="12.75">
      <c r="A114" s="1"/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DA2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00390625" style="0" customWidth="1"/>
    <col min="10" max="10" width="7.57421875" style="0" customWidth="1"/>
    <col min="11" max="11" width="27.8515625" style="0" customWidth="1"/>
    <col min="12" max="12" width="6.28125" style="0" customWidth="1"/>
    <col min="13" max="13" width="7.57421875" style="0" customWidth="1"/>
    <col min="14" max="14" width="18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7.8515625" style="0" customWidth="1"/>
    <col min="90" max="90" width="125.7109375" style="0" customWidth="1"/>
    <col min="91" max="91" width="13.421875" style="0" customWidth="1"/>
  </cols>
  <sheetData>
    <row r="1" spans="1:88" ht="12.75">
      <c r="A1" s="13"/>
      <c r="B1" s="18" t="s">
        <v>1233</v>
      </c>
      <c r="D1" s="3"/>
      <c r="E1" s="4" t="s">
        <v>325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1164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212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4">
        <v>1391</v>
      </c>
      <c r="B9" s="13" t="s">
        <v>778</v>
      </c>
      <c r="C9" s="13" t="s">
        <v>1021</v>
      </c>
      <c r="D9" s="13" t="s">
        <v>15</v>
      </c>
      <c r="E9" s="13" t="s">
        <v>193</v>
      </c>
      <c r="F9" s="2" t="s">
        <v>81</v>
      </c>
      <c r="G9" s="2">
        <v>2</v>
      </c>
      <c r="H9" s="2" t="s">
        <v>1233</v>
      </c>
      <c r="I9" t="s">
        <v>681</v>
      </c>
      <c r="J9" s="13" t="s">
        <v>233</v>
      </c>
      <c r="K9" s="2" t="s">
        <v>1240</v>
      </c>
      <c r="L9" s="13" t="s">
        <v>1228</v>
      </c>
      <c r="M9" s="13" t="s">
        <v>608</v>
      </c>
      <c r="N9" s="2" t="s">
        <v>1229</v>
      </c>
      <c r="O9" s="9">
        <v>2</v>
      </c>
      <c r="P9" s="9"/>
      <c r="Q9" s="9"/>
      <c r="R9" s="27"/>
      <c r="S9" s="19"/>
      <c r="T9" s="19"/>
      <c r="U9" s="47">
        <v>81.6</v>
      </c>
      <c r="V9" s="47">
        <v>40.8</v>
      </c>
      <c r="W9" s="23"/>
      <c r="X9" s="5">
        <v>3.4</v>
      </c>
      <c r="Y9" s="12"/>
      <c r="Z9" s="12"/>
      <c r="AA9" s="12"/>
      <c r="AB9" s="47"/>
      <c r="AC9" s="12"/>
      <c r="AD9" s="12"/>
      <c r="AE9" s="12"/>
      <c r="AG9">
        <v>3</v>
      </c>
      <c r="AH9">
        <v>8</v>
      </c>
      <c r="AI9">
        <v>0</v>
      </c>
      <c r="AJ9" s="23">
        <v>3.4</v>
      </c>
      <c r="AM9" s="16"/>
      <c r="AN9" s="16"/>
      <c r="AO9" s="16"/>
      <c r="AY9" s="5"/>
      <c r="BD9" s="23"/>
      <c r="BG9" s="23">
        <v>3.4</v>
      </c>
      <c r="BL9" s="36"/>
      <c r="BM9" s="36"/>
      <c r="BN9" s="36"/>
      <c r="BQ9" s="38"/>
      <c r="BR9" s="38"/>
      <c r="BS9" s="21"/>
      <c r="BT9" s="36"/>
      <c r="BV9" s="38"/>
      <c r="BW9" s="20">
        <v>81.6</v>
      </c>
      <c r="BX9" s="20">
        <v>40.8</v>
      </c>
      <c r="CJ9">
        <v>1391</v>
      </c>
      <c r="CK9" s="2" t="s">
        <v>1240</v>
      </c>
      <c r="CL9" t="s">
        <v>28</v>
      </c>
    </row>
    <row r="11" spans="1:89" ht="12.75">
      <c r="A11" s="18">
        <v>1391</v>
      </c>
      <c r="B11" s="13" t="s">
        <v>861</v>
      </c>
      <c r="C11" s="13" t="s">
        <v>1021</v>
      </c>
      <c r="D11" s="13" t="s">
        <v>7</v>
      </c>
      <c r="E11" s="13" t="s">
        <v>187</v>
      </c>
      <c r="F11" s="2">
        <v>150.5</v>
      </c>
      <c r="G11" s="2">
        <v>2</v>
      </c>
      <c r="H11" s="2" t="s">
        <v>1233</v>
      </c>
      <c r="I11" s="2" t="s">
        <v>375</v>
      </c>
      <c r="J11" s="13" t="s">
        <v>233</v>
      </c>
      <c r="K11" t="s">
        <v>1237</v>
      </c>
      <c r="L11" s="13" t="s">
        <v>1228</v>
      </c>
      <c r="M11" s="13" t="s">
        <v>251</v>
      </c>
      <c r="N11" s="2" t="s">
        <v>726</v>
      </c>
      <c r="O11" s="9">
        <v>1</v>
      </c>
      <c r="P11" s="9"/>
      <c r="Q11" s="9"/>
      <c r="R11" s="27">
        <v>43</v>
      </c>
      <c r="S11" s="19">
        <v>16</v>
      </c>
      <c r="T11" s="19">
        <v>0</v>
      </c>
      <c r="U11" s="47">
        <v>43.8</v>
      </c>
      <c r="V11" s="47">
        <v>43.8</v>
      </c>
      <c r="W11" s="23"/>
      <c r="X11" s="5">
        <v>3.65</v>
      </c>
      <c r="Y11" s="12">
        <v>43</v>
      </c>
      <c r="Z11" s="12">
        <v>16</v>
      </c>
      <c r="AA11" s="12">
        <v>0</v>
      </c>
      <c r="AB11" s="47">
        <v>43.8</v>
      </c>
      <c r="AC11" s="12">
        <v>3</v>
      </c>
      <c r="AD11" s="12">
        <v>13</v>
      </c>
      <c r="AE11" s="12">
        <v>0</v>
      </c>
      <c r="AF11" s="23">
        <v>3.65</v>
      </c>
      <c r="AG11">
        <v>3</v>
      </c>
      <c r="AH11">
        <v>13</v>
      </c>
      <c r="AI11">
        <v>0</v>
      </c>
      <c r="AJ11" s="23">
        <v>3.65</v>
      </c>
      <c r="AK11" s="23"/>
      <c r="AM11" s="16"/>
      <c r="AN11" s="16"/>
      <c r="AO11" s="16"/>
      <c r="AY11" s="5"/>
      <c r="BF11" s="23">
        <v>3.65</v>
      </c>
      <c r="BG11" s="23"/>
      <c r="BL11" s="36"/>
      <c r="BM11" s="36"/>
      <c r="BN11" s="36"/>
      <c r="BO11" s="23"/>
      <c r="BP11" s="23"/>
      <c r="BQ11" s="38"/>
      <c r="BR11" s="38"/>
      <c r="BS11" s="21"/>
      <c r="BT11" s="36"/>
      <c r="BV11" s="38"/>
      <c r="BW11" s="20">
        <v>43.8</v>
      </c>
      <c r="BX11" s="20">
        <v>43.8</v>
      </c>
      <c r="CJ11">
        <v>1391</v>
      </c>
      <c r="CK11" t="s">
        <v>1237</v>
      </c>
    </row>
    <row r="12" spans="1:89" ht="12.75">
      <c r="A12" s="18">
        <v>1391</v>
      </c>
      <c r="B12" s="13" t="s">
        <v>861</v>
      </c>
      <c r="C12" s="13" t="s">
        <v>1021</v>
      </c>
      <c r="D12" s="13" t="s">
        <v>7</v>
      </c>
      <c r="E12" s="13" t="s">
        <v>187</v>
      </c>
      <c r="F12" s="2">
        <v>150.6</v>
      </c>
      <c r="G12" s="2">
        <v>2</v>
      </c>
      <c r="H12" s="2" t="s">
        <v>1233</v>
      </c>
      <c r="I12" s="2" t="s">
        <v>561</v>
      </c>
      <c r="J12" s="13" t="s">
        <v>233</v>
      </c>
      <c r="K12" t="s">
        <v>585</v>
      </c>
      <c r="L12" s="13" t="s">
        <v>1227</v>
      </c>
      <c r="M12" s="13" t="s">
        <v>611</v>
      </c>
      <c r="N12" s="2" t="s">
        <v>490</v>
      </c>
      <c r="O12" s="9"/>
      <c r="P12" s="9">
        <v>27</v>
      </c>
      <c r="Q12" s="9"/>
      <c r="R12" s="27">
        <v>32</v>
      </c>
      <c r="S12" s="19">
        <v>8</v>
      </c>
      <c r="T12" s="19">
        <v>0</v>
      </c>
      <c r="U12" s="47">
        <v>32.4</v>
      </c>
      <c r="V12" s="47"/>
      <c r="W12" s="23">
        <v>24</v>
      </c>
      <c r="X12" s="5"/>
      <c r="Y12" s="12"/>
      <c r="Z12" s="12"/>
      <c r="AA12" s="12"/>
      <c r="AC12" s="12">
        <v>2</v>
      </c>
      <c r="AD12" s="12">
        <v>14</v>
      </c>
      <c r="AE12" s="12">
        <v>0</v>
      </c>
      <c r="AF12" s="23">
        <v>2.7</v>
      </c>
      <c r="AJ12" s="23"/>
      <c r="AK12" s="5">
        <v>2</v>
      </c>
      <c r="AM12" s="16"/>
      <c r="AN12" s="16"/>
      <c r="AO12" s="16"/>
      <c r="AY12" s="5"/>
      <c r="BG12" s="23"/>
      <c r="BL12" s="36"/>
      <c r="BM12" s="36"/>
      <c r="BN12" s="36"/>
      <c r="BO12" s="23"/>
      <c r="BP12" s="23"/>
      <c r="BQ12" s="38"/>
      <c r="BR12" s="38"/>
      <c r="BS12" s="21"/>
      <c r="BT12" s="36"/>
      <c r="BV12" s="38"/>
      <c r="BW12" s="20">
        <v>32.4</v>
      </c>
      <c r="BX12" s="20"/>
      <c r="CJ12">
        <v>1391</v>
      </c>
      <c r="CK12" t="s">
        <v>585</v>
      </c>
    </row>
    <row r="13" spans="1:89" ht="12.75">
      <c r="A13" s="18">
        <v>1391</v>
      </c>
      <c r="B13" s="13" t="s">
        <v>861</v>
      </c>
      <c r="C13" s="13" t="s">
        <v>1021</v>
      </c>
      <c r="D13" s="13" t="s">
        <v>7</v>
      </c>
      <c r="E13" s="13" t="s">
        <v>187</v>
      </c>
      <c r="F13" s="2" t="s">
        <v>94</v>
      </c>
      <c r="G13" s="2">
        <v>2</v>
      </c>
      <c r="H13" s="2" t="s">
        <v>1233</v>
      </c>
      <c r="I13" s="2" t="s">
        <v>287</v>
      </c>
      <c r="J13" s="13" t="s">
        <v>233</v>
      </c>
      <c r="K13" t="s">
        <v>1235</v>
      </c>
      <c r="L13" s="13" t="s">
        <v>1228</v>
      </c>
      <c r="M13" s="13" t="s">
        <v>234</v>
      </c>
      <c r="N13" s="2" t="s">
        <v>1229</v>
      </c>
      <c r="O13" s="9">
        <v>4</v>
      </c>
      <c r="P13" s="9"/>
      <c r="Q13" s="9"/>
      <c r="R13" s="27">
        <v>163</v>
      </c>
      <c r="S13" s="19">
        <v>4</v>
      </c>
      <c r="T13" s="19">
        <v>0</v>
      </c>
      <c r="U13" s="47">
        <v>163.2</v>
      </c>
      <c r="V13" s="47">
        <v>40.8</v>
      </c>
      <c r="W13" s="23"/>
      <c r="X13" s="5">
        <v>3.4</v>
      </c>
      <c r="Y13" s="12"/>
      <c r="Z13" s="12"/>
      <c r="AA13" s="12"/>
      <c r="AC13" s="12"/>
      <c r="AD13" s="12"/>
      <c r="AE13" s="12"/>
      <c r="AG13">
        <v>3</v>
      </c>
      <c r="AH13">
        <v>8</v>
      </c>
      <c r="AI13">
        <v>0</v>
      </c>
      <c r="AJ13" s="23">
        <v>3.4</v>
      </c>
      <c r="AM13" s="16"/>
      <c r="AN13" s="16"/>
      <c r="AO13" s="16"/>
      <c r="AY13" s="5"/>
      <c r="BG13" s="23">
        <v>3.4</v>
      </c>
      <c r="BL13" s="36"/>
      <c r="BM13" s="36"/>
      <c r="BN13" s="36"/>
      <c r="BO13" s="23"/>
      <c r="BP13" s="23"/>
      <c r="BQ13" s="38"/>
      <c r="BR13" s="38"/>
      <c r="BS13" s="21"/>
      <c r="BT13" s="36"/>
      <c r="BV13" s="38"/>
      <c r="BW13" s="20">
        <v>163.2</v>
      </c>
      <c r="BX13" s="20">
        <v>40.8</v>
      </c>
      <c r="CJ13">
        <v>1391</v>
      </c>
      <c r="CK13" t="s">
        <v>1235</v>
      </c>
    </row>
    <row r="14" spans="1:89" ht="12.75">
      <c r="A14" s="18">
        <v>1391</v>
      </c>
      <c r="B14" s="13" t="s">
        <v>861</v>
      </c>
      <c r="C14" s="13" t="s">
        <v>1021</v>
      </c>
      <c r="D14" s="13" t="s">
        <v>7</v>
      </c>
      <c r="E14" s="13" t="s">
        <v>187</v>
      </c>
      <c r="F14" s="2" t="s">
        <v>95</v>
      </c>
      <c r="G14" s="2">
        <v>2</v>
      </c>
      <c r="H14" s="2" t="s">
        <v>1233</v>
      </c>
      <c r="I14" s="2" t="s">
        <v>579</v>
      </c>
      <c r="J14" s="13" t="s">
        <v>233</v>
      </c>
      <c r="K14" t="s">
        <v>584</v>
      </c>
      <c r="L14" s="13" t="s">
        <v>1228</v>
      </c>
      <c r="M14" s="13" t="s">
        <v>234</v>
      </c>
      <c r="N14" s="2" t="s">
        <v>1231</v>
      </c>
      <c r="O14" s="9"/>
      <c r="P14" s="9">
        <v>9</v>
      </c>
      <c r="Q14" s="9"/>
      <c r="R14" s="27">
        <v>8</v>
      </c>
      <c r="S14" s="19">
        <v>8</v>
      </c>
      <c r="T14" s="19">
        <v>0</v>
      </c>
      <c r="U14" s="47">
        <v>8.4</v>
      </c>
      <c r="V14" s="47"/>
      <c r="W14" s="23">
        <v>18.666666666666668</v>
      </c>
      <c r="X14" s="5"/>
      <c r="Y14" s="12"/>
      <c r="Z14" s="12"/>
      <c r="AA14" s="12"/>
      <c r="AC14" s="12"/>
      <c r="AD14" s="12"/>
      <c r="AE14" s="12"/>
      <c r="AK14" s="5">
        <v>1.5555555555555556</v>
      </c>
      <c r="AM14" s="16"/>
      <c r="AN14" s="16"/>
      <c r="AO14" s="16"/>
      <c r="AY14" s="5"/>
      <c r="BL14" s="36"/>
      <c r="BM14" s="36"/>
      <c r="BN14" s="36"/>
      <c r="BO14" s="23"/>
      <c r="BP14" s="23"/>
      <c r="BQ14" s="38"/>
      <c r="BR14" s="38"/>
      <c r="BS14" s="21"/>
      <c r="BT14" s="36"/>
      <c r="BV14" s="38"/>
      <c r="BW14" s="20">
        <v>8.4</v>
      </c>
      <c r="BX14" s="20"/>
      <c r="CJ14">
        <v>1391</v>
      </c>
      <c r="CK14" t="s">
        <v>584</v>
      </c>
    </row>
    <row r="16" spans="1:89" ht="12.75">
      <c r="A16" s="18">
        <v>1392</v>
      </c>
      <c r="B16" s="13" t="s">
        <v>778</v>
      </c>
      <c r="C16" s="13" t="s">
        <v>1021</v>
      </c>
      <c r="D16" s="13" t="s">
        <v>7</v>
      </c>
      <c r="E16" s="13" t="s">
        <v>188</v>
      </c>
      <c r="F16" s="2">
        <v>151.9</v>
      </c>
      <c r="G16" s="2">
        <v>2</v>
      </c>
      <c r="H16" t="s">
        <v>1233</v>
      </c>
      <c r="I16" t="s">
        <v>1034</v>
      </c>
      <c r="J16" s="13" t="s">
        <v>233</v>
      </c>
      <c r="K16" t="s">
        <v>1244</v>
      </c>
      <c r="L16" s="13" t="s">
        <v>1228</v>
      </c>
      <c r="M16" s="13" t="s">
        <v>962</v>
      </c>
      <c r="N16" s="2" t="s">
        <v>1229</v>
      </c>
      <c r="O16" s="9">
        <v>4</v>
      </c>
      <c r="P16" s="9"/>
      <c r="Q16" s="9"/>
      <c r="R16" s="27">
        <v>146</v>
      </c>
      <c r="S16" s="19">
        <v>8</v>
      </c>
      <c r="T16" s="19">
        <v>0</v>
      </c>
      <c r="U16" s="47">
        <v>146.4</v>
      </c>
      <c r="V16" s="47">
        <v>36.6</v>
      </c>
      <c r="W16" s="23"/>
      <c r="X16" s="5">
        <v>3.05</v>
      </c>
      <c r="Y16" s="12"/>
      <c r="Z16" s="12"/>
      <c r="AA16" s="12"/>
      <c r="AB16" s="47"/>
      <c r="AC16" s="12"/>
      <c r="AD16" s="12"/>
      <c r="AE16" s="12"/>
      <c r="AF16" s="23"/>
      <c r="AG16">
        <v>3</v>
      </c>
      <c r="AH16">
        <v>1</v>
      </c>
      <c r="AI16">
        <v>0</v>
      </c>
      <c r="AJ16" s="23">
        <v>3.05</v>
      </c>
      <c r="AM16" s="16"/>
      <c r="AN16" s="16"/>
      <c r="AO16" s="16"/>
      <c r="AX16" s="23"/>
      <c r="AY16" s="5"/>
      <c r="BG16" s="23">
        <v>3.05</v>
      </c>
      <c r="BL16" s="36"/>
      <c r="BM16" s="36"/>
      <c r="BN16" s="36"/>
      <c r="BO16" s="23"/>
      <c r="BP16" s="23"/>
      <c r="BQ16" s="38"/>
      <c r="BR16" s="38"/>
      <c r="BS16" s="21"/>
      <c r="BT16" s="36"/>
      <c r="BV16" s="38"/>
      <c r="BW16" s="20">
        <v>146.4</v>
      </c>
      <c r="BX16" s="20">
        <v>36.6</v>
      </c>
      <c r="CJ16">
        <v>1392</v>
      </c>
      <c r="CK16" t="s">
        <v>1244</v>
      </c>
    </row>
    <row r="17" spans="1:76" ht="12.75">
      <c r="A17" s="18"/>
      <c r="B17" s="13"/>
      <c r="C17" s="13"/>
      <c r="D17" s="13"/>
      <c r="E17" s="13"/>
      <c r="F17" s="2"/>
      <c r="G17" s="2"/>
      <c r="H17" s="2"/>
      <c r="I17" s="2"/>
      <c r="J17" s="13"/>
      <c r="L17" s="13"/>
      <c r="M17" s="13"/>
      <c r="N17" s="2"/>
      <c r="O17" s="9"/>
      <c r="P17" s="9"/>
      <c r="Q17" s="9"/>
      <c r="R17" s="27"/>
      <c r="S17" s="19"/>
      <c r="T17" s="19"/>
      <c r="U17" s="47"/>
      <c r="V17" s="47"/>
      <c r="X17" s="23"/>
      <c r="Y17" s="12"/>
      <c r="Z17" s="12"/>
      <c r="AA17" s="12"/>
      <c r="AC17" s="12"/>
      <c r="AD17" s="12"/>
      <c r="AE17" s="12"/>
      <c r="AJ17" s="23"/>
      <c r="AM17" s="16"/>
      <c r="AN17" s="16"/>
      <c r="AO17" s="16"/>
      <c r="AY17" s="5"/>
      <c r="BL17" s="36"/>
      <c r="BM17" s="36"/>
      <c r="BN17" s="36"/>
      <c r="BO17" s="23"/>
      <c r="BP17" s="23"/>
      <c r="BQ17" s="38"/>
      <c r="BR17" s="38"/>
      <c r="BS17" s="21"/>
      <c r="BT17" s="36"/>
      <c r="BV17" s="38"/>
      <c r="BW17" s="47"/>
      <c r="BX17" s="47"/>
    </row>
    <row r="18" spans="1:89" ht="12.75">
      <c r="A18" s="18">
        <v>1392</v>
      </c>
      <c r="B18" s="13" t="s">
        <v>861</v>
      </c>
      <c r="C18" s="13" t="s">
        <v>1021</v>
      </c>
      <c r="D18" s="13" t="s">
        <v>16</v>
      </c>
      <c r="E18" s="13" t="s">
        <v>189</v>
      </c>
      <c r="F18" s="2">
        <v>153.5</v>
      </c>
      <c r="G18" s="2">
        <v>2</v>
      </c>
      <c r="H18" s="2" t="s">
        <v>1233</v>
      </c>
      <c r="I18" s="2" t="s">
        <v>374</v>
      </c>
      <c r="J18" s="13" t="s">
        <v>233</v>
      </c>
      <c r="K18" t="s">
        <v>1238</v>
      </c>
      <c r="L18" s="13" t="s">
        <v>1227</v>
      </c>
      <c r="M18" s="13" t="s">
        <v>253</v>
      </c>
      <c r="N18" s="2" t="s">
        <v>726</v>
      </c>
      <c r="O18" s="9">
        <v>1</v>
      </c>
      <c r="P18" s="9"/>
      <c r="Q18" s="9"/>
      <c r="R18" s="27">
        <v>38</v>
      </c>
      <c r="S18" s="19">
        <v>8</v>
      </c>
      <c r="T18" s="19">
        <v>0</v>
      </c>
      <c r="U18" s="47">
        <v>38.4</v>
      </c>
      <c r="V18" s="47">
        <v>38.4</v>
      </c>
      <c r="X18" s="5">
        <v>3.2</v>
      </c>
      <c r="Y18" s="12">
        <v>38</v>
      </c>
      <c r="Z18" s="12">
        <v>8</v>
      </c>
      <c r="AA18" s="12">
        <v>0</v>
      </c>
      <c r="AB18" s="47">
        <v>38.4</v>
      </c>
      <c r="AC18" s="12">
        <v>3</v>
      </c>
      <c r="AD18" s="12">
        <v>4</v>
      </c>
      <c r="AE18" s="12">
        <v>0</v>
      </c>
      <c r="AF18" s="23">
        <v>3.2</v>
      </c>
      <c r="AG18">
        <v>3</v>
      </c>
      <c r="AH18">
        <v>4</v>
      </c>
      <c r="AI18">
        <v>0</v>
      </c>
      <c r="AJ18" s="23">
        <v>3.2</v>
      </c>
      <c r="AM18" s="16"/>
      <c r="AN18" s="16"/>
      <c r="AO18" s="16"/>
      <c r="AY18" s="5"/>
      <c r="BF18" s="23">
        <v>3.2</v>
      </c>
      <c r="BL18" s="36"/>
      <c r="BM18" s="36"/>
      <c r="BN18" s="36"/>
      <c r="BO18" s="23"/>
      <c r="BP18" s="23"/>
      <c r="BQ18" s="38"/>
      <c r="BR18" s="38"/>
      <c r="BS18" s="21"/>
      <c r="BT18" s="36"/>
      <c r="BV18" s="38"/>
      <c r="BW18" s="20">
        <v>38.4</v>
      </c>
      <c r="BX18" s="20">
        <v>38.4</v>
      </c>
      <c r="CJ18">
        <v>1392</v>
      </c>
      <c r="CK18" t="s">
        <v>1238</v>
      </c>
    </row>
    <row r="19" spans="1:90" ht="12.75">
      <c r="A19" s="18">
        <v>1392</v>
      </c>
      <c r="B19" s="13" t="s">
        <v>861</v>
      </c>
      <c r="C19" s="13" t="s">
        <v>1021</v>
      </c>
      <c r="D19" s="13" t="s">
        <v>16</v>
      </c>
      <c r="E19" s="13" t="s">
        <v>189</v>
      </c>
      <c r="F19" s="2" t="s">
        <v>110</v>
      </c>
      <c r="G19" s="2">
        <v>2</v>
      </c>
      <c r="H19" s="2" t="s">
        <v>450</v>
      </c>
      <c r="I19" s="2" t="s">
        <v>633</v>
      </c>
      <c r="J19" s="13" t="s">
        <v>233</v>
      </c>
      <c r="K19" t="s">
        <v>459</v>
      </c>
      <c r="L19" s="13" t="s">
        <v>441</v>
      </c>
      <c r="M19" s="13" t="s">
        <v>768</v>
      </c>
      <c r="N19" s="2" t="s">
        <v>618</v>
      </c>
      <c r="O19" s="9">
        <v>2</v>
      </c>
      <c r="P19" s="9"/>
      <c r="Q19" s="9"/>
      <c r="R19" s="27"/>
      <c r="S19" s="19"/>
      <c r="T19" s="19"/>
      <c r="U19" s="47">
        <v>40.8</v>
      </c>
      <c r="V19" s="47">
        <v>20.4</v>
      </c>
      <c r="W19" s="23"/>
      <c r="X19" s="5">
        <v>1.7</v>
      </c>
      <c r="Y19" s="12"/>
      <c r="Z19" s="12"/>
      <c r="AA19" s="12"/>
      <c r="AB19" s="47"/>
      <c r="AC19" s="12"/>
      <c r="AD19" s="12"/>
      <c r="AE19" s="12"/>
      <c r="AF19" s="23"/>
      <c r="AG19">
        <v>1</v>
      </c>
      <c r="AH19">
        <v>14</v>
      </c>
      <c r="AI19">
        <v>0</v>
      </c>
      <c r="AJ19" s="23">
        <v>1.7</v>
      </c>
      <c r="AK19" s="23"/>
      <c r="AM19" s="16"/>
      <c r="AN19" s="16"/>
      <c r="AO19" s="16"/>
      <c r="AY19" s="5"/>
      <c r="BG19" s="23">
        <v>1.7</v>
      </c>
      <c r="BL19" s="36"/>
      <c r="BM19" s="36"/>
      <c r="BN19" s="36"/>
      <c r="BO19" s="23"/>
      <c r="BP19" s="23"/>
      <c r="BQ19" s="38"/>
      <c r="BR19" s="38"/>
      <c r="BS19" s="21"/>
      <c r="BT19" s="36"/>
      <c r="BV19" s="38"/>
      <c r="BW19" s="20">
        <v>40.8</v>
      </c>
      <c r="BX19" s="20">
        <v>20.4</v>
      </c>
      <c r="CJ19">
        <v>1392</v>
      </c>
      <c r="CK19" t="s">
        <v>459</v>
      </c>
      <c r="CL19" t="s">
        <v>33</v>
      </c>
    </row>
    <row r="20" spans="1:89" ht="12.75">
      <c r="A20" s="18">
        <v>1392</v>
      </c>
      <c r="B20" s="13" t="s">
        <v>861</v>
      </c>
      <c r="C20" s="13" t="s">
        <v>1021</v>
      </c>
      <c r="D20" s="13" t="s">
        <v>16</v>
      </c>
      <c r="E20" s="13" t="s">
        <v>189</v>
      </c>
      <c r="F20" s="2" t="s">
        <v>111</v>
      </c>
      <c r="G20" s="2">
        <v>2</v>
      </c>
      <c r="H20" s="2" t="s">
        <v>450</v>
      </c>
      <c r="I20" s="2" t="s">
        <v>280</v>
      </c>
      <c r="J20" s="13" t="s">
        <v>233</v>
      </c>
      <c r="K20" t="s">
        <v>452</v>
      </c>
      <c r="L20" s="13" t="s">
        <v>442</v>
      </c>
      <c r="M20" s="13" t="s">
        <v>234</v>
      </c>
      <c r="N20" s="2" t="s">
        <v>618</v>
      </c>
      <c r="O20" s="9">
        <v>2</v>
      </c>
      <c r="P20" s="9"/>
      <c r="Q20" s="9"/>
      <c r="R20" s="27"/>
      <c r="S20" s="19"/>
      <c r="T20" s="19"/>
      <c r="U20" s="47">
        <v>40.8</v>
      </c>
      <c r="V20" s="47">
        <v>20.4</v>
      </c>
      <c r="W20" s="23"/>
      <c r="X20" s="5">
        <v>1.7</v>
      </c>
      <c r="Y20" s="12"/>
      <c r="Z20" s="12"/>
      <c r="AA20" s="12"/>
      <c r="AB20" s="47"/>
      <c r="AC20" s="12"/>
      <c r="AD20" s="12"/>
      <c r="AE20" s="12"/>
      <c r="AF20" s="23"/>
      <c r="AG20">
        <v>1</v>
      </c>
      <c r="AH20">
        <v>14</v>
      </c>
      <c r="AI20">
        <v>0</v>
      </c>
      <c r="AJ20" s="23">
        <v>1.7</v>
      </c>
      <c r="AK20" s="23"/>
      <c r="AM20" s="16"/>
      <c r="AN20" s="16"/>
      <c r="AO20" s="16"/>
      <c r="AY20" s="5"/>
      <c r="BG20" s="23">
        <v>1.7</v>
      </c>
      <c r="BL20" s="36"/>
      <c r="BM20" s="36"/>
      <c r="BN20" s="36"/>
      <c r="BO20" s="23"/>
      <c r="BP20" s="23"/>
      <c r="BQ20" s="38"/>
      <c r="BR20" s="38"/>
      <c r="BS20" s="21"/>
      <c r="BT20" s="36"/>
      <c r="BV20" s="38"/>
      <c r="BW20" s="20">
        <v>40.8</v>
      </c>
      <c r="BX20" s="20">
        <v>20.4</v>
      </c>
      <c r="CJ20">
        <v>1392</v>
      </c>
      <c r="CK20" t="s">
        <v>452</v>
      </c>
    </row>
    <row r="21" spans="1:89" ht="12.75">
      <c r="A21" s="18">
        <v>1392</v>
      </c>
      <c r="B21" s="13" t="s">
        <v>861</v>
      </c>
      <c r="C21" s="13" t="s">
        <v>1021</v>
      </c>
      <c r="D21" s="13" t="s">
        <v>16</v>
      </c>
      <c r="E21" s="13" t="s">
        <v>189</v>
      </c>
      <c r="F21" s="2">
        <v>153.9</v>
      </c>
      <c r="G21" s="2">
        <v>2</v>
      </c>
      <c r="H21" s="2" t="s">
        <v>450</v>
      </c>
      <c r="I21" s="2" t="s">
        <v>373</v>
      </c>
      <c r="J21" s="13" t="s">
        <v>233</v>
      </c>
      <c r="K21" t="s">
        <v>456</v>
      </c>
      <c r="L21" s="13" t="s">
        <v>441</v>
      </c>
      <c r="M21" s="13" t="s">
        <v>255</v>
      </c>
      <c r="N21" s="2" t="s">
        <v>1214</v>
      </c>
      <c r="O21" s="9">
        <v>1</v>
      </c>
      <c r="P21" s="9"/>
      <c r="Q21" s="9"/>
      <c r="R21" s="27">
        <v>21</v>
      </c>
      <c r="S21" s="19">
        <v>0</v>
      </c>
      <c r="T21" s="19">
        <v>0</v>
      </c>
      <c r="U21" s="47">
        <v>21</v>
      </c>
      <c r="V21" s="47">
        <v>21</v>
      </c>
      <c r="W21" s="23"/>
      <c r="X21" s="5">
        <v>1.75</v>
      </c>
      <c r="Y21" s="12">
        <v>21</v>
      </c>
      <c r="Z21" s="12">
        <v>0</v>
      </c>
      <c r="AA21" s="12">
        <v>0</v>
      </c>
      <c r="AB21" s="47">
        <v>21</v>
      </c>
      <c r="AC21" s="12">
        <v>1</v>
      </c>
      <c r="AD21" s="12">
        <v>15</v>
      </c>
      <c r="AE21" s="12">
        <v>0</v>
      </c>
      <c r="AF21" s="23">
        <v>1.75</v>
      </c>
      <c r="AG21">
        <v>1</v>
      </c>
      <c r="AH21">
        <v>15</v>
      </c>
      <c r="AI21">
        <v>0</v>
      </c>
      <c r="AJ21" s="23">
        <v>1.75</v>
      </c>
      <c r="AK21" s="23"/>
      <c r="AM21" s="16"/>
      <c r="AN21" s="16"/>
      <c r="AO21" s="16"/>
      <c r="AY21" s="5"/>
      <c r="BG21" s="23">
        <v>1.75</v>
      </c>
      <c r="BL21" s="36"/>
      <c r="BM21" s="36"/>
      <c r="BN21" s="36"/>
      <c r="BO21" s="23"/>
      <c r="BP21" s="23"/>
      <c r="BQ21" s="38"/>
      <c r="BR21" s="38"/>
      <c r="BS21" s="21"/>
      <c r="BT21" s="36"/>
      <c r="BV21" s="38"/>
      <c r="BW21" s="20">
        <v>21</v>
      </c>
      <c r="BX21" s="20">
        <v>21</v>
      </c>
      <c r="CJ21">
        <v>1392</v>
      </c>
      <c r="CK21" t="s">
        <v>456</v>
      </c>
    </row>
    <row r="22" spans="1:89" ht="12.75">
      <c r="A22" s="18">
        <v>1392</v>
      </c>
      <c r="B22" s="13" t="s">
        <v>861</v>
      </c>
      <c r="C22" s="13" t="s">
        <v>1021</v>
      </c>
      <c r="D22" s="13" t="s">
        <v>16</v>
      </c>
      <c r="E22" s="13" t="s">
        <v>189</v>
      </c>
      <c r="F22" s="25">
        <v>153.1</v>
      </c>
      <c r="G22" s="2">
        <v>2</v>
      </c>
      <c r="H22" s="2" t="s">
        <v>450</v>
      </c>
      <c r="I22" s="2" t="s">
        <v>678</v>
      </c>
      <c r="J22" s="13" t="s">
        <v>233</v>
      </c>
      <c r="K22" t="s">
        <v>458</v>
      </c>
      <c r="L22" s="13" t="s">
        <v>442</v>
      </c>
      <c r="M22" s="13" t="s">
        <v>608</v>
      </c>
      <c r="N22" s="2" t="s">
        <v>400</v>
      </c>
      <c r="O22" s="9">
        <v>1</v>
      </c>
      <c r="P22" s="9"/>
      <c r="Q22" s="9"/>
      <c r="R22" s="27">
        <v>19</v>
      </c>
      <c r="S22" s="19">
        <v>4</v>
      </c>
      <c r="T22" s="19">
        <v>0</v>
      </c>
      <c r="U22" s="47">
        <v>19.2</v>
      </c>
      <c r="V22" s="47">
        <v>19.2</v>
      </c>
      <c r="W22" s="23"/>
      <c r="X22" s="5">
        <v>1.6</v>
      </c>
      <c r="Y22" s="12">
        <v>19</v>
      </c>
      <c r="Z22" s="12">
        <v>4</v>
      </c>
      <c r="AA22" s="12">
        <v>0</v>
      </c>
      <c r="AB22" s="47">
        <v>19.2</v>
      </c>
      <c r="AC22" s="12">
        <v>1</v>
      </c>
      <c r="AD22" s="12">
        <v>12</v>
      </c>
      <c r="AE22" s="12">
        <v>0</v>
      </c>
      <c r="AF22" s="23">
        <v>1.6</v>
      </c>
      <c r="AG22">
        <v>1</v>
      </c>
      <c r="AH22">
        <v>12</v>
      </c>
      <c r="AI22">
        <v>0</v>
      </c>
      <c r="AJ22" s="23">
        <v>1.6</v>
      </c>
      <c r="AK22" s="23"/>
      <c r="AM22" s="16"/>
      <c r="AN22" s="16"/>
      <c r="AO22" s="16"/>
      <c r="AY22" s="5"/>
      <c r="BG22" s="23">
        <v>1.6</v>
      </c>
      <c r="BL22" s="36"/>
      <c r="BM22" s="36"/>
      <c r="BN22" s="36"/>
      <c r="BO22" s="23"/>
      <c r="BP22" s="23"/>
      <c r="BQ22" s="38"/>
      <c r="BR22" s="38"/>
      <c r="BS22" s="21"/>
      <c r="BT22" s="36"/>
      <c r="BV22" s="38"/>
      <c r="BW22" s="20">
        <v>19.2</v>
      </c>
      <c r="BX22" s="20">
        <v>19.2</v>
      </c>
      <c r="CJ22">
        <v>1392</v>
      </c>
      <c r="CK22" t="s">
        <v>458</v>
      </c>
    </row>
    <row r="23" spans="1:89" ht="12.75">
      <c r="A23" s="18">
        <v>1392</v>
      </c>
      <c r="B23" s="13" t="s">
        <v>861</v>
      </c>
      <c r="C23" s="13" t="s">
        <v>1021</v>
      </c>
      <c r="D23" s="13" t="s">
        <v>16</v>
      </c>
      <c r="E23" s="13" t="s">
        <v>189</v>
      </c>
      <c r="F23" s="2">
        <v>153.11</v>
      </c>
      <c r="G23" s="2">
        <v>2</v>
      </c>
      <c r="H23" s="2" t="s">
        <v>450</v>
      </c>
      <c r="I23" s="2" t="s">
        <v>412</v>
      </c>
      <c r="J23" s="13" t="s">
        <v>233</v>
      </c>
      <c r="K23" t="s">
        <v>463</v>
      </c>
      <c r="L23" s="13" t="s">
        <v>442</v>
      </c>
      <c r="M23" s="13" t="s">
        <v>244</v>
      </c>
      <c r="N23" s="2" t="s">
        <v>1218</v>
      </c>
      <c r="O23" s="9">
        <v>1</v>
      </c>
      <c r="P23" s="9"/>
      <c r="Q23" s="9"/>
      <c r="R23" s="27">
        <v>20</v>
      </c>
      <c r="S23" s="19">
        <v>8</v>
      </c>
      <c r="T23" s="19">
        <v>0</v>
      </c>
      <c r="U23" s="47">
        <v>20.4</v>
      </c>
      <c r="V23" s="47">
        <v>20.4</v>
      </c>
      <c r="W23" s="23"/>
      <c r="X23" s="5">
        <v>1.7</v>
      </c>
      <c r="Y23" s="12">
        <v>20</v>
      </c>
      <c r="Z23" s="12">
        <v>8</v>
      </c>
      <c r="AA23" s="12">
        <v>0</v>
      </c>
      <c r="AB23" s="47">
        <v>20.4</v>
      </c>
      <c r="AC23" s="12">
        <v>1</v>
      </c>
      <c r="AD23" s="12">
        <v>14</v>
      </c>
      <c r="AE23" s="12">
        <v>0</v>
      </c>
      <c r="AF23" s="23">
        <v>1.7</v>
      </c>
      <c r="AG23">
        <v>1</v>
      </c>
      <c r="AH23">
        <v>14</v>
      </c>
      <c r="AI23">
        <v>0</v>
      </c>
      <c r="AJ23" s="23">
        <v>1.7</v>
      </c>
      <c r="AK23" s="23"/>
      <c r="AM23" s="16"/>
      <c r="AN23" s="16"/>
      <c r="AO23" s="16"/>
      <c r="AY23" s="5"/>
      <c r="BG23" s="23">
        <v>1.7</v>
      </c>
      <c r="BL23" s="36"/>
      <c r="BM23" s="36"/>
      <c r="BN23" s="36"/>
      <c r="BO23" s="23"/>
      <c r="BP23" s="23"/>
      <c r="BQ23" s="38"/>
      <c r="BR23" s="38"/>
      <c r="BS23" s="21"/>
      <c r="BT23" s="36"/>
      <c r="BV23" s="38"/>
      <c r="BW23" s="20">
        <v>20.4</v>
      </c>
      <c r="BX23" s="20">
        <v>20.4</v>
      </c>
      <c r="CJ23">
        <v>1392</v>
      </c>
      <c r="CK23" t="s">
        <v>463</v>
      </c>
    </row>
    <row r="24" spans="1:89" ht="12.75">
      <c r="A24" s="18">
        <v>1392</v>
      </c>
      <c r="B24" s="13" t="s">
        <v>861</v>
      </c>
      <c r="C24" s="13" t="s">
        <v>1021</v>
      </c>
      <c r="D24" s="13" t="s">
        <v>16</v>
      </c>
      <c r="E24" s="13" t="s">
        <v>189</v>
      </c>
      <c r="F24" s="2">
        <v>153.12</v>
      </c>
      <c r="G24" s="2">
        <v>2</v>
      </c>
      <c r="H24" s="2" t="s">
        <v>450</v>
      </c>
      <c r="I24" s="2" t="s">
        <v>1033</v>
      </c>
      <c r="J24" s="13" t="s">
        <v>233</v>
      </c>
      <c r="K24" t="s">
        <v>462</v>
      </c>
      <c r="L24" s="13" t="s">
        <v>442</v>
      </c>
      <c r="M24" s="13" t="s">
        <v>962</v>
      </c>
      <c r="N24" s="2" t="s">
        <v>183</v>
      </c>
      <c r="O24" s="9">
        <v>0.5</v>
      </c>
      <c r="P24" s="9"/>
      <c r="Q24" s="9"/>
      <c r="R24" s="27">
        <v>9</v>
      </c>
      <c r="S24" s="19">
        <v>15</v>
      </c>
      <c r="T24" s="19">
        <v>0</v>
      </c>
      <c r="U24" s="47">
        <v>9.75</v>
      </c>
      <c r="V24" s="47">
        <v>19.5</v>
      </c>
      <c r="W24" s="23"/>
      <c r="X24" s="5">
        <v>1.625</v>
      </c>
      <c r="Y24" s="12"/>
      <c r="Z24" s="12"/>
      <c r="AA24" s="12"/>
      <c r="AB24" s="47"/>
      <c r="AC24" s="12"/>
      <c r="AD24" s="12">
        <v>16</v>
      </c>
      <c r="AE24" s="12">
        <v>4</v>
      </c>
      <c r="AF24" s="23">
        <v>0.8166666666666667</v>
      </c>
      <c r="AG24">
        <v>1</v>
      </c>
      <c r="AH24">
        <v>12</v>
      </c>
      <c r="AI24">
        <v>8</v>
      </c>
      <c r="AJ24" s="23">
        <v>1.625</v>
      </c>
      <c r="AK24" s="23"/>
      <c r="AM24" s="16"/>
      <c r="AN24" s="16"/>
      <c r="AO24" s="16"/>
      <c r="AY24" s="5"/>
      <c r="BG24" s="23">
        <v>1.625</v>
      </c>
      <c r="BL24" s="36"/>
      <c r="BM24" s="36"/>
      <c r="BN24" s="36"/>
      <c r="BO24" s="23"/>
      <c r="BP24" s="23"/>
      <c r="BQ24" s="38"/>
      <c r="BR24" s="38"/>
      <c r="BS24" s="21"/>
      <c r="BT24" s="36"/>
      <c r="BV24" s="38"/>
      <c r="BW24" s="20">
        <v>9.75</v>
      </c>
      <c r="BX24" s="20">
        <v>19.5</v>
      </c>
      <c r="CJ24">
        <v>1392</v>
      </c>
      <c r="CK24" t="s">
        <v>462</v>
      </c>
    </row>
    <row r="25" spans="1:76" ht="12.75">
      <c r="A25" s="18"/>
      <c r="B25" s="13"/>
      <c r="C25" s="13"/>
      <c r="D25" s="13"/>
      <c r="E25" s="13"/>
      <c r="F25" s="2"/>
      <c r="G25" s="2"/>
      <c r="H25" s="2"/>
      <c r="I25" s="2"/>
      <c r="J25" s="13"/>
      <c r="L25" s="13"/>
      <c r="M25" s="13"/>
      <c r="N25" s="2"/>
      <c r="O25" s="9"/>
      <c r="P25" s="9"/>
      <c r="Q25" s="9"/>
      <c r="R25" s="27"/>
      <c r="S25" s="19"/>
      <c r="T25" s="19"/>
      <c r="U25" s="47"/>
      <c r="V25" s="47"/>
      <c r="X25" s="23"/>
      <c r="Y25" s="12"/>
      <c r="Z25" s="12"/>
      <c r="AA25" s="12"/>
      <c r="AB25" s="47"/>
      <c r="AC25" s="12"/>
      <c r="AD25" s="12"/>
      <c r="AE25" s="12"/>
      <c r="AF25" s="23"/>
      <c r="AJ25" s="23"/>
      <c r="AM25" s="16"/>
      <c r="AN25" s="16"/>
      <c r="AO25" s="16"/>
      <c r="AY25" s="5"/>
      <c r="BG25" s="23"/>
      <c r="BL25" s="36"/>
      <c r="BM25" s="36"/>
      <c r="BN25" s="36"/>
      <c r="BO25" s="23"/>
      <c r="BP25" s="23"/>
      <c r="BQ25" s="38"/>
      <c r="BR25" s="38"/>
      <c r="BS25" s="21"/>
      <c r="BT25" s="36"/>
      <c r="BV25" s="38"/>
      <c r="BW25" s="47"/>
      <c r="BX25" s="47"/>
    </row>
    <row r="26" spans="1:89" ht="12.75">
      <c r="A26" s="18">
        <v>1393</v>
      </c>
      <c r="B26" s="13" t="s">
        <v>861</v>
      </c>
      <c r="C26" s="13" t="s">
        <v>1021</v>
      </c>
      <c r="D26" s="13" t="s">
        <v>56</v>
      </c>
      <c r="E26" s="13" t="s">
        <v>179</v>
      </c>
      <c r="F26" s="2" t="s">
        <v>149</v>
      </c>
      <c r="G26" s="2">
        <v>2</v>
      </c>
      <c r="H26" s="2" t="s">
        <v>1233</v>
      </c>
      <c r="I26" s="2" t="s">
        <v>1001</v>
      </c>
      <c r="J26" s="13" t="s">
        <v>233</v>
      </c>
      <c r="K26" t="s">
        <v>1242</v>
      </c>
      <c r="L26" s="13" t="s">
        <v>1228</v>
      </c>
      <c r="M26" s="13" t="s">
        <v>952</v>
      </c>
      <c r="N26" s="2" t="s">
        <v>1126</v>
      </c>
      <c r="O26" s="9">
        <v>1</v>
      </c>
      <c r="P26" s="9"/>
      <c r="Q26" s="9"/>
      <c r="R26" s="27">
        <v>36</v>
      </c>
      <c r="S26" s="19">
        <v>0</v>
      </c>
      <c r="T26" s="19">
        <v>0</v>
      </c>
      <c r="U26" s="47">
        <v>36</v>
      </c>
      <c r="V26" s="47">
        <v>36</v>
      </c>
      <c r="W26" s="23"/>
      <c r="X26" s="5">
        <v>3</v>
      </c>
      <c r="Y26" s="12">
        <v>36</v>
      </c>
      <c r="Z26" s="12">
        <v>0</v>
      </c>
      <c r="AA26" s="12">
        <v>0</v>
      </c>
      <c r="AB26" s="47">
        <v>36</v>
      </c>
      <c r="AC26" s="12">
        <v>3</v>
      </c>
      <c r="AD26" s="12">
        <v>0</v>
      </c>
      <c r="AE26" s="12">
        <v>0</v>
      </c>
      <c r="AF26" s="23">
        <v>3</v>
      </c>
      <c r="AG26">
        <v>3</v>
      </c>
      <c r="AH26">
        <v>0</v>
      </c>
      <c r="AI26">
        <v>0</v>
      </c>
      <c r="AJ26" s="23">
        <v>3</v>
      </c>
      <c r="AM26" s="16"/>
      <c r="AN26" s="16"/>
      <c r="AO26" s="16"/>
      <c r="AY26" s="5"/>
      <c r="BE26" s="23">
        <v>3</v>
      </c>
      <c r="BL26" s="36"/>
      <c r="BM26" s="36"/>
      <c r="BN26" s="36"/>
      <c r="BO26" s="23"/>
      <c r="BP26" s="23"/>
      <c r="BQ26" s="38"/>
      <c r="BR26" s="38"/>
      <c r="BS26" s="21"/>
      <c r="BT26" s="36"/>
      <c r="BV26" s="38"/>
      <c r="BW26" s="20">
        <v>36</v>
      </c>
      <c r="BX26" s="20">
        <v>36</v>
      </c>
      <c r="CJ26">
        <v>1393</v>
      </c>
      <c r="CK26" t="s">
        <v>1242</v>
      </c>
    </row>
    <row r="27" spans="1:89" ht="12.75">
      <c r="A27" s="18">
        <v>1393</v>
      </c>
      <c r="B27" s="13" t="s">
        <v>861</v>
      </c>
      <c r="C27" s="13" t="s">
        <v>1021</v>
      </c>
      <c r="D27" s="13" t="s">
        <v>56</v>
      </c>
      <c r="E27" s="13" t="s">
        <v>179</v>
      </c>
      <c r="F27" s="2" t="s">
        <v>152</v>
      </c>
      <c r="G27" s="2">
        <v>2</v>
      </c>
      <c r="H27" s="2" t="s">
        <v>1233</v>
      </c>
      <c r="I27" s="2" t="s">
        <v>348</v>
      </c>
      <c r="J27" s="13" t="s">
        <v>233</v>
      </c>
      <c r="K27" t="s">
        <v>1236</v>
      </c>
      <c r="L27" s="13" t="s">
        <v>1228</v>
      </c>
      <c r="M27" s="13" t="s">
        <v>252</v>
      </c>
      <c r="N27" s="2" t="s">
        <v>1229</v>
      </c>
      <c r="O27" s="9">
        <v>4</v>
      </c>
      <c r="P27" s="9"/>
      <c r="Q27" s="9"/>
      <c r="R27" s="27">
        <v>134</v>
      </c>
      <c r="S27" s="19">
        <v>8</v>
      </c>
      <c r="T27" s="19">
        <v>0</v>
      </c>
      <c r="U27" s="47">
        <v>134.4</v>
      </c>
      <c r="V27" s="47">
        <v>33.6</v>
      </c>
      <c r="W27" s="23"/>
      <c r="X27" s="5">
        <v>2.8</v>
      </c>
      <c r="Y27" s="12"/>
      <c r="Z27" s="12"/>
      <c r="AA27" s="12"/>
      <c r="AB27" s="47"/>
      <c r="AC27" s="12"/>
      <c r="AD27" s="12"/>
      <c r="AE27" s="12"/>
      <c r="AG27">
        <v>2</v>
      </c>
      <c r="AH27">
        <v>16</v>
      </c>
      <c r="AI27">
        <v>0</v>
      </c>
      <c r="AJ27" s="23">
        <v>2.8</v>
      </c>
      <c r="AK27" s="5"/>
      <c r="AM27" s="16"/>
      <c r="AN27" s="16"/>
      <c r="AO27" s="16"/>
      <c r="AY27" s="5"/>
      <c r="BG27" s="23">
        <v>2.8</v>
      </c>
      <c r="BL27" s="36"/>
      <c r="BM27" s="36"/>
      <c r="BN27" s="36"/>
      <c r="BO27" s="23"/>
      <c r="BP27" s="23"/>
      <c r="BQ27" s="38"/>
      <c r="BR27" s="38"/>
      <c r="BS27" s="21"/>
      <c r="BT27" s="36"/>
      <c r="BV27" s="38"/>
      <c r="BW27" s="20">
        <v>134.4</v>
      </c>
      <c r="BX27" s="20">
        <v>33.6</v>
      </c>
      <c r="CJ27">
        <v>1393</v>
      </c>
      <c r="CK27" t="s">
        <v>1236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DA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140625" style="0" customWidth="1"/>
    <col min="2" max="3" width="7.8515625" style="0" customWidth="1"/>
    <col min="4" max="4" width="5.57421875" style="0" customWidth="1"/>
    <col min="5" max="5" width="6.7109375" style="0" customWidth="1"/>
    <col min="6" max="7" width="8.421875" style="0" customWidth="1"/>
    <col min="8" max="8" width="12.00390625" style="0" customWidth="1"/>
    <col min="9" max="9" width="11.8515625" style="0" customWidth="1"/>
    <col min="10" max="10" width="7.421875" style="0" customWidth="1"/>
    <col min="11" max="11" width="18.57421875" style="0" customWidth="1"/>
    <col min="12" max="12" width="6.140625" style="0" customWidth="1"/>
    <col min="13" max="13" width="7.7109375" style="0" customWidth="1"/>
    <col min="14" max="14" width="10.57421875" style="0" customWidth="1"/>
    <col min="15" max="15" width="9.57421875" style="0" customWidth="1"/>
    <col min="16" max="17" width="8.421875" style="0" customWidth="1"/>
    <col min="18" max="20" width="13.421875" style="0" customWidth="1"/>
    <col min="21" max="21" width="12.8515625" style="0" customWidth="1"/>
    <col min="22" max="22" width="13.421875" style="0" customWidth="1"/>
    <col min="23" max="23" width="15.7109375" style="0" customWidth="1"/>
    <col min="24" max="24" width="13.57421875" style="0" customWidth="1"/>
    <col min="25" max="28" width="13.421875" style="0" customWidth="1"/>
    <col min="29" max="32" width="11.421875" style="0" customWidth="1"/>
    <col min="33" max="36" width="13.421875" style="0" customWidth="1"/>
    <col min="37" max="37" width="11.8515625" style="0" customWidth="1"/>
    <col min="38" max="38" width="12.57421875" style="0" customWidth="1"/>
    <col min="39" max="46" width="13.421875" style="0" customWidth="1"/>
    <col min="47" max="47" width="10.8515625" style="0" customWidth="1"/>
    <col min="48" max="48" width="11.140625" style="0" customWidth="1"/>
    <col min="49" max="49" width="12.00390625" style="0" customWidth="1"/>
    <col min="50" max="52" width="8.28125" style="0" customWidth="1"/>
    <col min="53" max="53" width="12.28125" style="0" customWidth="1"/>
    <col min="54" max="54" width="10.140625" style="0" customWidth="1"/>
    <col min="55" max="55" width="8.57421875" style="0" customWidth="1"/>
    <col min="56" max="56" width="12.421875" style="0" customWidth="1"/>
    <col min="57" max="57" width="10.00390625" style="0" customWidth="1"/>
    <col min="58" max="58" width="8.57421875" style="0" customWidth="1"/>
    <col min="59" max="59" width="8.28125" style="0" customWidth="1"/>
    <col min="61" max="61" width="8.8515625" style="0" customWidth="1"/>
    <col min="62" max="62" width="10.8515625" style="0" customWidth="1"/>
    <col min="63" max="63" width="13.140625" style="0" customWidth="1"/>
    <col min="64" max="64" width="7.8515625" style="0" customWidth="1"/>
    <col min="65" max="65" width="9.421875" style="0" customWidth="1"/>
    <col min="66" max="66" width="9.7109375" style="0" customWidth="1"/>
    <col min="67" max="67" width="10.00390625" style="0" customWidth="1"/>
    <col min="68" max="68" width="10.8515625" style="0" customWidth="1"/>
    <col min="69" max="69" width="7.8515625" style="0" customWidth="1"/>
    <col min="70" max="70" width="10.00390625" style="0" customWidth="1"/>
    <col min="71" max="71" width="13.7109375" style="0" customWidth="1"/>
    <col min="72" max="74" width="18.8515625" style="0" customWidth="1"/>
    <col min="76" max="76" width="9.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4.28125" style="0" customWidth="1"/>
    <col min="83" max="83" width="13.7109375" style="0" customWidth="1"/>
    <col min="84" max="84" width="18.7109375" style="0" customWidth="1"/>
    <col min="85" max="85" width="9.7109375" style="0" customWidth="1"/>
    <col min="86" max="86" width="13.140625" style="0" customWidth="1"/>
    <col min="87" max="87" width="12.421875" style="0" customWidth="1"/>
    <col min="88" max="88" width="5.140625" style="0" customWidth="1"/>
    <col min="89" max="89" width="20.8515625" style="0" customWidth="1"/>
    <col min="90" max="90" width="9.00390625" style="0" customWidth="1"/>
    <col min="91" max="91" width="12.851562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9" ht="12.75">
      <c r="A8" s="14"/>
      <c r="B8" s="13"/>
      <c r="C8" s="13"/>
      <c r="D8" s="13"/>
      <c r="E8" s="13"/>
      <c r="F8" s="2"/>
      <c r="G8" s="2"/>
      <c r="H8" s="2"/>
      <c r="I8" s="2"/>
      <c r="J8" s="13"/>
      <c r="K8" s="2"/>
      <c r="L8" s="13"/>
      <c r="M8" s="13"/>
      <c r="N8" s="2"/>
      <c r="O8" s="9"/>
      <c r="P8" s="9"/>
      <c r="Q8" s="9"/>
      <c r="R8" s="19"/>
      <c r="S8" s="19"/>
      <c r="T8" s="19"/>
      <c r="U8" s="47"/>
      <c r="V8" s="47"/>
      <c r="X8" s="23"/>
      <c r="AB8" s="47"/>
      <c r="AF8" s="23"/>
      <c r="AJ8" s="5"/>
      <c r="BP8" s="47"/>
      <c r="BQ8" s="38"/>
      <c r="BR8" s="38"/>
      <c r="BS8" s="21"/>
      <c r="BT8" s="36"/>
      <c r="BU8" s="36"/>
      <c r="BV8" s="38"/>
      <c r="BW8" s="36"/>
      <c r="BX8" s="47"/>
      <c r="CB8" s="23"/>
      <c r="CK8" s="2"/>
    </row>
    <row r="10" spans="1:89" ht="12.75">
      <c r="A10" s="14"/>
      <c r="B10" s="13"/>
      <c r="C10" s="13"/>
      <c r="D10" s="13"/>
      <c r="E10" s="13"/>
      <c r="F10" s="2"/>
      <c r="G10" s="2"/>
      <c r="H10" s="2"/>
      <c r="I10" s="2"/>
      <c r="J10" s="13"/>
      <c r="K10" s="2"/>
      <c r="L10" s="13"/>
      <c r="M10" s="13"/>
      <c r="N10" s="2"/>
      <c r="O10" s="9"/>
      <c r="P10" s="9"/>
      <c r="Q10" s="9"/>
      <c r="R10" s="19"/>
      <c r="S10" s="19"/>
      <c r="T10" s="19"/>
      <c r="U10" s="47"/>
      <c r="V10" s="47"/>
      <c r="X10" s="23"/>
      <c r="AB10" s="47"/>
      <c r="AF10" s="23"/>
      <c r="AJ10" s="5"/>
      <c r="AP10" s="36"/>
      <c r="AQ10" s="16"/>
      <c r="AR10" s="16"/>
      <c r="AS10" s="16"/>
      <c r="AT10" s="16"/>
      <c r="AX10" s="5"/>
      <c r="BG10" s="6"/>
      <c r="BP10" s="47"/>
      <c r="BQ10" s="38"/>
      <c r="BR10" s="38"/>
      <c r="BS10" s="21"/>
      <c r="BT10" s="36"/>
      <c r="BU10" s="36"/>
      <c r="BV10" s="38"/>
      <c r="BW10" s="36"/>
      <c r="BX10" s="47"/>
      <c r="CK10" s="2"/>
    </row>
    <row r="11" ht="12.75">
      <c r="BW11" s="36"/>
    </row>
    <row r="12" spans="1:89" ht="12.75">
      <c r="A12" s="14"/>
      <c r="B12" s="13"/>
      <c r="C12" s="13"/>
      <c r="D12" s="13"/>
      <c r="E12" s="13"/>
      <c r="F12" s="2"/>
      <c r="G12" s="2"/>
      <c r="H12" s="2"/>
      <c r="I12" s="2"/>
      <c r="J12" s="13"/>
      <c r="K12" s="2"/>
      <c r="L12" s="13"/>
      <c r="M12" s="13"/>
      <c r="N12" s="2"/>
      <c r="O12" s="9"/>
      <c r="P12" s="9"/>
      <c r="Q12" s="9"/>
      <c r="R12" s="19"/>
      <c r="S12" s="19"/>
      <c r="T12" s="19"/>
      <c r="U12" s="47"/>
      <c r="V12" s="47"/>
      <c r="W12" s="23"/>
      <c r="X12" s="23"/>
      <c r="AB12" s="47"/>
      <c r="AF12" s="23"/>
      <c r="AJ12" s="5"/>
      <c r="AK12" s="23"/>
      <c r="BG12" s="6"/>
      <c r="BP12" s="47"/>
      <c r="BQ12" s="38"/>
      <c r="BR12" s="38"/>
      <c r="BS12" s="21"/>
      <c r="BT12" s="36"/>
      <c r="BU12" s="36"/>
      <c r="BV12" s="38"/>
      <c r="BW12" s="47"/>
      <c r="BX12" s="47"/>
      <c r="CK12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19"/>
      <c r="S13" s="19"/>
      <c r="T13" s="19"/>
      <c r="U13" s="47"/>
      <c r="V13" s="47"/>
      <c r="W13" s="23"/>
      <c r="X13" s="23"/>
      <c r="AB13" s="47"/>
      <c r="AF13" s="23"/>
      <c r="AJ13" s="5"/>
      <c r="AK13" s="23"/>
      <c r="AX13" s="5"/>
      <c r="BG13" s="6"/>
      <c r="BP13" s="47"/>
      <c r="BQ13" s="38"/>
      <c r="BR13" s="38"/>
      <c r="BS13" s="21"/>
      <c r="BT13" s="36"/>
      <c r="BU13" s="36"/>
      <c r="BV13" s="38"/>
      <c r="BW13" s="47"/>
      <c r="BX13" s="47"/>
      <c r="CK13" s="2"/>
    </row>
    <row r="14" spans="1:89" ht="12.75">
      <c r="A14" s="14"/>
      <c r="B14" s="13"/>
      <c r="C14" s="13"/>
      <c r="D14" s="13"/>
      <c r="E14" s="13"/>
      <c r="F14" s="2"/>
      <c r="G14" s="2"/>
      <c r="H14" s="2"/>
      <c r="I14" s="2"/>
      <c r="J14" s="13"/>
      <c r="K14" s="2"/>
      <c r="L14" s="13"/>
      <c r="M14" s="13"/>
      <c r="N14" s="2"/>
      <c r="O14" s="9"/>
      <c r="P14" s="9"/>
      <c r="Q14" s="9"/>
      <c r="R14" s="19"/>
      <c r="S14" s="19"/>
      <c r="T14" s="19"/>
      <c r="U14" s="47"/>
      <c r="V14" s="47"/>
      <c r="W14" s="23"/>
      <c r="X14" s="23"/>
      <c r="AB14" s="47"/>
      <c r="AF14" s="23"/>
      <c r="AJ14" s="5"/>
      <c r="AK14" s="23"/>
      <c r="BG14" s="6"/>
      <c r="BP14" s="47"/>
      <c r="BQ14" s="38"/>
      <c r="BR14" s="38"/>
      <c r="BS14" s="21"/>
      <c r="BT14" s="36"/>
      <c r="BU14" s="36"/>
      <c r="BV14" s="38"/>
      <c r="BW14" s="47"/>
      <c r="BX14" s="47"/>
      <c r="CK14" s="2"/>
    </row>
    <row r="16" spans="1:89" ht="12.75">
      <c r="A16" s="14"/>
      <c r="B16" s="13"/>
      <c r="C16" s="13"/>
      <c r="D16" s="13"/>
      <c r="E16" s="13"/>
      <c r="F16" s="2"/>
      <c r="G16" s="2"/>
      <c r="H16" s="2"/>
      <c r="I16" s="2"/>
      <c r="J16" s="13"/>
      <c r="K16" s="2"/>
      <c r="L16" s="13"/>
      <c r="M16" s="13"/>
      <c r="N16" s="2"/>
      <c r="O16" s="9"/>
      <c r="P16" s="9"/>
      <c r="Q16" s="9"/>
      <c r="R16" s="19"/>
      <c r="S16" s="19"/>
      <c r="T16" s="19"/>
      <c r="U16" s="47"/>
      <c r="V16" s="47"/>
      <c r="W16" s="23"/>
      <c r="X16" s="23"/>
      <c r="AB16" s="47"/>
      <c r="AF16" s="23"/>
      <c r="AJ16" s="5"/>
      <c r="AP16" s="36"/>
      <c r="AQ16" s="16"/>
      <c r="AR16" s="16"/>
      <c r="AS16" s="16"/>
      <c r="AT16" s="16"/>
      <c r="AU16" s="5"/>
      <c r="BG16" s="6"/>
      <c r="BP16" s="47"/>
      <c r="BQ16" s="38"/>
      <c r="BR16" s="38"/>
      <c r="BS16" s="21"/>
      <c r="BT16" s="36"/>
      <c r="BU16" s="36"/>
      <c r="BV16" s="38"/>
      <c r="BW16" s="47"/>
      <c r="BX16" s="47"/>
      <c r="CK16" s="2"/>
    </row>
    <row r="17" spans="1:89" ht="12.75">
      <c r="A17" s="14"/>
      <c r="B17" s="13"/>
      <c r="C17" s="13"/>
      <c r="D17" s="13"/>
      <c r="E17" s="13"/>
      <c r="F17" s="2"/>
      <c r="G17" s="2"/>
      <c r="H17" s="2"/>
      <c r="I17" s="2"/>
      <c r="J17" s="13"/>
      <c r="K17" s="2"/>
      <c r="L17" s="13"/>
      <c r="M17" s="13"/>
      <c r="N17" s="2"/>
      <c r="O17" s="9"/>
      <c r="P17" s="9"/>
      <c r="Q17" s="9"/>
      <c r="R17" s="19"/>
      <c r="S17" s="19"/>
      <c r="T17" s="19"/>
      <c r="U17" s="47"/>
      <c r="V17" s="47"/>
      <c r="W17" s="23"/>
      <c r="X17" s="23"/>
      <c r="AB17" s="47"/>
      <c r="AF17" s="23"/>
      <c r="AJ17" s="5"/>
      <c r="AP17" s="36"/>
      <c r="AQ17" s="16"/>
      <c r="AR17" s="16"/>
      <c r="AS17" s="16"/>
      <c r="AT17" s="16"/>
      <c r="BG17" s="5"/>
      <c r="BP17" s="47"/>
      <c r="BQ17" s="38"/>
      <c r="BR17" s="38"/>
      <c r="BS17" s="21"/>
      <c r="BT17" s="36"/>
      <c r="BU17" s="36"/>
      <c r="BV17" s="38"/>
      <c r="BW17" s="47"/>
      <c r="BX17" s="47"/>
      <c r="CB17" s="23"/>
      <c r="CK17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DA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8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7"/>
      <c r="S8" s="19"/>
      <c r="T8" s="19"/>
      <c r="U8" s="23"/>
      <c r="V8" s="23"/>
      <c r="W8" s="23"/>
      <c r="X8" s="23"/>
      <c r="AJ8" s="5"/>
      <c r="AK8" s="16"/>
      <c r="AL8" s="16"/>
      <c r="AM8" s="16"/>
      <c r="AN8" s="16"/>
      <c r="AO8" s="16"/>
      <c r="AP8" s="16"/>
      <c r="AU8" s="16"/>
      <c r="AV8" s="16"/>
      <c r="AW8" s="16"/>
      <c r="AX8" s="16"/>
      <c r="AY8" s="16"/>
      <c r="AZ8" s="16"/>
      <c r="BA8" s="36"/>
      <c r="BB8" s="16"/>
      <c r="BC8" s="16"/>
      <c r="BD8" s="16"/>
      <c r="BG8" s="16"/>
      <c r="BH8" s="36"/>
      <c r="BI8" s="36"/>
      <c r="BJ8" s="36"/>
      <c r="BK8" s="36"/>
      <c r="BL8" s="36"/>
      <c r="BM8" s="16"/>
      <c r="BN8" s="16"/>
      <c r="BO8" s="16"/>
      <c r="BP8" s="16"/>
      <c r="BQ8" s="38"/>
      <c r="BR8" s="16"/>
      <c r="BS8" s="16"/>
      <c r="BT8" s="16"/>
      <c r="BU8" s="16"/>
      <c r="BV8" s="16"/>
      <c r="BW8" s="16"/>
      <c r="BY8" s="36"/>
      <c r="BZ8" s="36"/>
      <c r="CA8" s="36"/>
      <c r="CB8" s="36"/>
      <c r="CC8" s="36"/>
      <c r="CE8" s="34"/>
      <c r="CF8" s="34"/>
      <c r="CG8" s="16"/>
      <c r="CH8" s="34"/>
      <c r="CI8" s="34"/>
      <c r="CJ8" s="16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7"/>
      <c r="V9" s="47"/>
      <c r="X9" s="23"/>
      <c r="AB9" s="47"/>
      <c r="AJ9" s="6"/>
      <c r="AW9" s="6"/>
      <c r="BD9" s="6"/>
      <c r="BE9" s="16"/>
      <c r="BF9" s="16"/>
      <c r="BW9" s="47"/>
      <c r="BX9" s="47"/>
      <c r="CJ9" s="13"/>
      <c r="CK9" s="2"/>
    </row>
    <row r="10" spans="1:89" ht="12.75">
      <c r="A10" s="14"/>
      <c r="B10" s="13"/>
      <c r="C10" s="13"/>
      <c r="D10" s="13"/>
      <c r="E10" s="13"/>
      <c r="F10" s="2"/>
      <c r="G10" s="2"/>
      <c r="H10" s="2"/>
      <c r="I10" s="2"/>
      <c r="J10" s="13"/>
      <c r="K10" s="2"/>
      <c r="L10" s="13"/>
      <c r="M10" s="13"/>
      <c r="N10" s="2"/>
      <c r="O10" s="9"/>
      <c r="P10" s="9"/>
      <c r="Q10" s="9"/>
      <c r="R10" s="19"/>
      <c r="S10" s="19"/>
      <c r="T10" s="19"/>
      <c r="U10" s="47"/>
      <c r="V10" s="47"/>
      <c r="X10" s="23"/>
      <c r="AB10" s="47"/>
      <c r="AJ10" s="6"/>
      <c r="AW10" s="6"/>
      <c r="BD10" s="6"/>
      <c r="BE10" s="16"/>
      <c r="BF10" s="16"/>
      <c r="BW10" s="47"/>
      <c r="BX10" s="47"/>
      <c r="CJ10" s="13"/>
      <c r="CK10" s="2"/>
    </row>
    <row r="11" spans="1:89" ht="12.75">
      <c r="A11" s="14"/>
      <c r="B11" s="13"/>
      <c r="C11" s="13"/>
      <c r="D11" s="13"/>
      <c r="E11" s="13"/>
      <c r="F11" s="2"/>
      <c r="G11" s="2"/>
      <c r="H11" s="2"/>
      <c r="I11" s="2"/>
      <c r="J11" s="13"/>
      <c r="K11" s="2"/>
      <c r="L11" s="13"/>
      <c r="M11" s="13"/>
      <c r="N11" s="2"/>
      <c r="O11" s="9"/>
      <c r="P11" s="9"/>
      <c r="Q11" s="9"/>
      <c r="R11" s="19"/>
      <c r="S11" s="19"/>
      <c r="T11" s="19"/>
      <c r="U11" s="47"/>
      <c r="V11" s="47"/>
      <c r="X11" s="23"/>
      <c r="AB11" s="47"/>
      <c r="AJ11" s="6"/>
      <c r="AW11" s="6"/>
      <c r="BD11" s="6"/>
      <c r="BE11" s="16"/>
      <c r="BF11" s="16"/>
      <c r="BW11" s="47"/>
      <c r="BX11" s="47"/>
      <c r="CJ11" s="13"/>
      <c r="CK11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19"/>
      <c r="S13" s="19"/>
      <c r="T13" s="19"/>
      <c r="U13" s="47"/>
      <c r="V13" s="47"/>
      <c r="W13" s="47"/>
      <c r="X13" s="23"/>
      <c r="AB13" s="47"/>
      <c r="AJ13" s="6"/>
      <c r="AK13" s="23"/>
      <c r="BD13" s="6"/>
      <c r="BE13" s="16"/>
      <c r="BF13" s="16"/>
      <c r="BS13" s="21"/>
      <c r="BW13" s="47"/>
      <c r="BX13" s="47"/>
      <c r="CJ13" s="15"/>
      <c r="CK13" s="2"/>
    </row>
    <row r="14" spans="1:89" ht="12.75">
      <c r="A14" s="14"/>
      <c r="B14" s="13"/>
      <c r="C14" s="13"/>
      <c r="D14" s="13"/>
      <c r="E14" s="13"/>
      <c r="F14" s="2"/>
      <c r="G14" s="2"/>
      <c r="H14" s="2"/>
      <c r="I14" s="2"/>
      <c r="J14" s="13"/>
      <c r="K14" s="2"/>
      <c r="L14" s="13"/>
      <c r="M14" s="13"/>
      <c r="N14" s="2"/>
      <c r="O14" s="9"/>
      <c r="P14" s="9"/>
      <c r="Q14" s="9"/>
      <c r="R14" s="19"/>
      <c r="S14" s="19"/>
      <c r="T14" s="19"/>
      <c r="U14" s="47"/>
      <c r="V14" s="47"/>
      <c r="W14" s="47"/>
      <c r="X14" s="23"/>
      <c r="AB14" s="47"/>
      <c r="AJ14" s="6"/>
      <c r="AK14" s="23"/>
      <c r="BD14" s="6"/>
      <c r="BE14" s="16"/>
      <c r="BF14" s="16"/>
      <c r="BS14" s="21"/>
      <c r="BW14" s="47"/>
      <c r="BX14" s="47"/>
      <c r="CJ14" s="15"/>
      <c r="CK14" s="2"/>
    </row>
    <row r="16" spans="1:89" ht="12.75">
      <c r="A16" s="14"/>
      <c r="B16" s="13"/>
      <c r="C16" s="13"/>
      <c r="D16" s="13"/>
      <c r="E16" s="13"/>
      <c r="F16" s="2"/>
      <c r="G16" s="2"/>
      <c r="H16" s="2"/>
      <c r="I16" s="2"/>
      <c r="J16" s="13"/>
      <c r="K16" s="2"/>
      <c r="L16" s="13"/>
      <c r="M16" s="13"/>
      <c r="N16" s="2"/>
      <c r="O16" s="9"/>
      <c r="P16" s="9"/>
      <c r="Q16" s="9"/>
      <c r="R16" s="19"/>
      <c r="S16" s="19"/>
      <c r="T16" s="19"/>
      <c r="U16" s="47"/>
      <c r="V16" s="47"/>
      <c r="X16" s="23"/>
      <c r="AB16" s="47"/>
      <c r="AJ16" s="6"/>
      <c r="BD16" s="6"/>
      <c r="BE16" s="16"/>
      <c r="BF16" s="16"/>
      <c r="BS16" s="21"/>
      <c r="BW16" s="47"/>
      <c r="BX16" s="47"/>
      <c r="CJ16" s="15"/>
      <c r="CK16" s="2"/>
    </row>
    <row r="17" spans="1:89" ht="12.75">
      <c r="A17" s="14"/>
      <c r="B17" s="13"/>
      <c r="C17" s="13"/>
      <c r="D17" s="13"/>
      <c r="E17" s="13"/>
      <c r="F17" s="2"/>
      <c r="G17" s="2"/>
      <c r="H17" s="2"/>
      <c r="I17" s="2"/>
      <c r="J17" s="13"/>
      <c r="K17" s="2"/>
      <c r="L17" s="13"/>
      <c r="M17" s="13"/>
      <c r="N17" s="2"/>
      <c r="O17" s="9"/>
      <c r="P17" s="9"/>
      <c r="Q17" s="9"/>
      <c r="R17" s="19"/>
      <c r="S17" s="19"/>
      <c r="T17" s="19"/>
      <c r="U17" s="47"/>
      <c r="V17" s="47"/>
      <c r="X17" s="23"/>
      <c r="AB17" s="47"/>
      <c r="AJ17" s="6"/>
      <c r="BD17" s="6"/>
      <c r="BE17" s="16"/>
      <c r="BF17" s="16"/>
      <c r="BS17" s="21"/>
      <c r="BW17" s="47"/>
      <c r="BX17" s="47"/>
      <c r="CJ17" s="15"/>
      <c r="CK17" s="2"/>
    </row>
    <row r="18" spans="1:89" ht="12.75">
      <c r="A18" s="14"/>
      <c r="B18" s="13"/>
      <c r="C18" s="13"/>
      <c r="D18" s="13"/>
      <c r="E18" s="13"/>
      <c r="F18" s="2"/>
      <c r="G18" s="2"/>
      <c r="H18" s="2"/>
      <c r="I18" s="2"/>
      <c r="J18" s="13"/>
      <c r="K18" s="2"/>
      <c r="L18" s="13"/>
      <c r="M18" s="13"/>
      <c r="N18" s="2"/>
      <c r="O18" s="9"/>
      <c r="P18" s="9"/>
      <c r="Q18" s="9"/>
      <c r="R18" s="19"/>
      <c r="S18" s="19"/>
      <c r="T18" s="19"/>
      <c r="U18" s="47"/>
      <c r="V18" s="47"/>
      <c r="X18" s="23"/>
      <c r="AB18" s="47"/>
      <c r="AJ18" s="6"/>
      <c r="BD18" s="6"/>
      <c r="BE18" s="16"/>
      <c r="BF18" s="16"/>
      <c r="BS18" s="21"/>
      <c r="BW18" s="47"/>
      <c r="BX18" s="47"/>
      <c r="CJ18" s="15"/>
      <c r="CK18" s="2"/>
    </row>
    <row r="19" spans="1:89" ht="12.75">
      <c r="A19" s="14"/>
      <c r="B19" s="13"/>
      <c r="C19" s="13"/>
      <c r="D19" s="13"/>
      <c r="E19" s="13"/>
      <c r="F19" s="2"/>
      <c r="G19" s="2"/>
      <c r="H19" s="2"/>
      <c r="I19" s="2"/>
      <c r="J19" s="13"/>
      <c r="K19" s="2"/>
      <c r="L19" s="13"/>
      <c r="M19" s="13"/>
      <c r="N19" s="2"/>
      <c r="O19" s="9"/>
      <c r="P19" s="9"/>
      <c r="Q19" s="9"/>
      <c r="R19" s="19"/>
      <c r="S19" s="19"/>
      <c r="T19" s="19"/>
      <c r="U19" s="47"/>
      <c r="V19" s="47"/>
      <c r="X19" s="23"/>
      <c r="AB19" s="47"/>
      <c r="AJ19" s="6"/>
      <c r="BD19" s="6"/>
      <c r="BE19" s="16"/>
      <c r="BF19" s="16"/>
      <c r="BS19" s="21"/>
      <c r="BW19" s="47"/>
      <c r="BX19" s="47"/>
      <c r="CJ19" s="15"/>
      <c r="CK19" s="2"/>
    </row>
    <row r="20" spans="1:89" ht="12.75">
      <c r="A20" s="14"/>
      <c r="B20" s="13"/>
      <c r="C20" s="13"/>
      <c r="D20" s="13"/>
      <c r="E20" s="13"/>
      <c r="F20" s="2"/>
      <c r="G20" s="2"/>
      <c r="H20" s="2"/>
      <c r="I20" s="2"/>
      <c r="J20" s="13"/>
      <c r="K20" s="2"/>
      <c r="L20" s="13"/>
      <c r="M20" s="13"/>
      <c r="N20" s="2"/>
      <c r="O20" s="9"/>
      <c r="P20" s="9"/>
      <c r="Q20" s="9"/>
      <c r="R20" s="19"/>
      <c r="S20" s="19"/>
      <c r="T20" s="19"/>
      <c r="U20" s="47"/>
      <c r="V20" s="47"/>
      <c r="X20" s="23"/>
      <c r="AB20" s="47"/>
      <c r="AJ20" s="6"/>
      <c r="BD20" s="6"/>
      <c r="BE20" s="16"/>
      <c r="BF20" s="16"/>
      <c r="BS20" s="21"/>
      <c r="BW20" s="47"/>
      <c r="BX20" s="47"/>
      <c r="CJ20" s="15"/>
      <c r="CK20" s="2"/>
    </row>
    <row r="21" spans="1:89" ht="12.75">
      <c r="A21" s="14"/>
      <c r="B21" s="13"/>
      <c r="C21" s="13"/>
      <c r="D21" s="13"/>
      <c r="E21" s="13"/>
      <c r="F21" s="2"/>
      <c r="G21" s="2"/>
      <c r="H21" s="2"/>
      <c r="I21" s="2"/>
      <c r="J21" s="13"/>
      <c r="K21" s="2"/>
      <c r="L21" s="13"/>
      <c r="M21" s="13"/>
      <c r="N21" s="2"/>
      <c r="O21" s="9"/>
      <c r="P21" s="9"/>
      <c r="Q21" s="9"/>
      <c r="R21" s="19"/>
      <c r="S21" s="19"/>
      <c r="T21" s="19"/>
      <c r="U21" s="47"/>
      <c r="V21" s="47"/>
      <c r="X21" s="23"/>
      <c r="AB21" s="47"/>
      <c r="AJ21" s="6"/>
      <c r="BD21" s="6"/>
      <c r="BE21" s="16"/>
      <c r="BF21" s="16"/>
      <c r="BL21" s="47"/>
      <c r="BQ21" s="40"/>
      <c r="BR21" s="40"/>
      <c r="BS21" s="21"/>
      <c r="BW21" s="47"/>
      <c r="BX21" s="47"/>
      <c r="CJ21" s="15"/>
      <c r="CK2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2.71093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7"/>
      <c r="S8" s="19"/>
      <c r="T8" s="19"/>
      <c r="U8" s="23"/>
      <c r="V8" s="23"/>
      <c r="W8" s="23"/>
      <c r="X8" s="23"/>
      <c r="AJ8" s="5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36"/>
      <c r="BB8" s="16"/>
      <c r="BC8" s="16"/>
      <c r="BD8" s="16"/>
      <c r="BG8" s="16"/>
      <c r="BH8" s="36"/>
      <c r="BI8" s="36"/>
      <c r="BJ8" s="36"/>
      <c r="BK8" s="36"/>
      <c r="BL8" s="36"/>
      <c r="BM8" s="16"/>
      <c r="BN8" s="16"/>
      <c r="BO8" s="16"/>
      <c r="BP8" s="16"/>
      <c r="BQ8" s="38"/>
      <c r="BR8" s="16"/>
      <c r="BS8" s="16"/>
      <c r="BT8" s="16"/>
      <c r="BU8" s="16"/>
      <c r="BV8" s="16"/>
      <c r="BW8" s="16"/>
      <c r="BY8" s="36"/>
      <c r="BZ8" s="36"/>
      <c r="CA8" s="36"/>
      <c r="CB8" s="36"/>
      <c r="CC8" s="36"/>
      <c r="CE8" s="34"/>
      <c r="CF8" s="34"/>
      <c r="CG8" s="16"/>
      <c r="CH8" s="34"/>
      <c r="CI8" s="34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7"/>
      <c r="V9" s="47"/>
      <c r="W9" s="23"/>
      <c r="X9" s="23"/>
      <c r="AB9" s="47"/>
      <c r="AJ9" s="6"/>
      <c r="BC9" s="6"/>
      <c r="CJ9" s="15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7"/>
      <c r="S8" s="19"/>
      <c r="T8" s="19"/>
      <c r="U8" s="23"/>
      <c r="V8" s="23"/>
      <c r="W8" s="23"/>
      <c r="X8" s="23"/>
      <c r="AJ8" s="5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36"/>
      <c r="BB8" s="16"/>
      <c r="BC8" s="16"/>
      <c r="BD8" s="16"/>
      <c r="BG8" s="16"/>
      <c r="BH8" s="36"/>
      <c r="BI8" s="36"/>
      <c r="BJ8" s="36"/>
      <c r="BK8" s="36"/>
      <c r="BL8" s="36"/>
      <c r="BM8" s="16"/>
      <c r="BN8" s="16"/>
      <c r="BO8" s="16"/>
      <c r="BP8" s="16"/>
      <c r="BQ8" s="38"/>
      <c r="BR8" s="16"/>
      <c r="BS8" s="16"/>
      <c r="BT8" s="16"/>
      <c r="BU8" s="16"/>
      <c r="BV8" s="16"/>
      <c r="BW8" s="16"/>
      <c r="BY8" s="36"/>
      <c r="BZ8" s="36"/>
      <c r="CA8" s="36"/>
      <c r="CB8" s="36"/>
      <c r="CE8" s="34"/>
      <c r="CF8" s="34"/>
      <c r="CG8" s="16"/>
      <c r="CH8" s="34"/>
      <c r="CI8" s="34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7"/>
      <c r="V9" s="47"/>
      <c r="W9" s="23"/>
      <c r="X9" s="23"/>
      <c r="AB9" s="47"/>
      <c r="AJ9" s="6"/>
      <c r="BC9" s="6"/>
      <c r="BW9" s="47"/>
      <c r="BX9" s="47"/>
      <c r="CJ9" s="15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7"/>
      <c r="S8" s="19"/>
      <c r="T8" s="19"/>
      <c r="U8" s="23"/>
      <c r="V8" s="23"/>
      <c r="W8" s="23"/>
      <c r="X8" s="23"/>
      <c r="AJ8" s="5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36"/>
      <c r="BB8" s="16"/>
      <c r="BC8" s="16"/>
      <c r="BD8" s="16"/>
      <c r="BG8" s="16"/>
      <c r="BH8" s="36"/>
      <c r="BI8" s="36"/>
      <c r="BJ8" s="36"/>
      <c r="BK8" s="36"/>
      <c r="BL8" s="36"/>
      <c r="BM8" s="16"/>
      <c r="BN8" s="16"/>
      <c r="BO8" s="16"/>
      <c r="BP8" s="16"/>
      <c r="BQ8" s="38"/>
      <c r="BR8" s="16"/>
      <c r="BS8" s="16"/>
      <c r="BT8" s="16"/>
      <c r="BU8" s="16"/>
      <c r="BV8" s="16"/>
      <c r="BW8" s="16"/>
      <c r="BY8" s="36"/>
      <c r="BZ8" s="36"/>
      <c r="CA8" s="36"/>
      <c r="CB8" s="36"/>
      <c r="CC8" s="36"/>
      <c r="CE8" s="34"/>
      <c r="CF8" s="34"/>
      <c r="CG8" s="16"/>
      <c r="CH8" s="34"/>
      <c r="CI8" s="34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7"/>
      <c r="V9" s="47"/>
      <c r="X9" s="23"/>
      <c r="AB9" s="47"/>
      <c r="AJ9" s="6"/>
      <c r="BW9" s="47"/>
      <c r="BX9" s="47"/>
      <c r="CJ9" s="15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25" sqref="I25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2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  <c r="CN3" s="1"/>
    </row>
    <row r="4" spans="1:92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1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  <c r="CN4" s="1"/>
    </row>
    <row r="5" spans="1:92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DA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2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  <c r="CN3" s="1"/>
    </row>
    <row r="4" spans="1:92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1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  <c r="CN4" s="1"/>
    </row>
    <row r="5" spans="1:92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ht="12.75">
      <c r="BW8" s="47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7"/>
      <c r="V9" s="47"/>
      <c r="X9" s="23"/>
      <c r="AF9" s="23"/>
      <c r="AJ9" s="5"/>
      <c r="AK9" s="23"/>
      <c r="BB9" s="6"/>
      <c r="BG9" s="5"/>
      <c r="BP9" s="47"/>
      <c r="BQ9" s="38"/>
      <c r="BR9" s="38"/>
      <c r="BS9" s="21"/>
      <c r="BT9" s="36"/>
      <c r="BU9" s="36"/>
      <c r="BV9" s="38"/>
      <c r="BW9" s="47"/>
      <c r="BX9" s="47"/>
      <c r="CK9" s="2"/>
    </row>
    <row r="11" spans="1:89" ht="12.75">
      <c r="A11" s="14"/>
      <c r="B11" s="13"/>
      <c r="C11" s="13"/>
      <c r="D11" s="13"/>
      <c r="E11" s="13"/>
      <c r="F11" s="2"/>
      <c r="G11" s="2"/>
      <c r="H11" s="2"/>
      <c r="I11" s="2"/>
      <c r="J11" s="13"/>
      <c r="K11" s="2"/>
      <c r="L11" s="13"/>
      <c r="M11" s="13"/>
      <c r="N11" s="2"/>
      <c r="O11" s="9"/>
      <c r="P11" s="9"/>
      <c r="Q11" s="9"/>
      <c r="R11" s="19"/>
      <c r="S11" s="19"/>
      <c r="T11" s="19"/>
      <c r="U11" s="47"/>
      <c r="V11" s="47"/>
      <c r="X11" s="23"/>
      <c r="AF11" s="23"/>
      <c r="AJ11" s="5"/>
      <c r="BG11" s="5"/>
      <c r="BP11" s="47"/>
      <c r="BQ11" s="38"/>
      <c r="BR11" s="38"/>
      <c r="BS11" s="21"/>
      <c r="BT11" s="36"/>
      <c r="BU11" s="36"/>
      <c r="BV11" s="38"/>
      <c r="BW11" s="47"/>
      <c r="BX11" s="47"/>
      <c r="CK11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19"/>
      <c r="S13" s="19"/>
      <c r="T13" s="19"/>
      <c r="U13" s="47"/>
      <c r="V13" s="47"/>
      <c r="W13" s="23"/>
      <c r="X13" s="23"/>
      <c r="AB13" s="47"/>
      <c r="AF13" s="23"/>
      <c r="AJ13" s="5"/>
      <c r="AK13" s="23"/>
      <c r="BG13" s="5"/>
      <c r="BP13" s="47"/>
      <c r="BQ13" s="38"/>
      <c r="BR13" s="38"/>
      <c r="BS13" s="21"/>
      <c r="BT13" s="36"/>
      <c r="BU13" s="36"/>
      <c r="BV13" s="38"/>
      <c r="BW13" s="47"/>
      <c r="BX13" s="47"/>
      <c r="CK1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DA1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0.421875" style="0" customWidth="1"/>
    <col min="10" max="10" width="7.57421875" style="0" customWidth="1"/>
    <col min="11" max="11" width="41.14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41.140625" style="0" customWidth="1"/>
    <col min="90" max="90" width="57.00390625" style="0" customWidth="1"/>
    <col min="91" max="91" width="13.421875" style="0" customWidth="1"/>
  </cols>
  <sheetData>
    <row r="1" spans="1:88" ht="12.75">
      <c r="A1" s="13"/>
      <c r="B1" s="18" t="s">
        <v>1195</v>
      </c>
      <c r="D1" s="3"/>
      <c r="E1" s="4" t="s">
        <v>325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2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  <c r="CN3" s="1"/>
    </row>
    <row r="4" spans="1:92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1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  <c r="CN4" s="1"/>
    </row>
    <row r="5" spans="1:92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8">
        <v>1393</v>
      </c>
      <c r="B9" s="13" t="s">
        <v>861</v>
      </c>
      <c r="C9" s="13" t="s">
        <v>1021</v>
      </c>
      <c r="D9" s="13" t="s">
        <v>56</v>
      </c>
      <c r="E9" s="13" t="s">
        <v>179</v>
      </c>
      <c r="F9" s="2" t="s">
        <v>144</v>
      </c>
      <c r="G9" s="2">
        <v>1</v>
      </c>
      <c r="H9" s="2" t="s">
        <v>1195</v>
      </c>
      <c r="I9" s="2" t="s">
        <v>617</v>
      </c>
      <c r="J9" s="13" t="s">
        <v>233</v>
      </c>
      <c r="K9" t="s">
        <v>1198</v>
      </c>
      <c r="L9" s="13" t="s">
        <v>1207</v>
      </c>
      <c r="M9" s="13" t="s">
        <v>1320</v>
      </c>
      <c r="N9" s="2" t="s">
        <v>1249</v>
      </c>
      <c r="O9" s="9">
        <v>9</v>
      </c>
      <c r="P9" s="9"/>
      <c r="Q9" s="9"/>
      <c r="R9" s="27">
        <v>464</v>
      </c>
      <c r="S9" s="19">
        <v>8</v>
      </c>
      <c r="T9" s="19">
        <v>0</v>
      </c>
      <c r="U9" s="47">
        <v>464.4</v>
      </c>
      <c r="V9" s="47">
        <v>51.599999999999994</v>
      </c>
      <c r="W9" s="23"/>
      <c r="X9" s="5">
        <v>4.3</v>
      </c>
      <c r="Y9" s="12"/>
      <c r="Z9" s="12"/>
      <c r="AA9" s="12"/>
      <c r="AB9" s="47"/>
      <c r="AC9" s="12"/>
      <c r="AD9" s="12"/>
      <c r="AE9" s="12"/>
      <c r="AF9" s="23"/>
      <c r="AG9">
        <v>4</v>
      </c>
      <c r="AH9">
        <v>6</v>
      </c>
      <c r="AI9">
        <v>0</v>
      </c>
      <c r="AJ9" s="23">
        <v>4.3</v>
      </c>
      <c r="AK9" s="23"/>
      <c r="AM9" s="16"/>
      <c r="AN9" s="16"/>
      <c r="AO9" s="16"/>
      <c r="AY9" s="5"/>
      <c r="BL9" s="36"/>
      <c r="BM9" s="36"/>
      <c r="BN9" s="36"/>
      <c r="BO9" s="23"/>
      <c r="BP9" s="23"/>
      <c r="BQ9" s="38"/>
      <c r="BR9" s="38"/>
      <c r="BS9" s="21"/>
      <c r="BT9" s="36"/>
      <c r="BV9" s="38"/>
      <c r="BW9" s="20">
        <v>464.4</v>
      </c>
      <c r="BX9" s="20">
        <v>51.599999999999994</v>
      </c>
      <c r="CJ9">
        <v>1393</v>
      </c>
      <c r="CK9" t="s">
        <v>1198</v>
      </c>
    </row>
    <row r="10" spans="1:90" ht="12.75">
      <c r="A10" s="18">
        <v>1393</v>
      </c>
      <c r="B10" s="13" t="s">
        <v>861</v>
      </c>
      <c r="C10" s="13" t="s">
        <v>1021</v>
      </c>
      <c r="D10" s="13" t="s">
        <v>56</v>
      </c>
      <c r="E10" s="13" t="s">
        <v>179</v>
      </c>
      <c r="F10" s="2" t="s">
        <v>145</v>
      </c>
      <c r="G10" s="2">
        <v>1</v>
      </c>
      <c r="H10" s="2" t="s">
        <v>1199</v>
      </c>
      <c r="I10" s="2" t="s">
        <v>573</v>
      </c>
      <c r="J10" s="13" t="s">
        <v>233</v>
      </c>
      <c r="K10" t="s">
        <v>574</v>
      </c>
      <c r="L10" s="13" t="s">
        <v>1207</v>
      </c>
      <c r="M10" s="13" t="s">
        <v>1320</v>
      </c>
      <c r="N10" s="2" t="s">
        <v>1246</v>
      </c>
      <c r="O10" s="9"/>
      <c r="P10" s="9">
        <v>24</v>
      </c>
      <c r="Q10" s="9"/>
      <c r="R10" s="27">
        <v>37</v>
      </c>
      <c r="S10" s="19">
        <v>0</v>
      </c>
      <c r="T10" s="19">
        <v>0</v>
      </c>
      <c r="U10" s="47">
        <v>37</v>
      </c>
      <c r="W10" s="23">
        <v>30.833333333333332</v>
      </c>
      <c r="X10" s="5"/>
      <c r="Y10" s="12"/>
      <c r="Z10" s="12"/>
      <c r="AA10" s="12"/>
      <c r="AC10" s="12"/>
      <c r="AD10" s="12"/>
      <c r="AE10" s="12"/>
      <c r="AF10" s="23"/>
      <c r="AJ10" s="23"/>
      <c r="AK10" s="5">
        <v>2.569444444444444</v>
      </c>
      <c r="AM10" s="16"/>
      <c r="AN10" s="16"/>
      <c r="AO10" s="16"/>
      <c r="AY10" s="5"/>
      <c r="BL10" s="36"/>
      <c r="BM10" s="36"/>
      <c r="BN10" s="36"/>
      <c r="BO10" s="23"/>
      <c r="BP10" s="23"/>
      <c r="BQ10" s="38"/>
      <c r="BR10" s="38"/>
      <c r="BS10" s="21"/>
      <c r="BT10" s="36"/>
      <c r="BV10" s="38"/>
      <c r="BW10" s="20">
        <v>37</v>
      </c>
      <c r="BX10" s="20"/>
      <c r="CJ10">
        <v>1393</v>
      </c>
      <c r="CK10" t="s">
        <v>574</v>
      </c>
      <c r="CL10" t="s">
        <v>22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8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9.710937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2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  <c r="CN3" s="1"/>
    </row>
    <row r="4" spans="1:92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1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  <c r="CN4" s="1"/>
    </row>
    <row r="5" spans="1:92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76" ht="12.75">
      <c r="A9" s="14"/>
      <c r="B9" s="13"/>
      <c r="C9" s="13"/>
      <c r="D9" s="13"/>
      <c r="E9" s="13"/>
      <c r="F9" s="2"/>
      <c r="G9" s="2"/>
      <c r="H9" s="2"/>
      <c r="I9" s="25"/>
      <c r="J9" s="13"/>
      <c r="L9" s="13"/>
      <c r="M9" s="13"/>
      <c r="N9" s="2"/>
      <c r="O9" s="9"/>
      <c r="P9" s="9"/>
      <c r="Q9" s="9"/>
      <c r="R9" s="27"/>
      <c r="S9" s="19"/>
      <c r="T9" s="19"/>
      <c r="U9" s="47"/>
      <c r="V9" s="47"/>
      <c r="X9" s="23"/>
      <c r="Y9" s="12"/>
      <c r="Z9" s="12"/>
      <c r="AA9" s="12"/>
      <c r="AC9" s="12"/>
      <c r="AD9" s="12"/>
      <c r="AE9" s="12"/>
      <c r="AF9" s="23"/>
      <c r="AJ9" s="23"/>
      <c r="AM9" s="16"/>
      <c r="AN9" s="16"/>
      <c r="AO9" s="16"/>
      <c r="AY9" s="5"/>
      <c r="BD9" s="23"/>
      <c r="BL9" s="36"/>
      <c r="BM9" s="36"/>
      <c r="BN9" s="36"/>
      <c r="BP9" s="23"/>
      <c r="BQ9" s="38"/>
      <c r="BR9" s="38"/>
      <c r="BS9" s="21"/>
      <c r="BT9" s="36"/>
      <c r="BV9" s="38"/>
      <c r="BW9" s="47"/>
      <c r="BX9" s="47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229"/>
  <sheetViews>
    <sheetView zoomScalePageLayoutView="0" workbookViewId="0" topLeftCell="A1">
      <pane xSplit="1" ySplit="4" topLeftCell="B19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97" sqref="B197"/>
    </sheetView>
  </sheetViews>
  <sheetFormatPr defaultColWidth="9.140625" defaultRowHeight="12.75"/>
  <cols>
    <col min="1" max="1" width="44.140625" style="0" customWidth="1"/>
    <col min="2" max="2" width="79.28125" style="0" customWidth="1"/>
  </cols>
  <sheetData>
    <row r="1" ht="12.75">
      <c r="A1" s="1" t="s">
        <v>340</v>
      </c>
    </row>
    <row r="3" spans="1:2" ht="12.75">
      <c r="A3" s="1" t="s">
        <v>871</v>
      </c>
      <c r="B3" s="1" t="s">
        <v>595</v>
      </c>
    </row>
    <row r="5" spans="1:2" ht="12.75">
      <c r="A5" t="s">
        <v>209</v>
      </c>
      <c r="B5" t="s">
        <v>1143</v>
      </c>
    </row>
    <row r="6" spans="1:2" ht="12.75">
      <c r="A6" t="s">
        <v>266</v>
      </c>
      <c r="B6" t="s">
        <v>265</v>
      </c>
    </row>
    <row r="7" spans="1:2" ht="12.75">
      <c r="A7" t="s">
        <v>389</v>
      </c>
      <c r="B7" t="s">
        <v>392</v>
      </c>
    </row>
    <row r="8" spans="1:2" ht="12.75">
      <c r="A8" t="s">
        <v>296</v>
      </c>
      <c r="B8" t="s">
        <v>712</v>
      </c>
    </row>
    <row r="9" spans="1:2" ht="12.75">
      <c r="A9" t="s">
        <v>401</v>
      </c>
      <c r="B9" t="s">
        <v>63</v>
      </c>
    </row>
    <row r="10" spans="1:2" ht="12.75">
      <c r="A10" t="s">
        <v>405</v>
      </c>
      <c r="B10" t="s">
        <v>763</v>
      </c>
    </row>
    <row r="11" spans="1:2" ht="12.75">
      <c r="A11" t="s">
        <v>424</v>
      </c>
      <c r="B11" t="s">
        <v>729</v>
      </c>
    </row>
    <row r="12" spans="1:2" ht="12.75">
      <c r="A12" t="s">
        <v>469</v>
      </c>
      <c r="B12" t="s">
        <v>804</v>
      </c>
    </row>
    <row r="13" spans="1:2" ht="12.75">
      <c r="A13" t="s">
        <v>470</v>
      </c>
      <c r="B13" t="s">
        <v>4</v>
      </c>
    </row>
    <row r="14" spans="1:2" ht="12.75">
      <c r="A14" t="s">
        <v>491</v>
      </c>
      <c r="B14" t="s">
        <v>222</v>
      </c>
    </row>
    <row r="15" spans="1:2" ht="12.75">
      <c r="A15" t="s">
        <v>494</v>
      </c>
      <c r="B15" t="s">
        <v>694</v>
      </c>
    </row>
    <row r="16" spans="1:2" ht="12.75">
      <c r="A16" t="s">
        <v>523</v>
      </c>
      <c r="B16" t="s">
        <v>1119</v>
      </c>
    </row>
    <row r="17" spans="1:2" ht="12.75">
      <c r="A17" t="s">
        <v>619</v>
      </c>
      <c r="B17" t="s">
        <v>1076</v>
      </c>
    </row>
    <row r="18" spans="1:2" ht="12.75">
      <c r="A18" t="s">
        <v>625</v>
      </c>
      <c r="B18" t="s">
        <v>1144</v>
      </c>
    </row>
    <row r="19" spans="1:2" ht="12.75">
      <c r="A19" t="s">
        <v>667</v>
      </c>
      <c r="B19" t="s">
        <v>1287</v>
      </c>
    </row>
    <row r="20" spans="1:2" ht="12.75">
      <c r="A20" t="s">
        <v>698</v>
      </c>
      <c r="B20" t="s">
        <v>692</v>
      </c>
    </row>
    <row r="21" spans="1:2" ht="12.75">
      <c r="A21" t="s">
        <v>709</v>
      </c>
      <c r="B21" t="s">
        <v>407</v>
      </c>
    </row>
    <row r="22" spans="1:2" ht="12.75">
      <c r="A22" t="s">
        <v>711</v>
      </c>
      <c r="B22" t="s">
        <v>406</v>
      </c>
    </row>
    <row r="23" spans="1:2" ht="12.75">
      <c r="A23" t="s">
        <v>725</v>
      </c>
      <c r="B23" t="s">
        <v>723</v>
      </c>
    </row>
    <row r="24" spans="1:2" ht="12.75">
      <c r="A24" t="s">
        <v>730</v>
      </c>
      <c r="B24" t="s">
        <v>232</v>
      </c>
    </row>
    <row r="25" spans="1:2" ht="12.75">
      <c r="A25" t="s">
        <v>745</v>
      </c>
      <c r="B25" t="s">
        <v>900</v>
      </c>
    </row>
    <row r="26" spans="1:2" ht="12.75">
      <c r="A26" t="s">
        <v>772</v>
      </c>
      <c r="B26" t="s">
        <v>740</v>
      </c>
    </row>
    <row r="27" spans="1:2" ht="12.75">
      <c r="A27" t="s">
        <v>789</v>
      </c>
      <c r="B27" t="s">
        <v>512</v>
      </c>
    </row>
    <row r="28" spans="1:2" ht="12.75">
      <c r="A28" t="s">
        <v>813</v>
      </c>
      <c r="B28" t="s">
        <v>814</v>
      </c>
    </row>
    <row r="29" spans="1:2" ht="12.75">
      <c r="A29" t="s">
        <v>898</v>
      </c>
      <c r="B29" t="s">
        <v>899</v>
      </c>
    </row>
    <row r="30" spans="1:2" ht="12.75">
      <c r="A30" t="s">
        <v>944</v>
      </c>
      <c r="B30" t="s">
        <v>1169</v>
      </c>
    </row>
    <row r="31" spans="1:2" ht="12.75">
      <c r="A31" t="s">
        <v>966</v>
      </c>
      <c r="B31" t="s">
        <v>965</v>
      </c>
    </row>
    <row r="32" spans="1:2" ht="12.75">
      <c r="A32" t="s">
        <v>986</v>
      </c>
      <c r="B32" t="s">
        <v>731</v>
      </c>
    </row>
    <row r="33" spans="1:2" ht="12.75">
      <c r="A33" t="s">
        <v>968</v>
      </c>
      <c r="B33" t="s">
        <v>722</v>
      </c>
    </row>
    <row r="34" spans="1:2" ht="12.75">
      <c r="A34" t="s">
        <v>994</v>
      </c>
      <c r="B34" t="s">
        <v>1171</v>
      </c>
    </row>
    <row r="35" spans="1:2" ht="12.75">
      <c r="A35" t="s">
        <v>1048</v>
      </c>
      <c r="B35" t="s">
        <v>931</v>
      </c>
    </row>
    <row r="36" spans="1:2" ht="12.75">
      <c r="A36" t="s">
        <v>1051</v>
      </c>
      <c r="B36" t="s">
        <v>773</v>
      </c>
    </row>
    <row r="37" spans="1:2" ht="12.75">
      <c r="A37" t="s">
        <v>1056</v>
      </c>
      <c r="B37" t="s">
        <v>1079</v>
      </c>
    </row>
    <row r="38" spans="1:2" ht="12.75">
      <c r="A38" t="s">
        <v>1059</v>
      </c>
      <c r="B38" t="s">
        <v>1098</v>
      </c>
    </row>
    <row r="39" spans="1:2" ht="12.75">
      <c r="A39" t="s">
        <v>1074</v>
      </c>
      <c r="B39" t="s">
        <v>1071</v>
      </c>
    </row>
    <row r="40" spans="1:2" ht="12.75">
      <c r="A40" t="s">
        <v>1104</v>
      </c>
      <c r="B40" t="s">
        <v>419</v>
      </c>
    </row>
    <row r="41" spans="1:2" ht="12.75">
      <c r="A41" t="s">
        <v>1105</v>
      </c>
      <c r="B41" t="s">
        <v>945</v>
      </c>
    </row>
    <row r="42" spans="1:2" ht="12.75">
      <c r="A42" t="s">
        <v>1125</v>
      </c>
      <c r="B42" t="s">
        <v>1123</v>
      </c>
    </row>
    <row r="43" spans="1:2" ht="12.75">
      <c r="A43" t="s">
        <v>1129</v>
      </c>
      <c r="B43" t="s">
        <v>1133</v>
      </c>
    </row>
    <row r="44" spans="1:2" ht="12.75">
      <c r="A44" t="s">
        <v>1175</v>
      </c>
      <c r="B44" t="s">
        <v>1170</v>
      </c>
    </row>
    <row r="45" spans="1:2" ht="12.75">
      <c r="A45" t="s">
        <v>1200</v>
      </c>
      <c r="B45" t="s">
        <v>721</v>
      </c>
    </row>
    <row r="46" spans="1:2" ht="12.75">
      <c r="A46" t="s">
        <v>1211</v>
      </c>
      <c r="B46" t="s">
        <v>606</v>
      </c>
    </row>
    <row r="47" spans="1:2" ht="12.75">
      <c r="A47" t="s">
        <v>1221</v>
      </c>
      <c r="B47" t="s">
        <v>1223</v>
      </c>
    </row>
    <row r="48" spans="1:2" ht="12.75">
      <c r="A48" t="s">
        <v>1230</v>
      </c>
      <c r="B48" t="s">
        <v>1288</v>
      </c>
    </row>
    <row r="49" spans="1:2" ht="12.75">
      <c r="A49" t="s">
        <v>1216</v>
      </c>
      <c r="B49" t="s">
        <v>1225</v>
      </c>
    </row>
    <row r="50" spans="1:2" ht="12.75">
      <c r="A50" t="s">
        <v>1245</v>
      </c>
      <c r="B50" t="s">
        <v>1142</v>
      </c>
    </row>
    <row r="51" spans="1:2" ht="12.75">
      <c r="A51" t="s">
        <v>1247</v>
      </c>
      <c r="B51" t="s">
        <v>404</v>
      </c>
    </row>
    <row r="52" spans="1:2" ht="12.75">
      <c r="A52" t="s">
        <v>1254</v>
      </c>
      <c r="B52" t="s">
        <v>1226</v>
      </c>
    </row>
    <row r="54" ht="12.75">
      <c r="A54" s="1" t="s">
        <v>925</v>
      </c>
    </row>
    <row r="56" spans="1:2" ht="12.75">
      <c r="A56" t="s">
        <v>271</v>
      </c>
      <c r="B56" t="s">
        <v>270</v>
      </c>
    </row>
    <row r="57" spans="1:2" ht="12.75">
      <c r="A57" t="s">
        <v>345</v>
      </c>
      <c r="B57" t="s">
        <v>344</v>
      </c>
    </row>
    <row r="58" spans="1:2" ht="12.75">
      <c r="A58" t="s">
        <v>315</v>
      </c>
      <c r="B58" t="s">
        <v>358</v>
      </c>
    </row>
    <row r="59" spans="1:2" ht="12.75">
      <c r="A59" t="s">
        <v>399</v>
      </c>
      <c r="B59" t="s">
        <v>398</v>
      </c>
    </row>
    <row r="60" spans="1:2" ht="12.75">
      <c r="A60" t="s">
        <v>464</v>
      </c>
      <c r="B60" t="s">
        <v>732</v>
      </c>
    </row>
    <row r="61" spans="1:2" ht="12.75">
      <c r="A61" t="s">
        <v>480</v>
      </c>
      <c r="B61" t="s">
        <v>734</v>
      </c>
    </row>
    <row r="62" spans="1:2" ht="12.75">
      <c r="A62" t="s">
        <v>497</v>
      </c>
      <c r="B62" t="s">
        <v>496</v>
      </c>
    </row>
    <row r="63" spans="1:2" ht="12.75">
      <c r="A63" t="s">
        <v>502</v>
      </c>
      <c r="B63" t="s">
        <v>503</v>
      </c>
    </row>
    <row r="64" spans="1:2" ht="12.75">
      <c r="A64" t="s">
        <v>509</v>
      </c>
      <c r="B64" t="s">
        <v>506</v>
      </c>
    </row>
    <row r="65" spans="1:2" ht="12.75">
      <c r="A65" t="s">
        <v>520</v>
      </c>
      <c r="B65" t="s">
        <v>518</v>
      </c>
    </row>
    <row r="66" spans="1:2" ht="12.75">
      <c r="A66" t="s">
        <v>517</v>
      </c>
      <c r="B66" t="s">
        <v>516</v>
      </c>
    </row>
    <row r="67" spans="1:2" ht="12.75">
      <c r="A67" t="s">
        <v>534</v>
      </c>
      <c r="B67" t="s">
        <v>535</v>
      </c>
    </row>
    <row r="68" spans="1:2" ht="12.75">
      <c r="A68" t="s">
        <v>532</v>
      </c>
      <c r="B68" t="s">
        <v>533</v>
      </c>
    </row>
    <row r="69" spans="1:2" ht="12.75">
      <c r="A69" t="s">
        <v>647</v>
      </c>
      <c r="B69" t="s">
        <v>621</v>
      </c>
    </row>
    <row r="70" spans="1:2" ht="12.75">
      <c r="A70" t="s">
        <v>658</v>
      </c>
      <c r="B70" t="s">
        <v>657</v>
      </c>
    </row>
    <row r="71" spans="1:2" ht="12.75">
      <c r="A71" t="s">
        <v>696</v>
      </c>
      <c r="B71" t="s">
        <v>699</v>
      </c>
    </row>
    <row r="72" spans="1:2" ht="12.75">
      <c r="A72" t="s">
        <v>703</v>
      </c>
      <c r="B72" t="s">
        <v>60</v>
      </c>
    </row>
    <row r="73" spans="1:2" ht="12.75">
      <c r="A73" t="s">
        <v>705</v>
      </c>
      <c r="B73" t="s">
        <v>704</v>
      </c>
    </row>
    <row r="74" spans="1:2" ht="12.75">
      <c r="A74" t="s">
        <v>710</v>
      </c>
      <c r="B74" t="s">
        <v>882</v>
      </c>
    </row>
    <row r="75" spans="1:2" ht="12.75">
      <c r="A75" t="s">
        <v>742</v>
      </c>
      <c r="B75" t="s">
        <v>741</v>
      </c>
    </row>
    <row r="76" spans="1:2" ht="12.75">
      <c r="A76" t="s">
        <v>748</v>
      </c>
      <c r="B76" t="s">
        <v>746</v>
      </c>
    </row>
    <row r="77" spans="1:2" ht="12.75">
      <c r="A77" t="s">
        <v>760</v>
      </c>
      <c r="B77" t="s">
        <v>761</v>
      </c>
    </row>
    <row r="78" spans="1:2" ht="12.75">
      <c r="A78" t="s">
        <v>771</v>
      </c>
      <c r="B78" t="s">
        <v>782</v>
      </c>
    </row>
    <row r="79" spans="1:2" ht="12.75">
      <c r="A79" t="s">
        <v>793</v>
      </c>
      <c r="B79" t="s">
        <v>1141</v>
      </c>
    </row>
    <row r="80" spans="1:2" ht="12.75">
      <c r="A80" t="s">
        <v>796</v>
      </c>
      <c r="B80" t="s">
        <v>798</v>
      </c>
    </row>
    <row r="81" spans="1:2" ht="12.75">
      <c r="A81" t="s">
        <v>806</v>
      </c>
      <c r="B81" t="s">
        <v>805</v>
      </c>
    </row>
    <row r="82" spans="1:2" ht="12.75">
      <c r="A82" t="s">
        <v>824</v>
      </c>
      <c r="B82" t="s">
        <v>821</v>
      </c>
    </row>
    <row r="83" spans="1:2" ht="12.75">
      <c r="A83" t="s">
        <v>827</v>
      </c>
      <c r="B83" t="s">
        <v>828</v>
      </c>
    </row>
    <row r="84" spans="1:2" ht="12.75">
      <c r="A84" t="s">
        <v>819</v>
      </c>
      <c r="B84" t="s">
        <v>822</v>
      </c>
    </row>
    <row r="85" spans="1:2" ht="12.75">
      <c r="A85" t="s">
        <v>851</v>
      </c>
      <c r="B85" t="s">
        <v>852</v>
      </c>
    </row>
    <row r="86" spans="1:2" ht="12.75">
      <c r="A86" t="s">
        <v>853</v>
      </c>
      <c r="B86" t="s">
        <v>850</v>
      </c>
    </row>
    <row r="87" spans="1:2" ht="12.75">
      <c r="A87" t="s">
        <v>883</v>
      </c>
      <c r="B87" t="s">
        <v>882</v>
      </c>
    </row>
    <row r="88" spans="1:2" ht="12.75">
      <c r="A88" t="s">
        <v>989</v>
      </c>
      <c r="B88" t="s">
        <v>988</v>
      </c>
    </row>
    <row r="89" spans="1:2" ht="12.75">
      <c r="A89" t="s">
        <v>996</v>
      </c>
      <c r="B89" t="s">
        <v>995</v>
      </c>
    </row>
    <row r="90" spans="1:2" ht="12.75">
      <c r="A90" t="s">
        <v>1018</v>
      </c>
      <c r="B90" t="s">
        <v>1016</v>
      </c>
    </row>
    <row r="91" spans="1:2" ht="12.75">
      <c r="A91" t="s">
        <v>1101</v>
      </c>
      <c r="B91" t="s">
        <v>1027</v>
      </c>
    </row>
    <row r="92" spans="1:2" ht="12.75">
      <c r="A92" t="s">
        <v>1187</v>
      </c>
      <c r="B92" t="s">
        <v>1188</v>
      </c>
    </row>
    <row r="93" spans="1:2" ht="12.75">
      <c r="A93" t="s">
        <v>1191</v>
      </c>
      <c r="B93" t="s">
        <v>1190</v>
      </c>
    </row>
    <row r="94" spans="1:2" ht="12.75">
      <c r="A94" t="s">
        <v>1212</v>
      </c>
      <c r="B94" t="s">
        <v>1196</v>
      </c>
    </row>
    <row r="95" spans="1:2" ht="12.75">
      <c r="A95" t="s">
        <v>1232</v>
      </c>
      <c r="B95" t="s">
        <v>1234</v>
      </c>
    </row>
    <row r="96" spans="1:2" ht="12.75">
      <c r="A96" t="s">
        <v>1302</v>
      </c>
      <c r="B96" t="s">
        <v>715</v>
      </c>
    </row>
    <row r="97" spans="1:2" ht="12.75">
      <c r="A97" t="s">
        <v>1326</v>
      </c>
      <c r="B97" t="s">
        <v>604</v>
      </c>
    </row>
    <row r="98" spans="1:2" ht="12.75">
      <c r="A98" t="s">
        <v>1330</v>
      </c>
      <c r="B98" t="s">
        <v>1329</v>
      </c>
    </row>
    <row r="100" ht="12.75">
      <c r="A100" s="1" t="s">
        <v>1138</v>
      </c>
    </row>
    <row r="102" spans="1:2" ht="12.75">
      <c r="A102" t="s">
        <v>269</v>
      </c>
      <c r="B102" t="s">
        <v>596</v>
      </c>
    </row>
    <row r="103" spans="1:2" ht="12.75">
      <c r="A103" t="s">
        <v>272</v>
      </c>
      <c r="B103" t="s">
        <v>597</v>
      </c>
    </row>
    <row r="104" spans="1:2" ht="12.75">
      <c r="A104" t="s">
        <v>273</v>
      </c>
      <c r="B104" t="s">
        <v>936</v>
      </c>
    </row>
    <row r="105" spans="1:2" ht="12.75">
      <c r="A105" t="s">
        <v>298</v>
      </c>
      <c r="B105" t="s">
        <v>302</v>
      </c>
    </row>
    <row r="106" spans="1:2" ht="12.75">
      <c r="A106" t="s">
        <v>395</v>
      </c>
      <c r="B106" t="s">
        <v>433</v>
      </c>
    </row>
    <row r="107" spans="1:2" ht="12.75">
      <c r="A107" t="s">
        <v>403</v>
      </c>
      <c r="B107" t="s">
        <v>432</v>
      </c>
    </row>
    <row r="108" spans="1:2" ht="12.75">
      <c r="A108" t="s">
        <v>421</v>
      </c>
      <c r="B108" t="s">
        <v>435</v>
      </c>
    </row>
    <row r="109" spans="1:2" ht="12.75">
      <c r="A109" t="s">
        <v>471</v>
      </c>
      <c r="B109" t="s">
        <v>1085</v>
      </c>
    </row>
    <row r="110" spans="1:2" ht="12.75">
      <c r="A110" t="s">
        <v>478</v>
      </c>
      <c r="B110" t="s">
        <v>1156</v>
      </c>
    </row>
    <row r="111" spans="1:2" ht="12.75">
      <c r="A111" t="s">
        <v>479</v>
      </c>
      <c r="B111" t="s">
        <v>1061</v>
      </c>
    </row>
    <row r="112" spans="1:2" ht="12.75">
      <c r="A112" t="s">
        <v>500</v>
      </c>
      <c r="B112" t="s">
        <v>762</v>
      </c>
    </row>
    <row r="113" spans="1:2" ht="12.75">
      <c r="A113" t="s">
        <v>510</v>
      </c>
      <c r="B113" t="s">
        <v>521</v>
      </c>
    </row>
    <row r="114" spans="1:2" ht="12.75">
      <c r="A114" t="s">
        <v>522</v>
      </c>
      <c r="B114" t="s">
        <v>205</v>
      </c>
    </row>
    <row r="115" spans="1:2" ht="12.75">
      <c r="A115" t="s">
        <v>592</v>
      </c>
      <c r="B115" t="s">
        <v>538</v>
      </c>
    </row>
    <row r="116" spans="1:2" ht="12.75">
      <c r="A116" t="s">
        <v>623</v>
      </c>
      <c r="B116" t="s">
        <v>1271</v>
      </c>
    </row>
    <row r="117" spans="1:2" ht="12.75">
      <c r="A117" t="s">
        <v>624</v>
      </c>
      <c r="B117" t="s">
        <v>4</v>
      </c>
    </row>
    <row r="118" spans="1:2" ht="12.75">
      <c r="A118" t="s">
        <v>626</v>
      </c>
      <c r="B118" t="s">
        <v>1086</v>
      </c>
    </row>
    <row r="119" spans="1:2" ht="12.75">
      <c r="A119" t="s">
        <v>627</v>
      </c>
      <c r="B119" t="s">
        <v>526</v>
      </c>
    </row>
    <row r="120" spans="1:2" ht="12.75">
      <c r="A120" t="s">
        <v>628</v>
      </c>
      <c r="B120" t="s">
        <v>1179</v>
      </c>
    </row>
    <row r="121" spans="1:2" ht="12.75">
      <c r="A121" t="s">
        <v>630</v>
      </c>
      <c r="B121" t="s">
        <v>1060</v>
      </c>
    </row>
    <row r="122" spans="1:2" ht="12.75">
      <c r="A122" t="s">
        <v>634</v>
      </c>
      <c r="B122" t="s">
        <v>791</v>
      </c>
    </row>
    <row r="123" spans="1:2" ht="12.75">
      <c r="A123" t="s">
        <v>648</v>
      </c>
      <c r="B123" t="s">
        <v>1151</v>
      </c>
    </row>
    <row r="124" spans="1:2" ht="12.75">
      <c r="A124" t="s">
        <v>649</v>
      </c>
      <c r="B124" t="s">
        <v>1084</v>
      </c>
    </row>
    <row r="125" spans="1:2" ht="12.75">
      <c r="A125" t="s">
        <v>651</v>
      </c>
      <c r="B125" t="s">
        <v>1082</v>
      </c>
    </row>
    <row r="126" spans="1:2" ht="12.75">
      <c r="A126" t="s">
        <v>652</v>
      </c>
      <c r="B126" t="s">
        <v>524</v>
      </c>
    </row>
    <row r="127" spans="1:2" ht="12.75">
      <c r="A127" t="s">
        <v>653</v>
      </c>
      <c r="B127" t="s">
        <v>1036</v>
      </c>
    </row>
    <row r="128" spans="1:2" ht="12.75">
      <c r="A128" t="s">
        <v>701</v>
      </c>
      <c r="B128" t="s">
        <v>697</v>
      </c>
    </row>
    <row r="129" spans="1:2" ht="12.75">
      <c r="A129" t="s">
        <v>728</v>
      </c>
      <c r="B129" t="s">
        <v>438</v>
      </c>
    </row>
    <row r="130" spans="1:2" ht="12.75">
      <c r="A130" t="s">
        <v>735</v>
      </c>
      <c r="B130" t="s">
        <v>434</v>
      </c>
    </row>
    <row r="131" spans="1:2" ht="12.75">
      <c r="A131" t="s">
        <v>736</v>
      </c>
      <c r="B131" t="s">
        <v>1286</v>
      </c>
    </row>
    <row r="132" spans="1:2" ht="12.75">
      <c r="A132" t="s">
        <v>737</v>
      </c>
      <c r="B132" t="s">
        <v>339</v>
      </c>
    </row>
    <row r="133" spans="1:2" ht="12.75">
      <c r="A133" t="s">
        <v>738</v>
      </c>
      <c r="B133" t="s">
        <v>739</v>
      </c>
    </row>
    <row r="134" spans="1:2" ht="12.75">
      <c r="A134" t="s">
        <v>792</v>
      </c>
      <c r="B134" t="s">
        <v>1149</v>
      </c>
    </row>
    <row r="135" spans="1:2" ht="12.75">
      <c r="A135" t="s">
        <v>807</v>
      </c>
      <c r="B135" t="s">
        <v>1152</v>
      </c>
    </row>
    <row r="136" spans="1:2" ht="12.75">
      <c r="A136" t="s">
        <v>812</v>
      </c>
      <c r="B136" t="s">
        <v>204</v>
      </c>
    </row>
    <row r="137" spans="1:2" ht="12.75">
      <c r="A137" t="s">
        <v>875</v>
      </c>
      <c r="B137" t="s">
        <v>857</v>
      </c>
    </row>
    <row r="138" spans="1:2" ht="12.75">
      <c r="A138" t="s">
        <v>887</v>
      </c>
      <c r="B138" t="s">
        <v>889</v>
      </c>
    </row>
    <row r="139" spans="1:2" ht="12.75">
      <c r="A139" t="s">
        <v>930</v>
      </c>
      <c r="B139" t="s">
        <v>929</v>
      </c>
    </row>
    <row r="140" spans="1:2" ht="12.75">
      <c r="A140" t="s">
        <v>971</v>
      </c>
      <c r="B140" t="s">
        <v>1157</v>
      </c>
    </row>
    <row r="141" spans="1:2" ht="12.75">
      <c r="A141" t="s">
        <v>1024</v>
      </c>
      <c r="B141" t="s">
        <v>1289</v>
      </c>
    </row>
    <row r="142" spans="1:2" ht="12.75">
      <c r="A142" t="s">
        <v>1038</v>
      </c>
      <c r="B142" t="s">
        <v>1044</v>
      </c>
    </row>
    <row r="143" spans="1:2" ht="12.75">
      <c r="A143" t="s">
        <v>1052</v>
      </c>
      <c r="B143" t="s">
        <v>1154</v>
      </c>
    </row>
    <row r="144" spans="1:2" ht="12.75">
      <c r="A144" t="s">
        <v>1046</v>
      </c>
      <c r="B144" t="s">
        <v>1155</v>
      </c>
    </row>
    <row r="145" spans="1:2" ht="12.75">
      <c r="A145" t="s">
        <v>1091</v>
      </c>
      <c r="B145" t="s">
        <v>1090</v>
      </c>
    </row>
    <row r="146" spans="1:2" ht="12.75">
      <c r="A146" t="s">
        <v>1093</v>
      </c>
      <c r="B146" t="s">
        <v>848</v>
      </c>
    </row>
    <row r="147" spans="1:2" ht="12.75">
      <c r="A147" t="s">
        <v>1118</v>
      </c>
      <c r="B147" t="s">
        <v>525</v>
      </c>
    </row>
    <row r="148" spans="1:2" ht="12.75">
      <c r="A148" t="s">
        <v>1106</v>
      </c>
      <c r="B148" t="s">
        <v>918</v>
      </c>
    </row>
    <row r="149" spans="1:2" ht="12.75">
      <c r="A149" t="s">
        <v>1111</v>
      </c>
      <c r="B149" t="s">
        <v>1115</v>
      </c>
    </row>
    <row r="150" spans="1:2" ht="12.75">
      <c r="A150" t="s">
        <v>1174</v>
      </c>
      <c r="B150" t="s">
        <v>919</v>
      </c>
    </row>
    <row r="151" spans="1:2" ht="12.75">
      <c r="A151" t="s">
        <v>1185</v>
      </c>
      <c r="B151" t="s">
        <v>1147</v>
      </c>
    </row>
    <row r="152" spans="1:2" ht="12.75">
      <c r="A152" t="s">
        <v>1193</v>
      </c>
      <c r="B152" t="s">
        <v>1153</v>
      </c>
    </row>
    <row r="153" spans="1:2" ht="12.75">
      <c r="A153" t="s">
        <v>1194</v>
      </c>
      <c r="B153" t="s">
        <v>1150</v>
      </c>
    </row>
    <row r="154" spans="1:2" ht="12.75">
      <c r="A154" t="s">
        <v>1205</v>
      </c>
      <c r="B154" t="s">
        <v>599</v>
      </c>
    </row>
    <row r="155" spans="1:2" ht="12.75">
      <c r="A155" t="s">
        <v>1208</v>
      </c>
      <c r="B155" t="s">
        <v>759</v>
      </c>
    </row>
    <row r="156" spans="1:2" ht="12.75">
      <c r="A156" t="s">
        <v>1210</v>
      </c>
      <c r="B156" t="s">
        <v>211</v>
      </c>
    </row>
    <row r="157" spans="1:2" ht="12.75">
      <c r="A157" t="s">
        <v>1220</v>
      </c>
      <c r="B157" t="s">
        <v>1224</v>
      </c>
    </row>
    <row r="158" spans="1:2" ht="12.75">
      <c r="A158" t="s">
        <v>1250</v>
      </c>
      <c r="B158" t="s">
        <v>1285</v>
      </c>
    </row>
    <row r="159" spans="1:2" ht="12.75">
      <c r="A159" t="s">
        <v>1290</v>
      </c>
      <c r="B159" t="s">
        <v>1148</v>
      </c>
    </row>
    <row r="160" spans="1:2" ht="12.75">
      <c r="A160" t="s">
        <v>1272</v>
      </c>
      <c r="B160" t="s">
        <v>417</v>
      </c>
    </row>
    <row r="161" spans="1:2" ht="12.75">
      <c r="A161" t="s">
        <v>1293</v>
      </c>
      <c r="B161" t="s">
        <v>416</v>
      </c>
    </row>
    <row r="162" spans="1:2" ht="12.75">
      <c r="A162" t="s">
        <v>1299</v>
      </c>
      <c r="B162" t="s">
        <v>431</v>
      </c>
    </row>
    <row r="163" spans="1:2" ht="12.75">
      <c r="A163" t="s">
        <v>1301</v>
      </c>
      <c r="B163" t="s">
        <v>791</v>
      </c>
    </row>
    <row r="164" spans="1:2" ht="12.75">
      <c r="A164" t="s">
        <v>1319</v>
      </c>
      <c r="B164" t="s">
        <v>605</v>
      </c>
    </row>
    <row r="165" spans="1:2" ht="12.75">
      <c r="A165" t="s">
        <v>1327</v>
      </c>
      <c r="B165" t="s">
        <v>1062</v>
      </c>
    </row>
    <row r="166" spans="1:2" ht="12.75">
      <c r="A166" t="s">
        <v>1331</v>
      </c>
      <c r="B166" t="s">
        <v>528</v>
      </c>
    </row>
    <row r="168" ht="12.75">
      <c r="A168" s="1" t="s">
        <v>445</v>
      </c>
    </row>
    <row r="170" spans="1:2" ht="12.75">
      <c r="A170" t="s">
        <v>207</v>
      </c>
      <c r="B170" t="s">
        <v>295</v>
      </c>
    </row>
    <row r="171" spans="1:2" ht="12.75">
      <c r="A171" t="s">
        <v>210</v>
      </c>
      <c r="B171" t="s">
        <v>54</v>
      </c>
    </row>
    <row r="172" spans="1:2" ht="12.75">
      <c r="A172" t="s">
        <v>215</v>
      </c>
      <c r="B172" t="s">
        <v>216</v>
      </c>
    </row>
    <row r="173" spans="1:2" ht="12.75">
      <c r="A173" t="s">
        <v>221</v>
      </c>
      <c r="B173" t="s">
        <v>877</v>
      </c>
    </row>
    <row r="174" spans="1:2" ht="12.75">
      <c r="A174" t="s">
        <v>279</v>
      </c>
      <c r="B174" t="s">
        <v>288</v>
      </c>
    </row>
    <row r="175" spans="1:2" ht="12.75">
      <c r="A175" t="s">
        <v>376</v>
      </c>
      <c r="B175" t="s">
        <v>304</v>
      </c>
    </row>
    <row r="176" spans="1:2" ht="12.75">
      <c r="A176" t="s">
        <v>414</v>
      </c>
      <c r="B176" t="s">
        <v>1087</v>
      </c>
    </row>
    <row r="177" spans="1:2" ht="12.75">
      <c r="A177" t="s">
        <v>439</v>
      </c>
      <c r="B177" t="s">
        <v>982</v>
      </c>
    </row>
    <row r="178" spans="1:2" ht="12.75">
      <c r="A178" t="s">
        <v>467</v>
      </c>
      <c r="B178" t="s">
        <v>444</v>
      </c>
    </row>
    <row r="179" spans="1:2" ht="12.75">
      <c r="A179" t="s">
        <v>514</v>
      </c>
      <c r="B179" t="s">
        <v>482</v>
      </c>
    </row>
    <row r="180" spans="1:2" ht="12.75">
      <c r="A180" t="s">
        <v>536</v>
      </c>
      <c r="B180" t="s">
        <v>593</v>
      </c>
    </row>
    <row r="181" spans="1:2" ht="12.75">
      <c r="A181" t="s">
        <v>622</v>
      </c>
      <c r="B181" t="s">
        <v>656</v>
      </c>
    </row>
    <row r="182" spans="1:2" ht="12.75">
      <c r="A182" t="s">
        <v>629</v>
      </c>
      <c r="B182" t="s">
        <v>1296</v>
      </c>
    </row>
    <row r="183" spans="1:2" ht="12.75">
      <c r="A183" t="s">
        <v>631</v>
      </c>
      <c r="B183" t="s">
        <v>984</v>
      </c>
    </row>
    <row r="184" spans="1:2" ht="12.75">
      <c r="A184" t="s">
        <v>650</v>
      </c>
      <c r="B184" t="s">
        <v>751</v>
      </c>
    </row>
    <row r="185" spans="1:2" ht="12.75">
      <c r="A185" t="s">
        <v>666</v>
      </c>
      <c r="B185" t="s">
        <v>664</v>
      </c>
    </row>
    <row r="186" spans="1:2" ht="12.75">
      <c r="A186" t="s">
        <v>684</v>
      </c>
      <c r="B186" t="s">
        <v>669</v>
      </c>
    </row>
    <row r="187" spans="1:2" ht="12.75">
      <c r="A187" t="s">
        <v>668</v>
      </c>
      <c r="B187" t="s">
        <v>673</v>
      </c>
    </row>
    <row r="188" spans="1:2" ht="12.75">
      <c r="A188" t="s">
        <v>706</v>
      </c>
      <c r="B188" t="s">
        <v>714</v>
      </c>
    </row>
    <row r="189" spans="1:2" ht="12.75">
      <c r="A189" t="s">
        <v>743</v>
      </c>
      <c r="B189" t="s">
        <v>756</v>
      </c>
    </row>
    <row r="190" spans="1:2" ht="12.75">
      <c r="A190" t="s">
        <v>810</v>
      </c>
      <c r="B190" t="s">
        <v>809</v>
      </c>
    </row>
    <row r="191" spans="1:2" ht="12.75">
      <c r="A191" t="s">
        <v>816</v>
      </c>
      <c r="B191" t="s">
        <v>815</v>
      </c>
    </row>
    <row r="192" spans="1:2" ht="12.75">
      <c r="A192" t="s">
        <v>823</v>
      </c>
      <c r="B192" t="s">
        <v>829</v>
      </c>
    </row>
    <row r="193" spans="1:2" ht="12.75">
      <c r="A193" t="s">
        <v>886</v>
      </c>
      <c r="B193" t="s">
        <v>892</v>
      </c>
    </row>
    <row r="194" spans="1:2" ht="12.75">
      <c r="A194" t="s">
        <v>901</v>
      </c>
      <c r="B194" t="s">
        <v>892</v>
      </c>
    </row>
    <row r="195" spans="1:2" ht="12.75">
      <c r="A195" t="s">
        <v>904</v>
      </c>
      <c r="B195" t="s">
        <v>915</v>
      </c>
    </row>
    <row r="196" spans="1:2" ht="12.75">
      <c r="A196" t="s">
        <v>914</v>
      </c>
      <c r="B196" t="s">
        <v>906</v>
      </c>
    </row>
    <row r="197" spans="1:2" ht="12.75">
      <c r="A197" t="s">
        <v>922</v>
      </c>
      <c r="B197" t="s">
        <v>923</v>
      </c>
    </row>
    <row r="198" spans="1:2" ht="12.75">
      <c r="A198" t="s">
        <v>935</v>
      </c>
      <c r="B198" t="s">
        <v>754</v>
      </c>
    </row>
    <row r="199" spans="1:2" ht="12.75">
      <c r="A199" t="s">
        <v>997</v>
      </c>
      <c r="B199" t="s">
        <v>974</v>
      </c>
    </row>
    <row r="200" spans="1:2" ht="12.75">
      <c r="A200" t="s">
        <v>1011</v>
      </c>
      <c r="B200" t="s">
        <v>1008</v>
      </c>
    </row>
    <row r="201" spans="1:2" ht="12.75">
      <c r="A201" t="s">
        <v>1015</v>
      </c>
      <c r="B201" t="s">
        <v>1009</v>
      </c>
    </row>
    <row r="202" spans="1:2" ht="12.75">
      <c r="A202" t="s">
        <v>1022</v>
      </c>
      <c r="B202" t="s">
        <v>493</v>
      </c>
    </row>
    <row r="203" spans="1:2" ht="12.75">
      <c r="A203" t="s">
        <v>1023</v>
      </c>
      <c r="B203" t="s">
        <v>1325</v>
      </c>
    </row>
    <row r="204" spans="1:2" ht="12.75">
      <c r="A204" t="s">
        <v>1028</v>
      </c>
      <c r="B204" t="s">
        <v>201</v>
      </c>
    </row>
    <row r="205" spans="1:2" ht="12.75">
      <c r="A205" t="s">
        <v>1032</v>
      </c>
      <c r="B205" t="s">
        <v>1031</v>
      </c>
    </row>
    <row r="206" spans="1:2" ht="12.75">
      <c r="A206" t="s">
        <v>1035</v>
      </c>
      <c r="B206" t="s">
        <v>55</v>
      </c>
    </row>
    <row r="207" spans="1:2" ht="12.75">
      <c r="A207" t="s">
        <v>1040</v>
      </c>
      <c r="B207" t="s">
        <v>300</v>
      </c>
    </row>
    <row r="208" spans="1:2" ht="12.75">
      <c r="A208" t="s">
        <v>1054</v>
      </c>
      <c r="B208" t="s">
        <v>676</v>
      </c>
    </row>
    <row r="209" spans="1:2" ht="12.75">
      <c r="A209" t="s">
        <v>1131</v>
      </c>
      <c r="B209" t="s">
        <v>1132</v>
      </c>
    </row>
    <row r="210" spans="1:2" ht="12.75">
      <c r="A210" t="s">
        <v>1158</v>
      </c>
      <c r="B210" t="s">
        <v>1176</v>
      </c>
    </row>
    <row r="211" spans="1:2" ht="12.75">
      <c r="A211" t="s">
        <v>1203</v>
      </c>
      <c r="B211" t="s">
        <v>1202</v>
      </c>
    </row>
    <row r="212" spans="1:2" ht="12.75">
      <c r="A212" t="s">
        <v>1204</v>
      </c>
      <c r="B212" t="s">
        <v>1140</v>
      </c>
    </row>
    <row r="213" spans="1:2" ht="12.75">
      <c r="A213" t="s">
        <v>1270</v>
      </c>
      <c r="B213" t="s">
        <v>1257</v>
      </c>
    </row>
    <row r="214" spans="1:2" ht="12.75">
      <c r="A214" t="s">
        <v>1279</v>
      </c>
      <c r="B214" t="s">
        <v>1267</v>
      </c>
    </row>
    <row r="215" spans="1:2" ht="12.75">
      <c r="A215" t="s">
        <v>1332</v>
      </c>
      <c r="B215" t="s">
        <v>274</v>
      </c>
    </row>
    <row r="217" ht="12.75">
      <c r="A217" s="1" t="s">
        <v>818</v>
      </c>
    </row>
    <row r="219" spans="1:2" ht="12.75">
      <c r="A219" t="s">
        <v>665</v>
      </c>
      <c r="B219" t="s">
        <v>659</v>
      </c>
    </row>
    <row r="220" spans="1:2" ht="12.75">
      <c r="A220" t="s">
        <v>825</v>
      </c>
      <c r="B220" t="s">
        <v>600</v>
      </c>
    </row>
    <row r="221" spans="1:2" ht="12.75">
      <c r="A221" t="s">
        <v>920</v>
      </c>
      <c r="B221" t="s">
        <v>662</v>
      </c>
    </row>
    <row r="222" spans="1:2" ht="12.75">
      <c r="A222" t="s">
        <v>1053</v>
      </c>
      <c r="B222" t="s">
        <v>53</v>
      </c>
    </row>
    <row r="223" spans="1:2" ht="12.75">
      <c r="A223" t="s">
        <v>987</v>
      </c>
      <c r="B223" t="s">
        <v>660</v>
      </c>
    </row>
    <row r="226" ht="12.75">
      <c r="A226" s="1" t="s">
        <v>224</v>
      </c>
    </row>
    <row r="228" spans="1:2" ht="12.75">
      <c r="A228" t="s">
        <v>1020</v>
      </c>
      <c r="B228" t="s">
        <v>1102</v>
      </c>
    </row>
    <row r="229" spans="1:2" ht="12.75">
      <c r="A229" t="s">
        <v>220</v>
      </c>
      <c r="B229" t="s">
        <v>19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9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7"/>
      <c r="S8" s="19"/>
      <c r="T8" s="19"/>
      <c r="U8" s="23"/>
      <c r="V8" s="23"/>
      <c r="W8" s="23"/>
      <c r="X8" s="23"/>
      <c r="AJ8" s="5"/>
      <c r="AK8" s="16"/>
      <c r="AL8" s="16"/>
      <c r="AM8" s="16"/>
      <c r="AN8" s="16"/>
      <c r="AO8" s="16"/>
      <c r="AP8" s="16"/>
      <c r="AU8" s="16"/>
      <c r="AV8" s="16"/>
      <c r="AW8" s="16"/>
      <c r="AX8" s="16"/>
      <c r="AY8" s="16"/>
      <c r="AZ8" s="16"/>
      <c r="BA8" s="36"/>
      <c r="BB8" s="16"/>
      <c r="BC8" s="16"/>
      <c r="BD8" s="16"/>
      <c r="BG8" s="16"/>
      <c r="BH8" s="36"/>
      <c r="BI8" s="36"/>
      <c r="BJ8" s="36"/>
      <c r="BK8" s="36"/>
      <c r="BL8" s="36"/>
      <c r="BM8" s="16"/>
      <c r="BN8" s="16"/>
      <c r="BO8" s="16"/>
      <c r="BP8" s="16"/>
      <c r="BQ8" s="38"/>
      <c r="BR8" s="16"/>
      <c r="BS8" s="16"/>
      <c r="BT8" s="16"/>
      <c r="BU8" s="16"/>
      <c r="BV8" s="16"/>
      <c r="BW8" s="16"/>
      <c r="BY8" s="36"/>
      <c r="BZ8" s="36"/>
      <c r="CA8" s="36"/>
      <c r="CB8" s="36"/>
      <c r="CC8" s="36"/>
      <c r="CE8" s="34"/>
      <c r="CF8" s="34"/>
      <c r="CG8" s="16"/>
      <c r="CH8" s="34"/>
      <c r="CI8" s="34"/>
      <c r="CJ8" s="13"/>
      <c r="CK8" s="17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7"/>
      <c r="V9" s="47"/>
      <c r="W9" s="23"/>
      <c r="X9" s="23"/>
      <c r="AB9" s="47"/>
      <c r="AJ9" s="5"/>
      <c r="AU9" s="5"/>
      <c r="BG9" s="5"/>
      <c r="BL9" s="36"/>
      <c r="BM9" s="36"/>
      <c r="BN9" s="36"/>
      <c r="BO9" s="36"/>
      <c r="BP9" s="47"/>
      <c r="BT9" s="36"/>
      <c r="BU9" s="36"/>
      <c r="BW9" s="47"/>
      <c r="BX9" s="47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DA1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6.5742187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55.8515625" style="0" customWidth="1"/>
    <col min="91" max="91" width="13.421875" style="0" customWidth="1"/>
  </cols>
  <sheetData>
    <row r="1" spans="1:88" ht="12.75">
      <c r="A1" s="13"/>
      <c r="B1" s="18" t="s">
        <v>733</v>
      </c>
      <c r="D1" s="3"/>
      <c r="E1" s="4" t="s">
        <v>325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8">
        <v>1393</v>
      </c>
      <c r="B9" s="13" t="s">
        <v>778</v>
      </c>
      <c r="C9" s="13" t="s">
        <v>1021</v>
      </c>
      <c r="D9" s="13" t="s">
        <v>16</v>
      </c>
      <c r="E9" s="13" t="s">
        <v>194</v>
      </c>
      <c r="F9" s="2" t="s">
        <v>132</v>
      </c>
      <c r="G9" s="2">
        <v>2</v>
      </c>
      <c r="H9" s="2" t="s">
        <v>473</v>
      </c>
      <c r="I9" s="2" t="s">
        <v>679</v>
      </c>
      <c r="J9" s="13" t="s">
        <v>233</v>
      </c>
      <c r="K9" t="s">
        <v>477</v>
      </c>
      <c r="L9" s="13" t="s">
        <v>420</v>
      </c>
      <c r="M9" s="13" t="s">
        <v>608</v>
      </c>
      <c r="N9" s="2" t="s">
        <v>1229</v>
      </c>
      <c r="O9" s="9">
        <v>4</v>
      </c>
      <c r="P9" s="9"/>
      <c r="Q9" s="9"/>
      <c r="R9" s="27">
        <v>153</v>
      </c>
      <c r="S9" s="19">
        <v>12</v>
      </c>
      <c r="T9" s="19">
        <v>0</v>
      </c>
      <c r="U9" s="47">
        <v>153.6</v>
      </c>
      <c r="V9" s="47">
        <v>38.4</v>
      </c>
      <c r="W9" s="23"/>
      <c r="X9" s="5">
        <v>3.2</v>
      </c>
      <c r="Y9" s="12"/>
      <c r="Z9" s="12"/>
      <c r="AA9" s="12"/>
      <c r="AB9" s="47"/>
      <c r="AC9" s="12"/>
      <c r="AD9" s="12"/>
      <c r="AE9" s="12"/>
      <c r="AG9">
        <v>3</v>
      </c>
      <c r="AH9">
        <v>4</v>
      </c>
      <c r="AI9">
        <v>0</v>
      </c>
      <c r="AJ9" s="23">
        <v>3.2</v>
      </c>
      <c r="AK9" s="23"/>
      <c r="AM9" s="16"/>
      <c r="AN9" s="16"/>
      <c r="AO9" s="16"/>
      <c r="AY9" s="5"/>
      <c r="BG9" s="23">
        <v>3.2</v>
      </c>
      <c r="BL9" s="36"/>
      <c r="BM9" s="36"/>
      <c r="BN9" s="36"/>
      <c r="BO9" s="23"/>
      <c r="BP9" s="23"/>
      <c r="BQ9" s="38"/>
      <c r="BR9" s="38"/>
      <c r="BS9" s="21"/>
      <c r="BT9" s="36"/>
      <c r="BV9" s="38"/>
      <c r="BW9" s="20">
        <v>153.6</v>
      </c>
      <c r="BX9" s="20">
        <v>38.4</v>
      </c>
      <c r="CJ9">
        <v>1393</v>
      </c>
      <c r="CK9" t="s">
        <v>477</v>
      </c>
    </row>
    <row r="10" spans="1:89" ht="12.75">
      <c r="A10" s="18">
        <v>1393</v>
      </c>
      <c r="B10" s="13" t="s">
        <v>778</v>
      </c>
      <c r="C10" s="13" t="s">
        <v>1021</v>
      </c>
      <c r="D10" s="13" t="s">
        <v>16</v>
      </c>
      <c r="E10" s="13" t="s">
        <v>194</v>
      </c>
      <c r="F10" s="2" t="s">
        <v>133</v>
      </c>
      <c r="G10" s="2">
        <v>2</v>
      </c>
      <c r="H10" s="2" t="s">
        <v>473</v>
      </c>
      <c r="I10" s="2" t="s">
        <v>569</v>
      </c>
      <c r="J10" s="13" t="s">
        <v>233</v>
      </c>
      <c r="K10" t="s">
        <v>564</v>
      </c>
      <c r="L10" s="13" t="s">
        <v>420</v>
      </c>
      <c r="M10" s="13" t="s">
        <v>608</v>
      </c>
      <c r="N10" s="2" t="s">
        <v>1229</v>
      </c>
      <c r="O10" s="9"/>
      <c r="P10" s="9">
        <v>9</v>
      </c>
      <c r="Q10" s="9"/>
      <c r="R10" s="27">
        <v>10</v>
      </c>
      <c r="S10" s="19">
        <v>16</v>
      </c>
      <c r="T10" s="19">
        <v>0</v>
      </c>
      <c r="U10" s="47">
        <v>10.8</v>
      </c>
      <c r="V10" s="47"/>
      <c r="W10" s="23">
        <v>24</v>
      </c>
      <c r="X10" s="5"/>
      <c r="Y10" s="12"/>
      <c r="Z10" s="12"/>
      <c r="AA10" s="12"/>
      <c r="AB10" s="47"/>
      <c r="AC10" s="12"/>
      <c r="AD10" s="12">
        <v>18</v>
      </c>
      <c r="AE10" s="12">
        <v>0</v>
      </c>
      <c r="AF10" s="23">
        <v>0.9</v>
      </c>
      <c r="AJ10" s="23"/>
      <c r="AK10" s="5">
        <v>2</v>
      </c>
      <c r="AM10" s="16"/>
      <c r="AN10" s="16"/>
      <c r="AO10" s="16"/>
      <c r="AY10" s="5"/>
      <c r="BG10" s="23"/>
      <c r="BL10" s="36"/>
      <c r="BM10" s="36"/>
      <c r="BN10" s="36"/>
      <c r="BO10" s="23"/>
      <c r="BP10" s="23"/>
      <c r="BQ10" s="38"/>
      <c r="BR10" s="38"/>
      <c r="BS10" s="21"/>
      <c r="BT10" s="36"/>
      <c r="BV10" s="38"/>
      <c r="BW10" s="20">
        <v>10.8</v>
      </c>
      <c r="BX10" s="20"/>
      <c r="CJ10">
        <v>1393</v>
      </c>
      <c r="CK10" t="s">
        <v>564</v>
      </c>
    </row>
    <row r="12" spans="1:90" ht="12.75">
      <c r="A12" s="18">
        <v>1394</v>
      </c>
      <c r="B12" s="13" t="s">
        <v>778</v>
      </c>
      <c r="C12" s="13" t="s">
        <v>1021</v>
      </c>
      <c r="D12" s="13" t="s">
        <v>57</v>
      </c>
      <c r="E12" s="13" t="s">
        <v>184</v>
      </c>
      <c r="F12" s="2" t="s">
        <v>155</v>
      </c>
      <c r="G12" s="2">
        <v>2</v>
      </c>
      <c r="H12" s="2" t="s">
        <v>473</v>
      </c>
      <c r="I12" s="2" t="s">
        <v>680</v>
      </c>
      <c r="J12" s="13" t="s">
        <v>233</v>
      </c>
      <c r="K12" t="s">
        <v>477</v>
      </c>
      <c r="L12" s="13" t="s">
        <v>420</v>
      </c>
      <c r="M12" s="13" t="s">
        <v>608</v>
      </c>
      <c r="N12" s="2" t="s">
        <v>1229</v>
      </c>
      <c r="O12" s="9">
        <v>2</v>
      </c>
      <c r="P12" s="9"/>
      <c r="Q12" s="9"/>
      <c r="R12" s="27"/>
      <c r="S12" s="19"/>
      <c r="T12" s="19"/>
      <c r="U12" s="47">
        <v>79.2</v>
      </c>
      <c r="V12" s="47">
        <v>39.6</v>
      </c>
      <c r="W12" s="23"/>
      <c r="X12" s="5">
        <v>3.3</v>
      </c>
      <c r="Y12" s="12"/>
      <c r="Z12" s="12"/>
      <c r="AA12" s="12"/>
      <c r="AB12" s="47"/>
      <c r="AC12" s="12"/>
      <c r="AD12" s="12"/>
      <c r="AE12" s="12"/>
      <c r="AF12" s="23"/>
      <c r="AG12">
        <v>3</v>
      </c>
      <c r="AJ12" s="23">
        <v>3.3</v>
      </c>
      <c r="AM12" s="16"/>
      <c r="AN12" s="16"/>
      <c r="AO12" s="16"/>
      <c r="AY12" s="5"/>
      <c r="BG12" s="23">
        <v>3.3</v>
      </c>
      <c r="BL12" s="36"/>
      <c r="BM12" s="36"/>
      <c r="BN12" s="36"/>
      <c r="BO12" s="23"/>
      <c r="BP12" s="23"/>
      <c r="BQ12" s="38"/>
      <c r="BR12" s="38"/>
      <c r="BS12" s="21"/>
      <c r="BT12" s="36"/>
      <c r="BV12" s="38"/>
      <c r="BW12" s="20">
        <v>79.2</v>
      </c>
      <c r="BX12" s="20">
        <v>39.6</v>
      </c>
      <c r="CJ12">
        <v>1394</v>
      </c>
      <c r="CK12" t="s">
        <v>477</v>
      </c>
      <c r="CL12" t="s">
        <v>40</v>
      </c>
    </row>
    <row r="13" spans="1:89" ht="12.75">
      <c r="A13" s="18">
        <v>1394</v>
      </c>
      <c r="B13" s="13" t="s">
        <v>778</v>
      </c>
      <c r="C13" s="13" t="s">
        <v>1021</v>
      </c>
      <c r="D13" s="13" t="s">
        <v>57</v>
      </c>
      <c r="E13" s="13" t="s">
        <v>184</v>
      </c>
      <c r="F13" s="2" t="s">
        <v>156</v>
      </c>
      <c r="G13" s="2">
        <v>2</v>
      </c>
      <c r="H13" s="2" t="s">
        <v>473</v>
      </c>
      <c r="I13" s="2" t="s">
        <v>277</v>
      </c>
      <c r="J13" s="13" t="s">
        <v>233</v>
      </c>
      <c r="K13" t="s">
        <v>475</v>
      </c>
      <c r="L13" s="13" t="s">
        <v>420</v>
      </c>
      <c r="M13" s="13" t="s">
        <v>234</v>
      </c>
      <c r="N13" s="2" t="s">
        <v>1229</v>
      </c>
      <c r="O13" s="9">
        <v>2</v>
      </c>
      <c r="P13" s="9"/>
      <c r="Q13" s="9"/>
      <c r="R13" s="27"/>
      <c r="S13" s="19"/>
      <c r="T13" s="19"/>
      <c r="U13" s="47">
        <v>79.2</v>
      </c>
      <c r="V13" s="47">
        <v>39.6</v>
      </c>
      <c r="W13" s="23"/>
      <c r="X13" s="5">
        <v>3.3</v>
      </c>
      <c r="Y13" s="12"/>
      <c r="Z13" s="12"/>
      <c r="AA13" s="12"/>
      <c r="AB13" s="47"/>
      <c r="AC13" s="12"/>
      <c r="AD13" s="12"/>
      <c r="AE13" s="12"/>
      <c r="AF13" s="23"/>
      <c r="AG13">
        <v>3</v>
      </c>
      <c r="AJ13" s="23">
        <v>3.3</v>
      </c>
      <c r="AM13" s="16"/>
      <c r="AN13" s="16"/>
      <c r="AO13" s="16"/>
      <c r="AY13" s="5"/>
      <c r="BG13" s="23">
        <v>3.3</v>
      </c>
      <c r="BL13" s="36"/>
      <c r="BM13" s="36"/>
      <c r="BN13" s="36"/>
      <c r="BO13" s="23"/>
      <c r="BP13" s="23"/>
      <c r="BQ13" s="38"/>
      <c r="BR13" s="38"/>
      <c r="BS13" s="21"/>
      <c r="BT13" s="36"/>
      <c r="BV13" s="38"/>
      <c r="BW13" s="20">
        <v>79.2</v>
      </c>
      <c r="BX13" s="20">
        <v>39.6</v>
      </c>
      <c r="CJ13">
        <v>1394</v>
      </c>
      <c r="CK13" t="s">
        <v>475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DA3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6.00390625" style="0" customWidth="1"/>
    <col min="10" max="10" width="7.57421875" style="0" customWidth="1"/>
    <col min="11" max="11" width="27.7109375" style="0" customWidth="1"/>
    <col min="12" max="12" width="6.28125" style="0" customWidth="1"/>
    <col min="13" max="13" width="7.57421875" style="0" customWidth="1"/>
    <col min="14" max="14" width="22.14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7.7109375" style="0" customWidth="1"/>
    <col min="90" max="90" width="168.28125" style="0" customWidth="1"/>
    <col min="91" max="91" width="13.421875" style="0" customWidth="1"/>
  </cols>
  <sheetData>
    <row r="1" spans="1:88" ht="12.75">
      <c r="A1" s="13"/>
      <c r="B1" s="18" t="s">
        <v>450</v>
      </c>
      <c r="D1" s="3"/>
      <c r="E1" s="4" t="s">
        <v>325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8">
        <v>1391</v>
      </c>
      <c r="B9" s="13" t="s">
        <v>861</v>
      </c>
      <c r="C9" s="13" t="s">
        <v>1021</v>
      </c>
      <c r="D9" s="13" t="s">
        <v>7</v>
      </c>
      <c r="E9" s="13" t="s">
        <v>187</v>
      </c>
      <c r="F9" s="2">
        <v>150.8</v>
      </c>
      <c r="G9" s="2">
        <v>2</v>
      </c>
      <c r="H9" s="2" t="s">
        <v>450</v>
      </c>
      <c r="I9" s="2" t="s">
        <v>353</v>
      </c>
      <c r="J9" s="13" t="s">
        <v>233</v>
      </c>
      <c r="K9" t="s">
        <v>456</v>
      </c>
      <c r="L9" s="13" t="s">
        <v>441</v>
      </c>
      <c r="M9" s="13" t="s">
        <v>255</v>
      </c>
      <c r="N9" s="2" t="s">
        <v>618</v>
      </c>
      <c r="O9" s="9">
        <v>4</v>
      </c>
      <c r="P9" s="9"/>
      <c r="Q9" s="9"/>
      <c r="R9" s="27">
        <v>84</v>
      </c>
      <c r="S9" s="19">
        <v>0</v>
      </c>
      <c r="T9" s="19">
        <v>0</v>
      </c>
      <c r="U9" s="47">
        <v>84</v>
      </c>
      <c r="V9" s="47">
        <v>21</v>
      </c>
      <c r="X9" s="5">
        <v>1.75</v>
      </c>
      <c r="Y9" s="12"/>
      <c r="Z9" s="12"/>
      <c r="AA9" s="12"/>
      <c r="AC9" s="12">
        <v>1</v>
      </c>
      <c r="AD9" s="12">
        <v>15</v>
      </c>
      <c r="AE9" s="12">
        <v>0</v>
      </c>
      <c r="AF9" s="23">
        <v>1.75</v>
      </c>
      <c r="AG9">
        <v>1</v>
      </c>
      <c r="AH9">
        <v>15</v>
      </c>
      <c r="AI9">
        <v>0</v>
      </c>
      <c r="AJ9" s="23">
        <v>1.75</v>
      </c>
      <c r="AM9" s="16"/>
      <c r="AN9" s="16"/>
      <c r="AO9" s="16"/>
      <c r="AY9" s="5"/>
      <c r="BG9" s="23">
        <v>1.75</v>
      </c>
      <c r="BL9" s="36"/>
      <c r="BM9" s="36"/>
      <c r="BN9" s="36"/>
      <c r="BO9" s="23"/>
      <c r="BP9" s="23"/>
      <c r="BQ9" s="38"/>
      <c r="BR9" s="38"/>
      <c r="BS9" s="21"/>
      <c r="BT9" s="36"/>
      <c r="BV9" s="38"/>
      <c r="BW9" s="20">
        <v>84</v>
      </c>
      <c r="BX9" s="20">
        <v>21</v>
      </c>
      <c r="CJ9">
        <v>1391</v>
      </c>
      <c r="CK9" t="s">
        <v>456</v>
      </c>
    </row>
    <row r="10" spans="1:89" ht="12.75">
      <c r="A10" s="18">
        <v>1391</v>
      </c>
      <c r="B10" s="13" t="s">
        <v>861</v>
      </c>
      <c r="C10" s="13" t="s">
        <v>1021</v>
      </c>
      <c r="D10" s="13" t="s">
        <v>7</v>
      </c>
      <c r="E10" s="13" t="s">
        <v>187</v>
      </c>
      <c r="F10" s="2">
        <v>150.9</v>
      </c>
      <c r="G10" s="2">
        <v>2</v>
      </c>
      <c r="H10" s="2" t="s">
        <v>450</v>
      </c>
      <c r="I10" s="2" t="s">
        <v>371</v>
      </c>
      <c r="J10" s="13" t="s">
        <v>233</v>
      </c>
      <c r="K10" t="s">
        <v>456</v>
      </c>
      <c r="L10" s="13" t="s">
        <v>441</v>
      </c>
      <c r="M10" s="13" t="s">
        <v>255</v>
      </c>
      <c r="N10" s="2" t="s">
        <v>1214</v>
      </c>
      <c r="O10" s="9">
        <v>1</v>
      </c>
      <c r="P10" s="9"/>
      <c r="Q10" s="9"/>
      <c r="R10" s="27">
        <v>21</v>
      </c>
      <c r="S10" s="19">
        <v>0</v>
      </c>
      <c r="T10" s="19">
        <v>0</v>
      </c>
      <c r="U10" s="47">
        <v>21</v>
      </c>
      <c r="V10" s="47">
        <v>21</v>
      </c>
      <c r="W10" s="23"/>
      <c r="X10" s="5">
        <v>1.75</v>
      </c>
      <c r="Y10" s="12">
        <v>21</v>
      </c>
      <c r="Z10" s="12">
        <v>0</v>
      </c>
      <c r="AA10" s="12">
        <v>0</v>
      </c>
      <c r="AB10" s="47">
        <v>21</v>
      </c>
      <c r="AC10" s="12">
        <v>1</v>
      </c>
      <c r="AD10" s="12">
        <v>15</v>
      </c>
      <c r="AE10" s="12">
        <v>0</v>
      </c>
      <c r="AF10" s="23">
        <v>1.75</v>
      </c>
      <c r="AG10">
        <v>1</v>
      </c>
      <c r="AH10">
        <v>15</v>
      </c>
      <c r="AI10">
        <v>0</v>
      </c>
      <c r="AJ10" s="23">
        <v>1.75</v>
      </c>
      <c r="AM10" s="16"/>
      <c r="AN10" s="16"/>
      <c r="AO10" s="16"/>
      <c r="AY10" s="5"/>
      <c r="BG10" s="23">
        <v>1.75</v>
      </c>
      <c r="BL10" s="36"/>
      <c r="BM10" s="36"/>
      <c r="BN10" s="36"/>
      <c r="BO10" s="23"/>
      <c r="BP10" s="23"/>
      <c r="BQ10" s="38"/>
      <c r="BR10" s="38"/>
      <c r="BS10" s="21"/>
      <c r="BT10" s="36"/>
      <c r="BV10" s="38"/>
      <c r="BW10" s="20">
        <v>21</v>
      </c>
      <c r="BX10" s="20">
        <v>21</v>
      </c>
      <c r="CJ10">
        <v>1391</v>
      </c>
      <c r="CK10" t="s">
        <v>456</v>
      </c>
    </row>
    <row r="11" spans="1:89" ht="12.75">
      <c r="A11" s="18">
        <v>1391</v>
      </c>
      <c r="B11" s="13" t="s">
        <v>861</v>
      </c>
      <c r="C11" s="13" t="s">
        <v>1021</v>
      </c>
      <c r="D11" s="13" t="s">
        <v>7</v>
      </c>
      <c r="E11" s="13" t="s">
        <v>187</v>
      </c>
      <c r="F11" s="25">
        <v>150.1</v>
      </c>
      <c r="G11" s="2">
        <v>2</v>
      </c>
      <c r="H11" s="2" t="s">
        <v>450</v>
      </c>
      <c r="I11" s="2" t="s">
        <v>278</v>
      </c>
      <c r="J11" s="13" t="s">
        <v>233</v>
      </c>
      <c r="K11" t="s">
        <v>453</v>
      </c>
      <c r="L11" s="13" t="s">
        <v>441</v>
      </c>
      <c r="M11" s="13" t="s">
        <v>239</v>
      </c>
      <c r="N11" s="2" t="s">
        <v>967</v>
      </c>
      <c r="O11" s="9">
        <v>1</v>
      </c>
      <c r="P11" s="9"/>
      <c r="Q11" s="9"/>
      <c r="R11" s="27"/>
      <c r="S11" s="19"/>
      <c r="T11" s="19"/>
      <c r="U11" s="47">
        <v>21</v>
      </c>
      <c r="V11" s="47">
        <v>21</v>
      </c>
      <c r="W11" s="23"/>
      <c r="X11" s="5">
        <v>1.75</v>
      </c>
      <c r="Y11" s="12"/>
      <c r="Z11" s="12"/>
      <c r="AA11" s="12"/>
      <c r="AC11" s="12">
        <v>1</v>
      </c>
      <c r="AD11" s="12">
        <v>15</v>
      </c>
      <c r="AE11" s="12">
        <v>0</v>
      </c>
      <c r="AF11" s="23">
        <v>1.75</v>
      </c>
      <c r="AG11">
        <v>1</v>
      </c>
      <c r="AH11">
        <v>15</v>
      </c>
      <c r="AI11">
        <v>0</v>
      </c>
      <c r="AJ11" s="23">
        <v>1.75</v>
      </c>
      <c r="AM11" s="16"/>
      <c r="AN11" s="16"/>
      <c r="AO11" s="16"/>
      <c r="AY11" s="5"/>
      <c r="BG11" s="23">
        <v>1.75</v>
      </c>
      <c r="BL11" s="36"/>
      <c r="BM11" s="36"/>
      <c r="BN11" s="36"/>
      <c r="BO11" s="23"/>
      <c r="BP11" s="23"/>
      <c r="BQ11" s="38"/>
      <c r="BR11" s="38"/>
      <c r="BS11" s="21"/>
      <c r="BT11" s="36"/>
      <c r="BV11" s="38"/>
      <c r="BW11" s="20">
        <v>21</v>
      </c>
      <c r="BX11" s="20">
        <v>21</v>
      </c>
      <c r="CJ11">
        <v>1391</v>
      </c>
      <c r="CK11" t="s">
        <v>453</v>
      </c>
    </row>
    <row r="12" spans="1:89" ht="12.75">
      <c r="A12" s="18">
        <v>1391</v>
      </c>
      <c r="B12" s="13" t="s">
        <v>861</v>
      </c>
      <c r="C12" s="13" t="s">
        <v>1021</v>
      </c>
      <c r="D12" s="13" t="s">
        <v>7</v>
      </c>
      <c r="E12" s="13" t="s">
        <v>187</v>
      </c>
      <c r="F12" s="2">
        <v>150.11</v>
      </c>
      <c r="G12" s="2">
        <v>2</v>
      </c>
      <c r="H12" s="2" t="s">
        <v>450</v>
      </c>
      <c r="I12" s="2" t="s">
        <v>369</v>
      </c>
      <c r="J12" s="13" t="s">
        <v>233</v>
      </c>
      <c r="K12" t="s">
        <v>456</v>
      </c>
      <c r="L12" s="13" t="s">
        <v>441</v>
      </c>
      <c r="M12" s="13" t="s">
        <v>255</v>
      </c>
      <c r="N12" s="2" t="s">
        <v>190</v>
      </c>
      <c r="O12" s="9">
        <v>1</v>
      </c>
      <c r="P12" s="9"/>
      <c r="Q12" s="9"/>
      <c r="R12" s="27"/>
      <c r="S12" s="19"/>
      <c r="T12" s="19"/>
      <c r="U12" s="47">
        <v>21</v>
      </c>
      <c r="V12" s="47">
        <v>21</v>
      </c>
      <c r="W12" s="23"/>
      <c r="X12" s="5">
        <v>1.75</v>
      </c>
      <c r="Y12" s="12"/>
      <c r="Z12" s="12"/>
      <c r="AA12" s="12"/>
      <c r="AC12" s="12">
        <v>1</v>
      </c>
      <c r="AD12" s="12">
        <v>15</v>
      </c>
      <c r="AE12" s="12">
        <v>0</v>
      </c>
      <c r="AF12" s="23">
        <v>1.75</v>
      </c>
      <c r="AG12">
        <v>1</v>
      </c>
      <c r="AH12">
        <v>15</v>
      </c>
      <c r="AI12">
        <v>0</v>
      </c>
      <c r="AJ12" s="23">
        <v>1.75</v>
      </c>
      <c r="AM12" s="16"/>
      <c r="AN12" s="16"/>
      <c r="AO12" s="16"/>
      <c r="AY12" s="5"/>
      <c r="BG12" s="23">
        <v>1.75</v>
      </c>
      <c r="BL12" s="36"/>
      <c r="BM12" s="36"/>
      <c r="BN12" s="36"/>
      <c r="BO12" s="23"/>
      <c r="BP12" s="23"/>
      <c r="BQ12" s="38"/>
      <c r="BR12" s="38"/>
      <c r="BS12" s="21"/>
      <c r="BT12" s="36"/>
      <c r="BV12" s="38"/>
      <c r="BW12" s="20">
        <v>21</v>
      </c>
      <c r="BX12" s="20">
        <v>21</v>
      </c>
      <c r="CJ12">
        <v>1391</v>
      </c>
      <c r="CK12" t="s">
        <v>456</v>
      </c>
    </row>
    <row r="13" spans="1:89" ht="12.75">
      <c r="A13" s="18">
        <v>1391</v>
      </c>
      <c r="B13" s="13" t="s">
        <v>861</v>
      </c>
      <c r="C13" s="13" t="s">
        <v>1021</v>
      </c>
      <c r="D13" s="13" t="s">
        <v>7</v>
      </c>
      <c r="E13" s="13" t="s">
        <v>187</v>
      </c>
      <c r="F13" s="2">
        <v>150.12</v>
      </c>
      <c r="G13" s="2">
        <v>2</v>
      </c>
      <c r="H13" s="2" t="s">
        <v>450</v>
      </c>
      <c r="I13" s="2" t="s">
        <v>1000</v>
      </c>
      <c r="J13" s="13" t="s">
        <v>233</v>
      </c>
      <c r="K13" t="s">
        <v>460</v>
      </c>
      <c r="L13" s="13" t="s">
        <v>442</v>
      </c>
      <c r="M13" s="13" t="s">
        <v>951</v>
      </c>
      <c r="N13" s="2" t="s">
        <v>190</v>
      </c>
      <c r="O13" s="9">
        <v>1</v>
      </c>
      <c r="P13" s="9"/>
      <c r="Q13" s="9"/>
      <c r="R13" s="27"/>
      <c r="S13" s="19"/>
      <c r="T13" s="19"/>
      <c r="U13" s="47">
        <v>21</v>
      </c>
      <c r="V13" s="47">
        <v>21</v>
      </c>
      <c r="W13" s="23"/>
      <c r="X13" s="5">
        <v>1.75</v>
      </c>
      <c r="Y13" s="12"/>
      <c r="Z13" s="12"/>
      <c r="AA13" s="12"/>
      <c r="AC13" s="12">
        <v>1</v>
      </c>
      <c r="AD13" s="12">
        <v>15</v>
      </c>
      <c r="AE13" s="12">
        <v>0</v>
      </c>
      <c r="AF13" s="23">
        <v>1.75</v>
      </c>
      <c r="AG13">
        <v>1</v>
      </c>
      <c r="AH13">
        <v>15</v>
      </c>
      <c r="AI13">
        <v>0</v>
      </c>
      <c r="AJ13" s="23">
        <v>1.75</v>
      </c>
      <c r="AM13" s="16"/>
      <c r="AN13" s="16"/>
      <c r="AO13" s="16"/>
      <c r="AY13" s="5"/>
      <c r="BG13" s="23">
        <v>1.75</v>
      </c>
      <c r="BL13" s="36"/>
      <c r="BM13" s="36"/>
      <c r="BN13" s="36"/>
      <c r="BO13" s="23"/>
      <c r="BP13" s="23"/>
      <c r="BQ13" s="38"/>
      <c r="BR13" s="38"/>
      <c r="BS13" s="21"/>
      <c r="BT13" s="36"/>
      <c r="BV13" s="38"/>
      <c r="BW13" s="20">
        <v>21</v>
      </c>
      <c r="BX13" s="20">
        <v>21</v>
      </c>
      <c r="CJ13">
        <v>1391</v>
      </c>
      <c r="CK13" t="s">
        <v>460</v>
      </c>
    </row>
    <row r="15" spans="1:89" ht="12.75">
      <c r="A15" s="18">
        <v>1392</v>
      </c>
      <c r="B15" s="13" t="s">
        <v>778</v>
      </c>
      <c r="C15" s="13" t="s">
        <v>1021</v>
      </c>
      <c r="D15" s="13" t="s">
        <v>7</v>
      </c>
      <c r="E15" s="13" t="s">
        <v>188</v>
      </c>
      <c r="F15" s="2">
        <v>151.11</v>
      </c>
      <c r="G15" s="2">
        <v>2</v>
      </c>
      <c r="H15" t="s">
        <v>450</v>
      </c>
      <c r="I15" t="s">
        <v>449</v>
      </c>
      <c r="J15" s="13" t="s">
        <v>233</v>
      </c>
      <c r="K15" t="s">
        <v>460</v>
      </c>
      <c r="L15" s="13" t="s">
        <v>442</v>
      </c>
      <c r="M15" s="13" t="s">
        <v>951</v>
      </c>
      <c r="N15" s="2" t="s">
        <v>1214</v>
      </c>
      <c r="O15" s="9">
        <v>1</v>
      </c>
      <c r="P15" s="9"/>
      <c r="Q15" s="9"/>
      <c r="R15" s="27">
        <v>22</v>
      </c>
      <c r="S15" s="19">
        <v>16</v>
      </c>
      <c r="T15" s="19">
        <v>0</v>
      </c>
      <c r="U15" s="47">
        <v>22.8</v>
      </c>
      <c r="V15" s="47">
        <v>22.8</v>
      </c>
      <c r="W15" s="23"/>
      <c r="X15" s="5">
        <v>1.9</v>
      </c>
      <c r="Y15" s="12">
        <v>22</v>
      </c>
      <c r="Z15" s="12">
        <v>16</v>
      </c>
      <c r="AA15" s="12">
        <v>0</v>
      </c>
      <c r="AB15" s="47">
        <v>22.8</v>
      </c>
      <c r="AC15" s="12">
        <v>1</v>
      </c>
      <c r="AD15" s="12">
        <v>18</v>
      </c>
      <c r="AE15" s="12">
        <v>0</v>
      </c>
      <c r="AF15" s="23">
        <v>1.9</v>
      </c>
      <c r="AG15">
        <v>1</v>
      </c>
      <c r="AH15">
        <v>18</v>
      </c>
      <c r="AI15">
        <v>0</v>
      </c>
      <c r="AJ15" s="23">
        <v>1.9</v>
      </c>
      <c r="AM15" s="16"/>
      <c r="AN15" s="16"/>
      <c r="AO15" s="16"/>
      <c r="AY15" s="5"/>
      <c r="BG15" s="23">
        <v>1.9</v>
      </c>
      <c r="BL15" s="36"/>
      <c r="BM15" s="36"/>
      <c r="BN15" s="36"/>
      <c r="BO15" s="23"/>
      <c r="BP15" s="23"/>
      <c r="BQ15" s="38"/>
      <c r="BR15" s="38"/>
      <c r="BS15" s="21"/>
      <c r="BT15" s="36"/>
      <c r="BV15" s="38"/>
      <c r="BW15" s="20">
        <v>22.8</v>
      </c>
      <c r="BX15" s="20">
        <v>22.8</v>
      </c>
      <c r="CJ15">
        <v>1392</v>
      </c>
      <c r="CK15" t="s">
        <v>460</v>
      </c>
    </row>
    <row r="17" spans="1:89" ht="12.75">
      <c r="A17" s="18">
        <v>1392</v>
      </c>
      <c r="B17" s="13" t="s">
        <v>778</v>
      </c>
      <c r="C17" s="13" t="s">
        <v>1021</v>
      </c>
      <c r="D17" s="13" t="s">
        <v>7</v>
      </c>
      <c r="E17" s="13" t="s">
        <v>192</v>
      </c>
      <c r="F17" s="2">
        <v>151.13</v>
      </c>
      <c r="G17" s="2">
        <v>3</v>
      </c>
      <c r="H17" t="s">
        <v>450</v>
      </c>
      <c r="I17" t="s">
        <v>448</v>
      </c>
      <c r="J17" s="13" t="s">
        <v>233</v>
      </c>
      <c r="K17" t="s">
        <v>457</v>
      </c>
      <c r="L17" s="13" t="s">
        <v>442</v>
      </c>
      <c r="M17" s="13" t="s">
        <v>4</v>
      </c>
      <c r="N17" s="2" t="s">
        <v>1217</v>
      </c>
      <c r="O17" s="9">
        <v>0.5</v>
      </c>
      <c r="P17" s="9"/>
      <c r="Q17" s="9"/>
      <c r="R17" s="27">
        <v>11</v>
      </c>
      <c r="S17" s="19">
        <v>8</v>
      </c>
      <c r="T17" s="19">
        <v>0</v>
      </c>
      <c r="U17" s="47">
        <v>11.4</v>
      </c>
      <c r="V17" s="47">
        <v>22.8</v>
      </c>
      <c r="X17" s="5">
        <v>1.9</v>
      </c>
      <c r="Y17" s="12">
        <v>22</v>
      </c>
      <c r="Z17" s="12">
        <v>16</v>
      </c>
      <c r="AA17" s="12">
        <v>0</v>
      </c>
      <c r="AB17" s="47">
        <v>22.8</v>
      </c>
      <c r="AC17" s="12"/>
      <c r="AD17" s="12">
        <v>19</v>
      </c>
      <c r="AE17" s="12">
        <v>0</v>
      </c>
      <c r="AF17" s="23">
        <v>0.95</v>
      </c>
      <c r="AG17">
        <v>1</v>
      </c>
      <c r="AH17">
        <v>18</v>
      </c>
      <c r="AI17">
        <v>0</v>
      </c>
      <c r="AJ17" s="23">
        <v>1.9</v>
      </c>
      <c r="AM17" s="16"/>
      <c r="AN17" s="16"/>
      <c r="AO17" s="16"/>
      <c r="AY17" s="5"/>
      <c r="BG17" s="23">
        <v>1.9</v>
      </c>
      <c r="BL17" s="36"/>
      <c r="BM17" s="36"/>
      <c r="BN17" s="36"/>
      <c r="BO17" s="23"/>
      <c r="BP17" s="23"/>
      <c r="BQ17" s="38"/>
      <c r="BR17" s="38"/>
      <c r="BS17" s="21"/>
      <c r="BT17" s="36"/>
      <c r="BV17" s="38"/>
      <c r="BW17" s="20">
        <v>11.4</v>
      </c>
      <c r="BX17" s="20">
        <v>22.8</v>
      </c>
      <c r="CJ17">
        <v>1392</v>
      </c>
      <c r="CK17" t="s">
        <v>457</v>
      </c>
    </row>
    <row r="19" spans="1:89" ht="12.75">
      <c r="A19" s="18">
        <v>1393</v>
      </c>
      <c r="B19" s="13" t="s">
        <v>778</v>
      </c>
      <c r="C19" s="13" t="s">
        <v>1021</v>
      </c>
      <c r="D19" s="13" t="s">
        <v>16</v>
      </c>
      <c r="E19" s="13" t="s">
        <v>194</v>
      </c>
      <c r="F19" s="2" t="s">
        <v>114</v>
      </c>
      <c r="G19" s="2">
        <v>2</v>
      </c>
      <c r="H19" s="2" t="s">
        <v>450</v>
      </c>
      <c r="I19" s="2" t="s">
        <v>411</v>
      </c>
      <c r="J19" s="13" t="s">
        <v>233</v>
      </c>
      <c r="K19" t="s">
        <v>463</v>
      </c>
      <c r="L19" s="13" t="s">
        <v>442</v>
      </c>
      <c r="M19" s="13" t="s">
        <v>244</v>
      </c>
      <c r="N19" s="2" t="s">
        <v>1255</v>
      </c>
      <c r="O19" s="9">
        <v>0.5</v>
      </c>
      <c r="P19" s="9"/>
      <c r="Q19" s="9"/>
      <c r="R19" s="27"/>
      <c r="S19" s="19"/>
      <c r="T19" s="19"/>
      <c r="U19" s="47">
        <v>12</v>
      </c>
      <c r="V19" s="47">
        <v>24</v>
      </c>
      <c r="W19" s="23"/>
      <c r="X19" s="5">
        <v>2</v>
      </c>
      <c r="Y19" s="12"/>
      <c r="Z19" s="12"/>
      <c r="AA19" s="12"/>
      <c r="AB19" s="47"/>
      <c r="AC19" s="12"/>
      <c r="AD19" s="12"/>
      <c r="AE19" s="12"/>
      <c r="AF19" s="23">
        <v>1</v>
      </c>
      <c r="AG19">
        <v>2</v>
      </c>
      <c r="AH19">
        <v>0</v>
      </c>
      <c r="AI19">
        <v>0</v>
      </c>
      <c r="AJ19" s="23">
        <v>2</v>
      </c>
      <c r="AK19" s="23"/>
      <c r="AM19" s="16"/>
      <c r="AN19" s="16"/>
      <c r="AO19" s="16"/>
      <c r="AY19" s="5"/>
      <c r="BG19" s="23">
        <v>2</v>
      </c>
      <c r="BL19" s="36"/>
      <c r="BM19" s="36"/>
      <c r="BN19" s="36"/>
      <c r="BO19" s="23"/>
      <c r="BP19" s="23"/>
      <c r="BQ19" s="38"/>
      <c r="BR19" s="38"/>
      <c r="BS19" s="21"/>
      <c r="BT19" s="36"/>
      <c r="BV19" s="38"/>
      <c r="BW19" s="20">
        <v>12</v>
      </c>
      <c r="BX19" s="20">
        <v>24</v>
      </c>
      <c r="CJ19">
        <v>1393</v>
      </c>
      <c r="CK19" t="s">
        <v>463</v>
      </c>
    </row>
    <row r="21" spans="1:89" ht="12.75">
      <c r="A21" s="18">
        <v>1393</v>
      </c>
      <c r="B21" s="13" t="s">
        <v>778</v>
      </c>
      <c r="C21" s="13" t="s">
        <v>1021</v>
      </c>
      <c r="D21" s="13" t="s">
        <v>16</v>
      </c>
      <c r="E21" s="13" t="s">
        <v>196</v>
      </c>
      <c r="F21" s="2" t="s">
        <v>117</v>
      </c>
      <c r="G21" s="2">
        <v>3</v>
      </c>
      <c r="H21" s="2" t="s">
        <v>450</v>
      </c>
      <c r="I21" s="2" t="s">
        <v>447</v>
      </c>
      <c r="J21" s="13" t="s">
        <v>233</v>
      </c>
      <c r="K21" t="s">
        <v>463</v>
      </c>
      <c r="L21" s="13" t="s">
        <v>442</v>
      </c>
      <c r="M21" s="13" t="s">
        <v>244</v>
      </c>
      <c r="N21" s="2" t="s">
        <v>1218</v>
      </c>
      <c r="O21" s="9">
        <v>0.5</v>
      </c>
      <c r="P21" s="9"/>
      <c r="Q21" s="9"/>
      <c r="R21" s="27"/>
      <c r="S21" s="19"/>
      <c r="T21" s="19"/>
      <c r="U21" s="47">
        <v>10.8</v>
      </c>
      <c r="V21" s="47">
        <v>21.6</v>
      </c>
      <c r="W21" s="23"/>
      <c r="X21" s="5">
        <v>1.8</v>
      </c>
      <c r="Y21" s="12"/>
      <c r="Z21" s="12"/>
      <c r="AA21" s="12"/>
      <c r="AB21" s="47"/>
      <c r="AC21" s="12"/>
      <c r="AD21" s="12">
        <v>18</v>
      </c>
      <c r="AE21" s="12">
        <v>0</v>
      </c>
      <c r="AF21" s="23">
        <v>0.9</v>
      </c>
      <c r="AG21">
        <v>1</v>
      </c>
      <c r="AH21">
        <v>16</v>
      </c>
      <c r="AI21">
        <v>0</v>
      </c>
      <c r="AJ21" s="23">
        <v>1.8</v>
      </c>
      <c r="AK21" s="23"/>
      <c r="AM21" s="16"/>
      <c r="AN21" s="16"/>
      <c r="AO21" s="16"/>
      <c r="AY21" s="5"/>
      <c r="BG21" s="23">
        <v>1.8</v>
      </c>
      <c r="BL21" s="36"/>
      <c r="BM21" s="36"/>
      <c r="BN21" s="36"/>
      <c r="BO21" s="23"/>
      <c r="BP21" s="23"/>
      <c r="BQ21" s="38"/>
      <c r="BR21" s="38"/>
      <c r="BS21" s="21"/>
      <c r="BT21" s="36"/>
      <c r="BV21" s="38"/>
      <c r="BW21" s="20">
        <v>10.8</v>
      </c>
      <c r="BX21" s="20">
        <v>21.6</v>
      </c>
      <c r="CJ21">
        <v>1393</v>
      </c>
      <c r="CK21" t="s">
        <v>463</v>
      </c>
    </row>
    <row r="23" spans="1:89" ht="12.75">
      <c r="A23" s="18">
        <v>1393</v>
      </c>
      <c r="B23" s="13" t="s">
        <v>861</v>
      </c>
      <c r="C23" s="13" t="s">
        <v>1021</v>
      </c>
      <c r="D23" s="13" t="s">
        <v>56</v>
      </c>
      <c r="E23" s="13" t="s">
        <v>179</v>
      </c>
      <c r="F23" s="2" t="s">
        <v>136</v>
      </c>
      <c r="G23" s="2">
        <v>2</v>
      </c>
      <c r="H23" s="2" t="s">
        <v>450</v>
      </c>
      <c r="I23" s="2" t="s">
        <v>1003</v>
      </c>
      <c r="J23" s="13" t="s">
        <v>233</v>
      </c>
      <c r="K23" t="s">
        <v>461</v>
      </c>
      <c r="L23" s="13" t="s">
        <v>442</v>
      </c>
      <c r="M23" s="13" t="s">
        <v>954</v>
      </c>
      <c r="N23" s="2" t="s">
        <v>618</v>
      </c>
      <c r="O23" s="9">
        <v>2</v>
      </c>
      <c r="P23" s="9"/>
      <c r="Q23" s="9"/>
      <c r="R23" s="27"/>
      <c r="S23" s="19"/>
      <c r="T23" s="19"/>
      <c r="U23" s="47">
        <v>43.2</v>
      </c>
      <c r="V23" s="47">
        <v>21.6</v>
      </c>
      <c r="W23" s="23"/>
      <c r="X23" s="5">
        <v>1.8</v>
      </c>
      <c r="Y23" s="12">
        <v>21</v>
      </c>
      <c r="Z23" s="12">
        <v>12</v>
      </c>
      <c r="AA23" s="12">
        <v>0</v>
      </c>
      <c r="AB23" s="47">
        <v>21.6</v>
      </c>
      <c r="AC23" s="12"/>
      <c r="AD23" s="12"/>
      <c r="AE23" s="12"/>
      <c r="AG23">
        <v>1</v>
      </c>
      <c r="AH23">
        <v>16</v>
      </c>
      <c r="AI23">
        <v>0</v>
      </c>
      <c r="AJ23" s="23">
        <v>1.8</v>
      </c>
      <c r="AK23" s="5"/>
      <c r="AM23" s="16"/>
      <c r="AN23" s="16"/>
      <c r="AO23" s="16"/>
      <c r="AY23" s="5"/>
      <c r="BG23" s="23">
        <v>1.8</v>
      </c>
      <c r="BL23" s="36"/>
      <c r="BM23" s="36"/>
      <c r="BN23" s="36"/>
      <c r="BO23" s="23"/>
      <c r="BP23" s="23"/>
      <c r="BQ23" s="38"/>
      <c r="BR23" s="38"/>
      <c r="BS23" s="21"/>
      <c r="BT23" s="36"/>
      <c r="BV23" s="38"/>
      <c r="BW23" s="20">
        <v>43.2</v>
      </c>
      <c r="BX23" s="20">
        <v>21.6</v>
      </c>
      <c r="CJ23">
        <v>1393</v>
      </c>
      <c r="CK23" t="s">
        <v>461</v>
      </c>
    </row>
    <row r="24" spans="1:89" ht="12.75">
      <c r="A24" s="18">
        <v>1393</v>
      </c>
      <c r="B24" s="13" t="s">
        <v>861</v>
      </c>
      <c r="C24" s="13" t="s">
        <v>1021</v>
      </c>
      <c r="D24" s="13" t="s">
        <v>56</v>
      </c>
      <c r="E24" s="13" t="s">
        <v>179</v>
      </c>
      <c r="F24" s="2" t="s">
        <v>137</v>
      </c>
      <c r="G24" s="2">
        <v>2</v>
      </c>
      <c r="H24" s="2" t="s">
        <v>450</v>
      </c>
      <c r="I24" s="2" t="s">
        <v>347</v>
      </c>
      <c r="J24" s="13" t="s">
        <v>233</v>
      </c>
      <c r="K24" t="s">
        <v>454</v>
      </c>
      <c r="L24" s="13" t="s">
        <v>442</v>
      </c>
      <c r="M24" s="13" t="s">
        <v>252</v>
      </c>
      <c r="N24" s="2" t="s">
        <v>618</v>
      </c>
      <c r="O24" s="9">
        <v>2</v>
      </c>
      <c r="P24" s="9"/>
      <c r="Q24" s="9"/>
      <c r="R24" s="27"/>
      <c r="S24" s="19"/>
      <c r="T24" s="19"/>
      <c r="U24" s="47">
        <v>43.2</v>
      </c>
      <c r="V24" s="47">
        <v>21.6</v>
      </c>
      <c r="W24" s="23"/>
      <c r="X24" s="5">
        <v>1.8</v>
      </c>
      <c r="Y24" s="12">
        <v>21</v>
      </c>
      <c r="Z24" s="12">
        <v>12</v>
      </c>
      <c r="AA24" s="12">
        <v>0</v>
      </c>
      <c r="AB24" s="47">
        <v>21.6</v>
      </c>
      <c r="AC24" s="12"/>
      <c r="AD24" s="12"/>
      <c r="AE24" s="12"/>
      <c r="AG24">
        <v>1</v>
      </c>
      <c r="AH24">
        <v>16</v>
      </c>
      <c r="AI24">
        <v>0</v>
      </c>
      <c r="AJ24" s="23">
        <v>1.8</v>
      </c>
      <c r="AK24" s="5"/>
      <c r="AM24" s="16"/>
      <c r="AN24" s="16"/>
      <c r="AO24" s="16"/>
      <c r="AY24" s="5"/>
      <c r="BG24" s="23">
        <v>1.8</v>
      </c>
      <c r="BL24" s="36"/>
      <c r="BM24" s="36"/>
      <c r="BN24" s="36"/>
      <c r="BO24" s="23"/>
      <c r="BP24" s="23"/>
      <c r="BQ24" s="38"/>
      <c r="BR24" s="38"/>
      <c r="BS24" s="21"/>
      <c r="BT24" s="36"/>
      <c r="BV24" s="38"/>
      <c r="BW24" s="20">
        <v>43.2</v>
      </c>
      <c r="BX24" s="20">
        <v>21.6</v>
      </c>
      <c r="CJ24">
        <v>1393</v>
      </c>
      <c r="CK24" t="s">
        <v>454</v>
      </c>
    </row>
    <row r="25" spans="1:89" ht="12.75">
      <c r="A25" s="18">
        <v>1393</v>
      </c>
      <c r="B25" s="13" t="s">
        <v>861</v>
      </c>
      <c r="C25" s="13" t="s">
        <v>1021</v>
      </c>
      <c r="D25" s="13" t="s">
        <v>56</v>
      </c>
      <c r="E25" s="13" t="s">
        <v>179</v>
      </c>
      <c r="F25" s="2" t="s">
        <v>138</v>
      </c>
      <c r="G25" s="2">
        <v>2</v>
      </c>
      <c r="H25" s="2" t="s">
        <v>450</v>
      </c>
      <c r="I25" s="2" t="s">
        <v>575</v>
      </c>
      <c r="J25" s="13" t="s">
        <v>233</v>
      </c>
      <c r="K25" t="s">
        <v>568</v>
      </c>
      <c r="L25" s="13" t="s">
        <v>442</v>
      </c>
      <c r="M25" s="13" t="s">
        <v>4</v>
      </c>
      <c r="N25" s="2" t="s">
        <v>618</v>
      </c>
      <c r="O25" s="9"/>
      <c r="P25" s="9">
        <v>9</v>
      </c>
      <c r="Q25" s="9"/>
      <c r="R25" s="27">
        <v>6</v>
      </c>
      <c r="S25" s="19">
        <v>0</v>
      </c>
      <c r="T25" s="19">
        <v>0</v>
      </c>
      <c r="U25" s="47">
        <v>6</v>
      </c>
      <c r="V25" s="47"/>
      <c r="W25" s="23">
        <v>13.333333333333334</v>
      </c>
      <c r="Y25" s="12"/>
      <c r="Z25" s="12"/>
      <c r="AA25" s="12"/>
      <c r="AC25" s="12"/>
      <c r="AD25" s="12"/>
      <c r="AE25" s="12"/>
      <c r="AK25" s="5">
        <v>1.1111111111111112</v>
      </c>
      <c r="AM25" s="16"/>
      <c r="AN25" s="16"/>
      <c r="AO25" s="16"/>
      <c r="AY25" s="5"/>
      <c r="BL25" s="36"/>
      <c r="BM25" s="36"/>
      <c r="BN25" s="36"/>
      <c r="BO25" s="23"/>
      <c r="BP25" s="23"/>
      <c r="BQ25" s="38"/>
      <c r="BR25" s="38"/>
      <c r="BS25" s="21"/>
      <c r="BT25" s="36"/>
      <c r="BV25" s="38"/>
      <c r="BW25" s="20">
        <v>6</v>
      </c>
      <c r="BX25" s="20"/>
      <c r="CJ25">
        <v>1393</v>
      </c>
      <c r="CK25" t="s">
        <v>568</v>
      </c>
    </row>
    <row r="26" spans="1:89" ht="12.75">
      <c r="A26" s="18">
        <v>1393</v>
      </c>
      <c r="B26" s="13" t="s">
        <v>861</v>
      </c>
      <c r="C26" s="13" t="s">
        <v>1021</v>
      </c>
      <c r="D26" s="13" t="s">
        <v>56</v>
      </c>
      <c r="E26" s="13" t="s">
        <v>179</v>
      </c>
      <c r="F26" s="2" t="s">
        <v>139</v>
      </c>
      <c r="G26" s="2">
        <v>2</v>
      </c>
      <c r="H26" s="2" t="s">
        <v>450</v>
      </c>
      <c r="I26" s="2" t="s">
        <v>677</v>
      </c>
      <c r="J26" s="13" t="s">
        <v>233</v>
      </c>
      <c r="K26" t="s">
        <v>458</v>
      </c>
      <c r="L26" s="13" t="s">
        <v>442</v>
      </c>
      <c r="M26" s="13" t="s">
        <v>608</v>
      </c>
      <c r="N26" s="2" t="s">
        <v>1214</v>
      </c>
      <c r="O26" s="9">
        <v>1</v>
      </c>
      <c r="P26" s="9"/>
      <c r="Q26" s="9"/>
      <c r="R26" s="27">
        <v>21</v>
      </c>
      <c r="S26" s="19">
        <v>12</v>
      </c>
      <c r="T26" s="19">
        <v>0</v>
      </c>
      <c r="U26" s="47">
        <v>21.6</v>
      </c>
      <c r="V26" s="47">
        <v>21.6</v>
      </c>
      <c r="W26" s="23"/>
      <c r="X26" s="5">
        <v>1.8</v>
      </c>
      <c r="Y26" s="12">
        <v>21</v>
      </c>
      <c r="Z26" s="12">
        <v>12</v>
      </c>
      <c r="AA26" s="12">
        <v>0</v>
      </c>
      <c r="AB26" s="47">
        <v>21.6</v>
      </c>
      <c r="AC26" s="12">
        <v>1</v>
      </c>
      <c r="AD26" s="12">
        <v>16</v>
      </c>
      <c r="AE26" s="12">
        <v>0</v>
      </c>
      <c r="AF26" s="23">
        <v>1.8</v>
      </c>
      <c r="AG26">
        <v>1</v>
      </c>
      <c r="AH26">
        <v>16</v>
      </c>
      <c r="AI26">
        <v>0</v>
      </c>
      <c r="AJ26" s="23">
        <v>1.8</v>
      </c>
      <c r="AM26" s="16"/>
      <c r="AN26" s="16"/>
      <c r="AO26" s="16"/>
      <c r="AY26" s="5"/>
      <c r="BG26" s="23">
        <v>1.8</v>
      </c>
      <c r="BL26" s="36"/>
      <c r="BM26" s="36"/>
      <c r="BN26" s="36"/>
      <c r="BO26" s="23"/>
      <c r="BP26" s="23"/>
      <c r="BQ26" s="38"/>
      <c r="BR26" s="38"/>
      <c r="BS26" s="21"/>
      <c r="BT26" s="36"/>
      <c r="BV26" s="38"/>
      <c r="BW26" s="20">
        <v>21.6</v>
      </c>
      <c r="BX26" s="20">
        <v>21.6</v>
      </c>
      <c r="CJ26">
        <v>1393</v>
      </c>
      <c r="CK26" t="s">
        <v>458</v>
      </c>
    </row>
    <row r="27" spans="1:89" ht="12.75">
      <c r="A27" s="18">
        <v>1393</v>
      </c>
      <c r="B27" s="13" t="s">
        <v>861</v>
      </c>
      <c r="C27" s="13" t="s">
        <v>1021</v>
      </c>
      <c r="D27" s="13" t="s">
        <v>56</v>
      </c>
      <c r="E27" s="13" t="s">
        <v>179</v>
      </c>
      <c r="F27" s="2" t="s">
        <v>140</v>
      </c>
      <c r="G27" s="2">
        <v>2</v>
      </c>
      <c r="H27" s="2" t="s">
        <v>450</v>
      </c>
      <c r="I27" s="2" t="s">
        <v>368</v>
      </c>
      <c r="J27" s="13" t="s">
        <v>233</v>
      </c>
      <c r="K27" t="s">
        <v>455</v>
      </c>
      <c r="L27" s="13" t="s">
        <v>442</v>
      </c>
      <c r="M27" s="13" t="s">
        <v>251</v>
      </c>
      <c r="N27" s="2" t="s">
        <v>1219</v>
      </c>
      <c r="O27" s="9">
        <v>1</v>
      </c>
      <c r="P27" s="9"/>
      <c r="Q27" s="9"/>
      <c r="R27" s="27"/>
      <c r="S27" s="19"/>
      <c r="T27" s="19"/>
      <c r="U27" s="47">
        <v>21.6</v>
      </c>
      <c r="V27" s="47">
        <v>21.6</v>
      </c>
      <c r="W27" s="23"/>
      <c r="X27" s="5">
        <v>1.8</v>
      </c>
      <c r="Y27" s="12"/>
      <c r="Z27" s="12"/>
      <c r="AA27" s="12"/>
      <c r="AB27" s="47"/>
      <c r="AC27" s="12">
        <v>1</v>
      </c>
      <c r="AD27" s="12">
        <v>16</v>
      </c>
      <c r="AE27" s="12">
        <v>0</v>
      </c>
      <c r="AF27" s="23">
        <v>1.8</v>
      </c>
      <c r="AG27">
        <v>1</v>
      </c>
      <c r="AH27">
        <v>16</v>
      </c>
      <c r="AI27">
        <v>0</v>
      </c>
      <c r="AJ27" s="23">
        <v>1.8</v>
      </c>
      <c r="AM27" s="16"/>
      <c r="AN27" s="16"/>
      <c r="AO27" s="16"/>
      <c r="AY27" s="5"/>
      <c r="BG27" s="23">
        <v>1.8</v>
      </c>
      <c r="BL27" s="36"/>
      <c r="BM27" s="36"/>
      <c r="BN27" s="36"/>
      <c r="BO27" s="23"/>
      <c r="BP27" s="23"/>
      <c r="BQ27" s="38"/>
      <c r="BR27" s="38"/>
      <c r="BS27" s="21"/>
      <c r="BT27" s="36"/>
      <c r="BV27" s="38"/>
      <c r="BW27" s="20">
        <v>21.6</v>
      </c>
      <c r="BX27" s="20">
        <v>21.6</v>
      </c>
      <c r="CJ27">
        <v>1393</v>
      </c>
      <c r="CK27" t="s">
        <v>455</v>
      </c>
    </row>
    <row r="28" spans="1:89" ht="12.75">
      <c r="A28" s="18">
        <v>1393</v>
      </c>
      <c r="B28" s="13" t="s">
        <v>861</v>
      </c>
      <c r="C28" s="13" t="s">
        <v>1021</v>
      </c>
      <c r="D28" s="13" t="s">
        <v>56</v>
      </c>
      <c r="E28" s="13" t="s">
        <v>179</v>
      </c>
      <c r="F28" s="2" t="s">
        <v>141</v>
      </c>
      <c r="G28" s="2">
        <v>2</v>
      </c>
      <c r="H28" s="2" t="s">
        <v>450</v>
      </c>
      <c r="I28" s="2" t="s">
        <v>372</v>
      </c>
      <c r="J28" s="13" t="s">
        <v>233</v>
      </c>
      <c r="K28" t="s">
        <v>456</v>
      </c>
      <c r="L28" s="13" t="s">
        <v>441</v>
      </c>
      <c r="M28" s="13" t="s">
        <v>255</v>
      </c>
      <c r="N28" s="2" t="s">
        <v>400</v>
      </c>
      <c r="O28" s="9">
        <v>1</v>
      </c>
      <c r="P28" s="9"/>
      <c r="Q28" s="9"/>
      <c r="R28" s="27"/>
      <c r="S28" s="19"/>
      <c r="T28" s="19"/>
      <c r="U28" s="47">
        <v>21.6</v>
      </c>
      <c r="V28" s="47">
        <v>21.6</v>
      </c>
      <c r="W28" s="23"/>
      <c r="X28" s="5">
        <v>1.8</v>
      </c>
      <c r="Y28" s="12"/>
      <c r="Z28" s="12"/>
      <c r="AA28" s="12"/>
      <c r="AB28" s="47"/>
      <c r="AC28" s="12">
        <v>1</v>
      </c>
      <c r="AD28" s="12">
        <v>16</v>
      </c>
      <c r="AE28" s="12">
        <v>0</v>
      </c>
      <c r="AF28" s="23">
        <v>1.8</v>
      </c>
      <c r="AG28">
        <v>1</v>
      </c>
      <c r="AH28">
        <v>16</v>
      </c>
      <c r="AI28">
        <v>0</v>
      </c>
      <c r="AJ28" s="23">
        <v>1.8</v>
      </c>
      <c r="AM28" s="16"/>
      <c r="AN28" s="16"/>
      <c r="AO28" s="16"/>
      <c r="AY28" s="5"/>
      <c r="BG28" s="23">
        <v>1.8</v>
      </c>
      <c r="BL28" s="36"/>
      <c r="BM28" s="36"/>
      <c r="BN28" s="36"/>
      <c r="BO28" s="23"/>
      <c r="BP28" s="23"/>
      <c r="BQ28" s="38"/>
      <c r="BR28" s="38"/>
      <c r="BS28" s="21"/>
      <c r="BT28" s="36"/>
      <c r="BV28" s="38"/>
      <c r="BW28" s="20">
        <v>21.6</v>
      </c>
      <c r="BX28" s="20">
        <v>21.6</v>
      </c>
      <c r="CJ28">
        <v>1393</v>
      </c>
      <c r="CK28" t="s">
        <v>456</v>
      </c>
    </row>
    <row r="29" spans="1:90" ht="12.75">
      <c r="A29" s="18">
        <v>1393</v>
      </c>
      <c r="B29" s="13" t="s">
        <v>861</v>
      </c>
      <c r="C29" s="13" t="s">
        <v>1021</v>
      </c>
      <c r="D29" s="13" t="s">
        <v>56</v>
      </c>
      <c r="E29" s="13" t="s">
        <v>179</v>
      </c>
      <c r="F29" s="2" t="s">
        <v>142</v>
      </c>
      <c r="G29" s="2">
        <v>2</v>
      </c>
      <c r="H29" s="2" t="s">
        <v>450</v>
      </c>
      <c r="I29" s="2" t="s">
        <v>276</v>
      </c>
      <c r="J29" s="13" t="s">
        <v>233</v>
      </c>
      <c r="K29" t="s">
        <v>451</v>
      </c>
      <c r="L29" s="13" t="s">
        <v>442</v>
      </c>
      <c r="M29" s="13" t="s">
        <v>234</v>
      </c>
      <c r="N29" s="2" t="s">
        <v>1217</v>
      </c>
      <c r="O29" s="9">
        <v>1</v>
      </c>
      <c r="P29" s="9"/>
      <c r="Q29" s="9"/>
      <c r="R29" s="27"/>
      <c r="S29" s="19"/>
      <c r="T29" s="19"/>
      <c r="U29" s="47">
        <v>21.6</v>
      </c>
      <c r="V29" s="47">
        <v>21.6</v>
      </c>
      <c r="W29" s="23"/>
      <c r="X29" s="5">
        <v>1.8</v>
      </c>
      <c r="Y29" s="12"/>
      <c r="Z29" s="12"/>
      <c r="AA29" s="12"/>
      <c r="AB29" s="47"/>
      <c r="AC29" s="12">
        <v>1</v>
      </c>
      <c r="AD29" s="12">
        <v>16</v>
      </c>
      <c r="AE29" s="12">
        <v>0</v>
      </c>
      <c r="AF29" s="23">
        <v>1.8</v>
      </c>
      <c r="AG29">
        <v>1</v>
      </c>
      <c r="AH29">
        <v>16</v>
      </c>
      <c r="AI29">
        <v>0</v>
      </c>
      <c r="AJ29" s="23">
        <v>1.8</v>
      </c>
      <c r="AM29" s="16"/>
      <c r="AN29" s="16"/>
      <c r="AO29" s="16"/>
      <c r="AY29" s="5"/>
      <c r="BG29" s="23">
        <v>1.8</v>
      </c>
      <c r="BL29" s="36"/>
      <c r="BM29" s="36"/>
      <c r="BN29" s="36"/>
      <c r="BO29" s="23"/>
      <c r="BP29" s="23"/>
      <c r="BQ29" s="38"/>
      <c r="BR29" s="38"/>
      <c r="BS29" s="21"/>
      <c r="BT29" s="36"/>
      <c r="BV29" s="38"/>
      <c r="BW29" s="20">
        <v>21.6</v>
      </c>
      <c r="BX29" s="20">
        <v>21.6</v>
      </c>
      <c r="CJ29">
        <v>1393</v>
      </c>
      <c r="CK29" t="s">
        <v>451</v>
      </c>
      <c r="CL29" t="s">
        <v>838</v>
      </c>
    </row>
    <row r="31" spans="1:90" ht="12.75">
      <c r="A31" s="18">
        <v>1394</v>
      </c>
      <c r="B31" s="13" t="s">
        <v>778</v>
      </c>
      <c r="C31" s="13" t="s">
        <v>1021</v>
      </c>
      <c r="D31" s="13" t="s">
        <v>57</v>
      </c>
      <c r="E31" s="13" t="s">
        <v>184</v>
      </c>
      <c r="F31" s="2" t="s">
        <v>157</v>
      </c>
      <c r="G31" s="2">
        <v>2</v>
      </c>
      <c r="H31" s="2" t="s">
        <v>450</v>
      </c>
      <c r="I31" s="2" t="s">
        <v>350</v>
      </c>
      <c r="J31" s="13" t="s">
        <v>233</v>
      </c>
      <c r="K31" t="s">
        <v>455</v>
      </c>
      <c r="L31" s="13" t="s">
        <v>442</v>
      </c>
      <c r="M31" s="13" t="s">
        <v>251</v>
      </c>
      <c r="N31" s="2" t="s">
        <v>618</v>
      </c>
      <c r="O31" s="9">
        <v>2</v>
      </c>
      <c r="P31" s="9"/>
      <c r="Q31" s="9"/>
      <c r="R31" s="27"/>
      <c r="S31" s="19"/>
      <c r="T31" s="19"/>
      <c r="U31" s="47">
        <v>45.599999999999994</v>
      </c>
      <c r="V31" s="47">
        <v>22.799999999999997</v>
      </c>
      <c r="W31" s="23"/>
      <c r="X31" s="5">
        <v>1.9</v>
      </c>
      <c r="Y31" s="12"/>
      <c r="Z31" s="12"/>
      <c r="AA31" s="12"/>
      <c r="AB31" s="47"/>
      <c r="AC31" s="12"/>
      <c r="AD31" s="12"/>
      <c r="AE31" s="12"/>
      <c r="AF31" s="23"/>
      <c r="AG31">
        <v>1</v>
      </c>
      <c r="AJ31" s="23">
        <v>1.9</v>
      </c>
      <c r="AM31" s="16"/>
      <c r="AN31" s="16"/>
      <c r="AO31" s="16"/>
      <c r="AY31" s="5"/>
      <c r="BG31" s="23">
        <v>1.9</v>
      </c>
      <c r="BL31" s="36"/>
      <c r="BM31" s="36"/>
      <c r="BN31" s="36"/>
      <c r="BO31" s="23"/>
      <c r="BP31" s="23"/>
      <c r="BQ31" s="38"/>
      <c r="BR31" s="38"/>
      <c r="BS31" s="21"/>
      <c r="BT31" s="36"/>
      <c r="BV31" s="38"/>
      <c r="BW31" s="20">
        <v>45.599999999999994</v>
      </c>
      <c r="BX31" s="20">
        <v>22.799999999999997</v>
      </c>
      <c r="CJ31">
        <v>1394</v>
      </c>
      <c r="CK31" t="s">
        <v>455</v>
      </c>
      <c r="CL31" t="s">
        <v>34</v>
      </c>
    </row>
    <row r="33" spans="1:90" ht="12.75">
      <c r="A33" s="18">
        <v>1394</v>
      </c>
      <c r="B33" s="13" t="s">
        <v>778</v>
      </c>
      <c r="C33" s="13" t="s">
        <v>1021</v>
      </c>
      <c r="D33" s="13" t="s">
        <v>57</v>
      </c>
      <c r="E33" s="13" t="s">
        <v>185</v>
      </c>
      <c r="F33" s="2" t="s">
        <v>160</v>
      </c>
      <c r="G33" s="2">
        <v>3</v>
      </c>
      <c r="H33" s="2" t="s">
        <v>450</v>
      </c>
      <c r="I33" s="2" t="s">
        <v>349</v>
      </c>
      <c r="J33" s="13" t="s">
        <v>233</v>
      </c>
      <c r="K33" t="s">
        <v>455</v>
      </c>
      <c r="L33" s="13" t="s">
        <v>442</v>
      </c>
      <c r="M33" s="13" t="s">
        <v>251</v>
      </c>
      <c r="N33" s="2" t="s">
        <v>1214</v>
      </c>
      <c r="O33" s="9">
        <v>0.5</v>
      </c>
      <c r="P33" s="9"/>
      <c r="Q33" s="9"/>
      <c r="R33" s="27"/>
      <c r="S33" s="19"/>
      <c r="T33" s="19"/>
      <c r="U33" s="47">
        <v>10.8</v>
      </c>
      <c r="V33" s="47">
        <v>21.6</v>
      </c>
      <c r="W33" s="23"/>
      <c r="X33" s="5">
        <v>1.8</v>
      </c>
      <c r="Y33" s="12"/>
      <c r="Z33" s="12"/>
      <c r="AA33" s="12"/>
      <c r="AB33" s="47"/>
      <c r="AC33" s="12"/>
      <c r="AD33" s="12">
        <v>18</v>
      </c>
      <c r="AE33" s="12">
        <v>0</v>
      </c>
      <c r="AF33" s="23">
        <v>0.9</v>
      </c>
      <c r="AG33">
        <v>1</v>
      </c>
      <c r="AH33">
        <v>16</v>
      </c>
      <c r="AI33">
        <v>0</v>
      </c>
      <c r="AJ33" s="23">
        <v>1.8</v>
      </c>
      <c r="AK33" s="23"/>
      <c r="AM33" s="16"/>
      <c r="AN33" s="16"/>
      <c r="AO33" s="16"/>
      <c r="AY33" s="5"/>
      <c r="BG33" s="23">
        <v>1.8</v>
      </c>
      <c r="BL33" s="36"/>
      <c r="BM33" s="36"/>
      <c r="BN33" s="36"/>
      <c r="BO33" s="23"/>
      <c r="BP33" s="23"/>
      <c r="BQ33" s="38"/>
      <c r="BR33" s="38"/>
      <c r="BS33" s="21"/>
      <c r="BT33" s="36"/>
      <c r="BV33" s="38"/>
      <c r="BW33" s="20">
        <v>10.8</v>
      </c>
      <c r="BX33" s="20">
        <v>21.6</v>
      </c>
      <c r="CJ33">
        <v>1394</v>
      </c>
      <c r="CK33" t="s">
        <v>455</v>
      </c>
      <c r="CL33" t="s">
        <v>20</v>
      </c>
    </row>
    <row r="34" spans="1:90" ht="12.75">
      <c r="A34" s="18">
        <v>1394</v>
      </c>
      <c r="B34" s="13" t="s">
        <v>778</v>
      </c>
      <c r="C34" s="13" t="s">
        <v>1021</v>
      </c>
      <c r="D34" s="13" t="s">
        <v>57</v>
      </c>
      <c r="E34" s="13" t="s">
        <v>185</v>
      </c>
      <c r="F34" s="2" t="s">
        <v>163</v>
      </c>
      <c r="G34" s="2">
        <v>3</v>
      </c>
      <c r="H34" s="2" t="s">
        <v>450</v>
      </c>
      <c r="I34" s="2" t="s">
        <v>349</v>
      </c>
      <c r="J34" s="13" t="s">
        <v>233</v>
      </c>
      <c r="K34" t="s">
        <v>455</v>
      </c>
      <c r="L34" s="13" t="s">
        <v>442</v>
      </c>
      <c r="M34" s="13" t="s">
        <v>251</v>
      </c>
      <c r="N34" s="2" t="s">
        <v>190</v>
      </c>
      <c r="O34" s="9">
        <v>0.5</v>
      </c>
      <c r="P34" s="9"/>
      <c r="Q34" s="9"/>
      <c r="R34" s="27"/>
      <c r="S34" s="19"/>
      <c r="T34" s="19"/>
      <c r="U34" s="47">
        <v>10.8</v>
      </c>
      <c r="V34" s="47">
        <v>21.6</v>
      </c>
      <c r="W34" s="23"/>
      <c r="X34" s="5">
        <v>1.8</v>
      </c>
      <c r="Y34" s="12"/>
      <c r="Z34" s="12"/>
      <c r="AA34" s="12"/>
      <c r="AB34" s="47"/>
      <c r="AC34" s="12"/>
      <c r="AD34" s="12">
        <v>18</v>
      </c>
      <c r="AE34" s="12">
        <v>0</v>
      </c>
      <c r="AF34" s="23">
        <v>0.9</v>
      </c>
      <c r="AG34">
        <v>1</v>
      </c>
      <c r="AH34">
        <v>16</v>
      </c>
      <c r="AI34">
        <v>0</v>
      </c>
      <c r="AJ34" s="23">
        <v>1.8</v>
      </c>
      <c r="AK34" s="23"/>
      <c r="AM34" s="16"/>
      <c r="AN34" s="16"/>
      <c r="AO34" s="16"/>
      <c r="AY34" s="5"/>
      <c r="BG34" s="23">
        <v>1.8</v>
      </c>
      <c r="BL34" s="36"/>
      <c r="BM34" s="36"/>
      <c r="BN34" s="36"/>
      <c r="BO34" s="23"/>
      <c r="BP34" s="23"/>
      <c r="BQ34" s="38"/>
      <c r="BR34" s="38"/>
      <c r="BS34" s="21"/>
      <c r="BT34" s="36"/>
      <c r="BV34" s="38"/>
      <c r="BW34" s="20">
        <v>10.8</v>
      </c>
      <c r="BX34" s="20">
        <v>21.6</v>
      </c>
      <c r="CJ34">
        <v>1394</v>
      </c>
      <c r="CK34" t="s">
        <v>455</v>
      </c>
      <c r="CL34" t="s">
        <v>836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6.57421875" style="0" customWidth="1"/>
    <col min="10" max="10" width="7.57421875" style="0" customWidth="1"/>
    <col min="11" max="11" width="21.8515625" style="0" customWidth="1"/>
    <col min="12" max="12" width="6.28125" style="0" customWidth="1"/>
    <col min="13" max="13" width="7.57421875" style="0" customWidth="1"/>
    <col min="14" max="14" width="17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8515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DA1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5.57421875" style="0" customWidth="1"/>
    <col min="10" max="10" width="7.57421875" style="0" customWidth="1"/>
    <col min="11" max="11" width="23.7109375" style="0" customWidth="1"/>
    <col min="12" max="12" width="6.28125" style="0" customWidth="1"/>
    <col min="13" max="13" width="7.57421875" style="0" customWidth="1"/>
    <col min="14" max="14" width="11.14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710937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8" t="s">
        <v>797</v>
      </c>
      <c r="D1" s="3"/>
      <c r="E1" s="4" t="s">
        <v>325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8">
        <v>1392</v>
      </c>
      <c r="B9" s="13" t="s">
        <v>778</v>
      </c>
      <c r="C9" s="13" t="s">
        <v>1021</v>
      </c>
      <c r="D9" s="13" t="s">
        <v>7</v>
      </c>
      <c r="E9" s="13" t="s">
        <v>188</v>
      </c>
      <c r="F9" s="25">
        <v>151.1</v>
      </c>
      <c r="G9" s="2">
        <v>2</v>
      </c>
      <c r="H9" t="s">
        <v>799</v>
      </c>
      <c r="I9" t="s">
        <v>1004</v>
      </c>
      <c r="J9" s="13" t="s">
        <v>233</v>
      </c>
      <c r="K9" t="s">
        <v>803</v>
      </c>
      <c r="L9" s="13" t="s">
        <v>795</v>
      </c>
      <c r="M9" s="13" t="s">
        <v>951</v>
      </c>
      <c r="N9" s="2" t="s">
        <v>618</v>
      </c>
      <c r="O9" s="9">
        <v>4</v>
      </c>
      <c r="P9" s="9"/>
      <c r="Q9" s="9"/>
      <c r="R9" s="27">
        <v>86</v>
      </c>
      <c r="S9" s="19">
        <v>8</v>
      </c>
      <c r="T9" s="19">
        <v>0</v>
      </c>
      <c r="U9" s="47">
        <v>86.4</v>
      </c>
      <c r="V9" s="47">
        <v>21.6</v>
      </c>
      <c r="W9" s="23"/>
      <c r="X9" s="5">
        <v>1.8</v>
      </c>
      <c r="Y9" s="12"/>
      <c r="Z9" s="12"/>
      <c r="AA9" s="12"/>
      <c r="AB9" s="47"/>
      <c r="AC9" s="12"/>
      <c r="AD9" s="12"/>
      <c r="AE9" s="12"/>
      <c r="AF9" s="23"/>
      <c r="AG9">
        <v>1</v>
      </c>
      <c r="AH9">
        <v>16</v>
      </c>
      <c r="AI9">
        <v>0</v>
      </c>
      <c r="AJ9" s="23">
        <v>1.8</v>
      </c>
      <c r="AK9" s="23"/>
      <c r="AM9" s="16"/>
      <c r="AN9" s="16"/>
      <c r="AO9" s="16"/>
      <c r="AY9" s="5"/>
      <c r="BG9" s="23">
        <v>1.8</v>
      </c>
      <c r="BL9" s="36"/>
      <c r="BM9" s="36"/>
      <c r="BN9" s="36"/>
      <c r="BO9" s="23"/>
      <c r="BQ9" s="38"/>
      <c r="BR9" s="38"/>
      <c r="BS9" s="21"/>
      <c r="BT9" s="36"/>
      <c r="BV9" s="38"/>
      <c r="BW9" s="20">
        <v>86.4</v>
      </c>
      <c r="BX9" s="20">
        <v>21.6</v>
      </c>
      <c r="CJ9">
        <v>1392</v>
      </c>
      <c r="CK9" t="s">
        <v>803</v>
      </c>
    </row>
    <row r="10" spans="1:89" ht="12.75">
      <c r="A10" s="18">
        <v>1392</v>
      </c>
      <c r="B10" s="13" t="s">
        <v>778</v>
      </c>
      <c r="C10" s="13" t="s">
        <v>1021</v>
      </c>
      <c r="D10" s="13" t="s">
        <v>7</v>
      </c>
      <c r="E10" s="13" t="s">
        <v>188</v>
      </c>
      <c r="F10" s="2" t="s">
        <v>17</v>
      </c>
      <c r="G10" s="2">
        <v>2</v>
      </c>
      <c r="H10" t="s">
        <v>799</v>
      </c>
      <c r="I10" t="s">
        <v>779</v>
      </c>
      <c r="J10" s="13" t="s">
        <v>233</v>
      </c>
      <c r="K10" t="s">
        <v>801</v>
      </c>
      <c r="L10" s="13" t="s">
        <v>795</v>
      </c>
      <c r="M10" s="13" t="s">
        <v>4</v>
      </c>
      <c r="N10" s="2" t="s">
        <v>190</v>
      </c>
      <c r="O10" s="9">
        <v>0.5</v>
      </c>
      <c r="P10" s="9"/>
      <c r="Q10" s="9"/>
      <c r="R10" s="27"/>
      <c r="S10" s="19"/>
      <c r="T10" s="19"/>
      <c r="U10" s="47">
        <v>11.7</v>
      </c>
      <c r="V10" s="47">
        <v>23.4</v>
      </c>
      <c r="X10" s="5">
        <v>1.95</v>
      </c>
      <c r="Y10" s="12"/>
      <c r="Z10" s="12"/>
      <c r="AA10" s="12"/>
      <c r="AB10" s="47"/>
      <c r="AC10" s="12"/>
      <c r="AD10" s="12"/>
      <c r="AE10" s="12"/>
      <c r="AF10" s="23">
        <v>0.975</v>
      </c>
      <c r="AJ10" s="23">
        <v>1.95</v>
      </c>
      <c r="AM10" s="16"/>
      <c r="AN10" s="16"/>
      <c r="AO10" s="16"/>
      <c r="AY10" s="5"/>
      <c r="BG10" s="23">
        <v>1.95</v>
      </c>
      <c r="BL10" s="36"/>
      <c r="BM10" s="36"/>
      <c r="BN10" s="36"/>
      <c r="BO10" s="23"/>
      <c r="BQ10" s="38"/>
      <c r="BR10" s="38"/>
      <c r="BS10" s="21"/>
      <c r="BT10" s="36"/>
      <c r="BV10" s="38"/>
      <c r="BW10" s="20">
        <v>11.7</v>
      </c>
      <c r="BX10" s="20">
        <v>23.4</v>
      </c>
      <c r="CJ10">
        <v>1392</v>
      </c>
      <c r="CK10" t="s">
        <v>801</v>
      </c>
    </row>
    <row r="12" spans="1:89" ht="12.75">
      <c r="A12" s="18">
        <v>1393</v>
      </c>
      <c r="B12" s="13" t="s">
        <v>778</v>
      </c>
      <c r="C12" s="13" t="s">
        <v>1021</v>
      </c>
      <c r="D12" s="13" t="s">
        <v>16</v>
      </c>
      <c r="E12" s="13" t="s">
        <v>194</v>
      </c>
      <c r="F12" s="2" t="s">
        <v>18</v>
      </c>
      <c r="G12" s="2">
        <v>2</v>
      </c>
      <c r="H12" s="2" t="s">
        <v>799</v>
      </c>
      <c r="I12" s="2" t="s">
        <v>354</v>
      </c>
      <c r="J12" s="13" t="s">
        <v>233</v>
      </c>
      <c r="K12" t="s">
        <v>800</v>
      </c>
      <c r="L12" s="13" t="s">
        <v>794</v>
      </c>
      <c r="M12" s="13" t="s">
        <v>255</v>
      </c>
      <c r="N12" s="2" t="s">
        <v>618</v>
      </c>
      <c r="O12" s="9">
        <v>2</v>
      </c>
      <c r="P12" s="9"/>
      <c r="Q12" s="9"/>
      <c r="R12" s="27">
        <v>42</v>
      </c>
      <c r="S12" s="19">
        <v>0</v>
      </c>
      <c r="T12" s="19">
        <v>0</v>
      </c>
      <c r="U12" s="47">
        <v>42</v>
      </c>
      <c r="V12" s="47">
        <v>21</v>
      </c>
      <c r="W12" s="23"/>
      <c r="X12" s="5">
        <v>1.75</v>
      </c>
      <c r="Y12" s="12"/>
      <c r="Z12" s="12"/>
      <c r="AA12" s="12"/>
      <c r="AB12" s="47"/>
      <c r="AC12" s="12"/>
      <c r="AD12" s="12"/>
      <c r="AE12" s="12"/>
      <c r="AG12">
        <v>1</v>
      </c>
      <c r="AH12">
        <v>15</v>
      </c>
      <c r="AI12">
        <v>0</v>
      </c>
      <c r="AJ12" s="23">
        <v>1.75</v>
      </c>
      <c r="AK12" s="23"/>
      <c r="AM12" s="16"/>
      <c r="AN12" s="16"/>
      <c r="AO12" s="16"/>
      <c r="AY12" s="5"/>
      <c r="BG12" s="23">
        <v>1.75</v>
      </c>
      <c r="BL12" s="36"/>
      <c r="BM12" s="36"/>
      <c r="BN12" s="36"/>
      <c r="BO12" s="23"/>
      <c r="BP12" s="23"/>
      <c r="BQ12" s="38"/>
      <c r="BR12" s="38"/>
      <c r="BS12" s="21"/>
      <c r="BT12" s="36"/>
      <c r="BV12" s="38"/>
      <c r="BW12" s="20">
        <v>42</v>
      </c>
      <c r="BX12" s="20">
        <v>21</v>
      </c>
      <c r="CJ12">
        <v>1393</v>
      </c>
      <c r="CK12" t="s">
        <v>800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8" max="8" width="12.8515625" style="0" customWidth="1"/>
    <col min="9" max="9" width="12.00390625" style="0" customWidth="1"/>
    <col min="11" max="11" width="19.00390625" style="0" customWidth="1"/>
    <col min="14" max="14" width="10.7109375" style="0" customWidth="1"/>
    <col min="15" max="15" width="9.4218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14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8" max="8" width="12.8515625" style="0" customWidth="1"/>
    <col min="9" max="9" width="26.28125" style="0" customWidth="1"/>
    <col min="11" max="11" width="22.421875" style="0" customWidth="1"/>
    <col min="14" max="14" width="10.71093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1" max="71" width="13.8515625" style="0" customWidth="1"/>
    <col min="72" max="74" width="19.0039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2.28125" style="0" customWidth="1"/>
    <col min="87" max="87" width="13.00390625" style="0" customWidth="1"/>
    <col min="89" max="89" width="22.42187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14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3.8515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710937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57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971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9.140625" style="13" customWidth="1"/>
    <col min="2" max="2" width="20.7109375" style="13" customWidth="1"/>
    <col min="3" max="4" width="9.140625" style="13" customWidth="1"/>
    <col min="5" max="5" width="6.421875" style="17" customWidth="1"/>
    <col min="6" max="6" width="9.421875" style="19" customWidth="1"/>
    <col min="7" max="7" width="9.00390625" style="17" customWidth="1"/>
    <col min="8" max="8" width="13.421875" style="2" customWidth="1"/>
    <col min="9" max="9" width="9.8515625" style="9" customWidth="1"/>
    <col min="10" max="10" width="14.421875" style="5" customWidth="1"/>
    <col min="11" max="11" width="47.7109375" style="2" customWidth="1"/>
    <col min="12" max="12" width="7.7109375" style="13" hidden="1" customWidth="1"/>
    <col min="13" max="13" width="44.28125" style="17" hidden="1" customWidth="1"/>
    <col min="14" max="14" width="6.421875" style="13" hidden="1" customWidth="1"/>
    <col min="15" max="15" width="8.140625" style="13" hidden="1" customWidth="1"/>
    <col min="16" max="16" width="24.57421875" style="2" customWidth="1"/>
    <col min="17" max="17" width="9.8515625" style="9" customWidth="1"/>
    <col min="18" max="18" width="9.00390625" style="9" customWidth="1"/>
    <col min="19" max="19" width="8.28125" style="9" customWidth="1"/>
    <col min="20" max="22" width="14.28125" style="19" customWidth="1"/>
    <col min="23" max="23" width="13.57421875" style="23" customWidth="1"/>
    <col min="24" max="24" width="14.421875" style="23" customWidth="1"/>
    <col min="25" max="25" width="16.140625" style="23" customWidth="1"/>
    <col min="26" max="26" width="14.421875" style="23" customWidth="1"/>
    <col min="27" max="30" width="14.421875" style="0" customWidth="1"/>
    <col min="31" max="34" width="11.57421875" style="0" customWidth="1"/>
    <col min="35" max="37" width="14.421875" style="0" customWidth="1"/>
    <col min="38" max="38" width="14.421875" style="5" customWidth="1"/>
    <col min="39" max="39" width="12.28125" style="0" customWidth="1"/>
    <col min="40" max="40" width="13.140625" style="0" customWidth="1"/>
    <col min="41" max="48" width="14.421875" style="0" customWidth="1"/>
    <col min="49" max="49" width="12.28125" style="0" customWidth="1"/>
    <col min="50" max="50" width="12.00390625" style="0" customWidth="1"/>
    <col min="51" max="51" width="12.8515625" style="0" customWidth="1"/>
    <col min="52" max="54" width="9.00390625" style="0" customWidth="1"/>
    <col min="55" max="55" width="12.57421875" style="0" customWidth="1"/>
    <col min="56" max="56" width="11.28125" style="0" customWidth="1"/>
    <col min="57" max="57" width="9.57421875" style="0" customWidth="1"/>
    <col min="58" max="58" width="14.28125" style="0" customWidth="1"/>
    <col min="59" max="59" width="10.57421875" style="0" customWidth="1"/>
    <col min="60" max="60" width="9.57421875" style="0" customWidth="1"/>
    <col min="61" max="61" width="9.00390625" style="0" customWidth="1"/>
    <col min="62" max="62" width="9.421875" style="0" customWidth="1"/>
    <col min="64" max="64" width="11.57421875" style="0" customWidth="1"/>
    <col min="65" max="65" width="13.57421875" style="0" customWidth="1"/>
    <col min="66" max="66" width="8.57421875" style="0" customWidth="1"/>
    <col min="67" max="68" width="10.00390625" style="0" customWidth="1"/>
    <col min="69" max="69" width="9.8515625" style="0" customWidth="1"/>
    <col min="70" max="70" width="11.00390625" style="0" customWidth="1"/>
    <col min="71" max="71" width="8.140625" style="0" customWidth="1"/>
    <col min="72" max="72" width="9.8515625" style="0" customWidth="1"/>
    <col min="73" max="73" width="13.140625" style="0" customWidth="1"/>
    <col min="74" max="76" width="19.28125" style="0" customWidth="1"/>
    <col min="77" max="77" width="11.28125" style="0" customWidth="1"/>
    <col min="78" max="78" width="10.140625" style="0" customWidth="1"/>
    <col min="79" max="79" width="15.57421875" style="0" customWidth="1"/>
    <col min="80" max="80" width="11.421875" style="0" customWidth="1"/>
    <col min="81" max="81" width="12.57421875" style="0" customWidth="1"/>
    <col min="82" max="82" width="13.7109375" style="0" customWidth="1"/>
    <col min="83" max="84" width="15.421875" style="0" customWidth="1"/>
    <col min="85" max="85" width="14.28125" style="0" customWidth="1"/>
    <col min="86" max="86" width="19.7109375" style="0" customWidth="1"/>
    <col min="87" max="87" width="10.00390625" style="0" customWidth="1"/>
    <col min="88" max="88" width="12.7109375" style="0" customWidth="1"/>
    <col min="89" max="89" width="13.7109375" style="0" customWidth="1"/>
    <col min="91" max="91" width="44.28125" style="0" customWidth="1"/>
    <col min="92" max="92" width="204.140625" style="0" customWidth="1"/>
    <col min="93" max="93" width="14.00390625" style="0" customWidth="1"/>
    <col min="94" max="102" width="8.421875" style="0" customWidth="1"/>
  </cols>
  <sheetData>
    <row r="1" spans="3:90" ht="12.75">
      <c r="C1" s="4" t="s">
        <v>325</v>
      </c>
      <c r="D1" s="3"/>
      <c r="F1" s="27"/>
      <c r="G1" s="41"/>
      <c r="H1" s="3"/>
      <c r="I1" s="44" t="s">
        <v>343</v>
      </c>
      <c r="J1" s="6"/>
      <c r="K1" s="4" t="s">
        <v>325</v>
      </c>
      <c r="L1" s="15"/>
      <c r="N1" s="15"/>
      <c r="O1" s="15"/>
      <c r="Q1" s="43"/>
      <c r="R1" s="43"/>
      <c r="S1" s="43"/>
      <c r="T1" s="27"/>
      <c r="U1" s="27"/>
      <c r="V1" s="27"/>
      <c r="W1" s="37"/>
      <c r="X1" s="37"/>
      <c r="Y1" s="37"/>
      <c r="Z1" s="37"/>
      <c r="AA1" s="37"/>
      <c r="AB1" s="37"/>
      <c r="AC1" s="37"/>
      <c r="AD1" s="37"/>
      <c r="AE1" s="34"/>
      <c r="AF1" s="34"/>
      <c r="AG1" s="34"/>
      <c r="AH1" s="34"/>
      <c r="AI1" s="34"/>
      <c r="AJ1" s="34"/>
      <c r="AK1" s="34"/>
      <c r="AL1" s="6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6"/>
      <c r="BD1" s="37"/>
      <c r="BE1" s="37"/>
      <c r="BF1" s="37"/>
      <c r="BG1" s="37"/>
      <c r="BH1" s="37"/>
      <c r="BI1" s="37"/>
      <c r="BJ1" s="36"/>
      <c r="BK1" s="36"/>
      <c r="BL1" s="36"/>
      <c r="BM1" s="36"/>
      <c r="BN1" s="36"/>
      <c r="BQ1" s="16"/>
      <c r="BR1" s="36"/>
      <c r="BS1" s="38"/>
      <c r="BY1" s="37"/>
      <c r="BZ1" s="37"/>
      <c r="CA1" s="36"/>
      <c r="CB1" s="36"/>
      <c r="CC1" s="36"/>
      <c r="CD1" s="36"/>
      <c r="CE1" s="36"/>
      <c r="CF1" s="36"/>
      <c r="CG1" s="34"/>
      <c r="CH1" s="34"/>
      <c r="CI1" s="37"/>
      <c r="CJ1" s="34"/>
      <c r="CK1" s="34"/>
      <c r="CL1" s="16"/>
    </row>
    <row r="2" spans="1:90" ht="12.75">
      <c r="A2" s="14"/>
      <c r="B2" s="15"/>
      <c r="E2" s="13"/>
      <c r="F2" s="27"/>
      <c r="G2" s="41"/>
      <c r="H2" s="3"/>
      <c r="I2" s="43"/>
      <c r="J2" s="6"/>
      <c r="L2" s="15"/>
      <c r="N2" s="15"/>
      <c r="O2" s="15"/>
      <c r="Q2" s="43"/>
      <c r="R2" s="43"/>
      <c r="S2" s="43"/>
      <c r="T2" s="27"/>
      <c r="U2" s="27"/>
      <c r="V2" s="27"/>
      <c r="W2" s="37"/>
      <c r="X2" s="37"/>
      <c r="Y2" s="37"/>
      <c r="Z2" s="37"/>
      <c r="AA2" s="37"/>
      <c r="AB2" s="37"/>
      <c r="AC2" s="37"/>
      <c r="AD2" s="37"/>
      <c r="AE2" s="34"/>
      <c r="AF2" s="34"/>
      <c r="AG2" s="34"/>
      <c r="AH2" s="34"/>
      <c r="AI2" s="34"/>
      <c r="AJ2" s="34"/>
      <c r="AK2" s="34"/>
      <c r="AL2" s="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6"/>
      <c r="BD2" s="37"/>
      <c r="BE2" s="37"/>
      <c r="BF2" s="37"/>
      <c r="BG2" s="37"/>
      <c r="BH2" s="37"/>
      <c r="BI2" s="37"/>
      <c r="BJ2" s="36"/>
      <c r="BK2" s="36"/>
      <c r="BL2" s="36"/>
      <c r="BM2" s="36"/>
      <c r="BN2" s="36"/>
      <c r="BQ2" s="16"/>
      <c r="BR2" s="36"/>
      <c r="BS2" s="38"/>
      <c r="BY2" s="37"/>
      <c r="BZ2" s="37"/>
      <c r="CA2" s="36"/>
      <c r="CB2" s="36"/>
      <c r="CC2" s="36"/>
      <c r="CD2" s="36"/>
      <c r="CE2" s="36"/>
      <c r="CF2" s="36"/>
      <c r="CG2" s="34"/>
      <c r="CH2" s="34"/>
      <c r="CI2" s="37"/>
      <c r="CJ2" s="34"/>
      <c r="CK2" s="34"/>
      <c r="CL2" s="16"/>
    </row>
    <row r="3" spans="1:94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4" t="s">
        <v>859</v>
      </c>
      <c r="J3" s="10" t="s">
        <v>941</v>
      </c>
      <c r="K3" s="4" t="s">
        <v>498</v>
      </c>
      <c r="L3" s="14" t="s">
        <v>303</v>
      </c>
      <c r="M3" s="42" t="s">
        <v>1121</v>
      </c>
      <c r="N3" s="14" t="s">
        <v>1120</v>
      </c>
      <c r="O3" s="14" t="s">
        <v>443</v>
      </c>
      <c r="P3" s="4" t="s">
        <v>973</v>
      </c>
      <c r="Q3" s="44" t="s">
        <v>859</v>
      </c>
      <c r="R3" s="44" t="s">
        <v>859</v>
      </c>
      <c r="S3" s="51" t="s">
        <v>855</v>
      </c>
      <c r="T3" s="46" t="s">
        <v>1165</v>
      </c>
      <c r="U3" s="46" t="s">
        <v>1165</v>
      </c>
      <c r="V3" s="46" t="s">
        <v>1165</v>
      </c>
      <c r="W3" s="30" t="s">
        <v>1165</v>
      </c>
      <c r="X3" s="30" t="s">
        <v>941</v>
      </c>
      <c r="Y3" s="30" t="s">
        <v>943</v>
      </c>
      <c r="Z3" s="30" t="s">
        <v>941</v>
      </c>
      <c r="AA3" s="7" t="s">
        <v>941</v>
      </c>
      <c r="AB3" s="7" t="s">
        <v>941</v>
      </c>
      <c r="AC3" s="7" t="s">
        <v>941</v>
      </c>
      <c r="AD3" s="7" t="s">
        <v>941</v>
      </c>
      <c r="AE3" s="7" t="s">
        <v>1165</v>
      </c>
      <c r="AF3" s="26" t="s">
        <v>1165</v>
      </c>
      <c r="AG3" s="7" t="s">
        <v>1165</v>
      </c>
      <c r="AH3" s="22" t="s">
        <v>1165</v>
      </c>
      <c r="AI3" s="22" t="s">
        <v>941</v>
      </c>
      <c r="AJ3" s="22" t="s">
        <v>941</v>
      </c>
      <c r="AK3" s="22" t="s">
        <v>941</v>
      </c>
      <c r="AL3" s="10" t="s">
        <v>941</v>
      </c>
      <c r="AM3" s="30" t="s">
        <v>939</v>
      </c>
      <c r="AN3" s="30" t="s">
        <v>1095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941</v>
      </c>
      <c r="AV3" s="30" t="s">
        <v>941</v>
      </c>
      <c r="AW3" s="30" t="s">
        <v>1039</v>
      </c>
      <c r="AX3" s="30" t="s">
        <v>1050</v>
      </c>
      <c r="AY3" s="30" t="s">
        <v>708</v>
      </c>
      <c r="AZ3" s="30" t="s">
        <v>429</v>
      </c>
      <c r="BA3" s="30" t="s">
        <v>1181</v>
      </c>
      <c r="BB3" s="30" t="s">
        <v>767</v>
      </c>
      <c r="BC3" s="29" t="s">
        <v>693</v>
      </c>
      <c r="BD3" s="30" t="s">
        <v>1070</v>
      </c>
      <c r="BE3" s="30" t="s">
        <v>811</v>
      </c>
      <c r="BF3" s="30" t="s">
        <v>932</v>
      </c>
      <c r="BG3" s="30" t="s">
        <v>1124</v>
      </c>
      <c r="BH3" s="30" t="s">
        <v>724</v>
      </c>
      <c r="BI3" s="30" t="s">
        <v>879</v>
      </c>
      <c r="BJ3" s="29" t="s">
        <v>437</v>
      </c>
      <c r="BK3" s="29" t="s">
        <v>1161</v>
      </c>
      <c r="BL3" s="29" t="s">
        <v>1166</v>
      </c>
      <c r="BM3" s="29" t="s">
        <v>472</v>
      </c>
      <c r="BN3" s="29" t="s">
        <v>529</v>
      </c>
      <c r="BO3" s="7" t="s">
        <v>1078</v>
      </c>
      <c r="BP3" s="7" t="s">
        <v>878</v>
      </c>
      <c r="BQ3" s="7" t="s">
        <v>1159</v>
      </c>
      <c r="BR3" s="29" t="s">
        <v>1162</v>
      </c>
      <c r="BS3" s="33" t="s">
        <v>529</v>
      </c>
      <c r="BT3" s="7" t="s">
        <v>598</v>
      </c>
      <c r="BU3" s="7" t="s">
        <v>1163</v>
      </c>
      <c r="BV3" s="7" t="s">
        <v>1173</v>
      </c>
      <c r="BW3" s="7" t="s">
        <v>1173</v>
      </c>
      <c r="BX3" s="7" t="s">
        <v>1172</v>
      </c>
      <c r="BY3" s="30" t="s">
        <v>1160</v>
      </c>
      <c r="BZ3" s="30" t="s">
        <v>942</v>
      </c>
      <c r="CA3" s="29" t="s">
        <v>661</v>
      </c>
      <c r="CB3" s="29" t="s">
        <v>856</v>
      </c>
      <c r="CC3" s="29" t="s">
        <v>1192</v>
      </c>
      <c r="CD3" s="29" t="s">
        <v>1167</v>
      </c>
      <c r="CE3" s="29" t="s">
        <v>594</v>
      </c>
      <c r="CF3" s="29" t="s">
        <v>594</v>
      </c>
      <c r="CG3" s="22" t="s">
        <v>1192</v>
      </c>
      <c r="CH3" s="22" t="s">
        <v>601</v>
      </c>
      <c r="CI3" s="30" t="s">
        <v>1178</v>
      </c>
      <c r="CJ3" s="22" t="s">
        <v>481</v>
      </c>
      <c r="CK3" s="22" t="s">
        <v>487</v>
      </c>
      <c r="CL3" s="7" t="s">
        <v>1295</v>
      </c>
      <c r="CM3" s="7" t="s">
        <v>430</v>
      </c>
      <c r="CN3" s="7" t="s">
        <v>985</v>
      </c>
      <c r="CO3" s="7" t="s">
        <v>397</v>
      </c>
      <c r="CP3" s="1"/>
    </row>
    <row r="4" spans="1:94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4" t="s">
        <v>864</v>
      </c>
      <c r="J4" s="10" t="s">
        <v>933</v>
      </c>
      <c r="K4" s="4" t="s">
        <v>870</v>
      </c>
      <c r="L4" s="14" t="s">
        <v>1094</v>
      </c>
      <c r="M4" s="42" t="s">
        <v>1139</v>
      </c>
      <c r="N4" s="14" t="s">
        <v>436</v>
      </c>
      <c r="O4" s="14" t="s">
        <v>436</v>
      </c>
      <c r="P4" s="4" t="s">
        <v>466</v>
      </c>
      <c r="Q4" s="44" t="s">
        <v>864</v>
      </c>
      <c r="R4" s="44" t="s">
        <v>865</v>
      </c>
      <c r="S4" s="51" t="s">
        <v>1159</v>
      </c>
      <c r="T4" s="46" t="s">
        <v>765</v>
      </c>
      <c r="U4" s="46" t="s">
        <v>765</v>
      </c>
      <c r="V4" s="46" t="s">
        <v>765</v>
      </c>
      <c r="W4" s="30" t="s">
        <v>764</v>
      </c>
      <c r="X4" s="30" t="s">
        <v>764</v>
      </c>
      <c r="Y4" s="30" t="s">
        <v>1081</v>
      </c>
      <c r="Z4" s="30" t="s">
        <v>934</v>
      </c>
      <c r="AA4" s="7" t="s">
        <v>764</v>
      </c>
      <c r="AB4" s="7" t="s">
        <v>764</v>
      </c>
      <c r="AC4" s="7" t="s">
        <v>764</v>
      </c>
      <c r="AD4" s="7" t="s">
        <v>764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7" t="s">
        <v>933</v>
      </c>
      <c r="AK4" s="7" t="s">
        <v>933</v>
      </c>
      <c r="AL4" s="10" t="s">
        <v>933</v>
      </c>
      <c r="AM4" s="30" t="s">
        <v>903</v>
      </c>
      <c r="AN4" s="30" t="s">
        <v>940</v>
      </c>
      <c r="AO4" s="30" t="s">
        <v>48</v>
      </c>
      <c r="AP4" s="30" t="s">
        <v>48</v>
      </c>
      <c r="AQ4" s="30" t="s">
        <v>48</v>
      </c>
      <c r="AR4" s="30" t="s">
        <v>48</v>
      </c>
      <c r="AS4" s="30" t="s">
        <v>49</v>
      </c>
      <c r="AT4" s="30" t="s">
        <v>49</v>
      </c>
      <c r="AU4" s="30" t="s">
        <v>49</v>
      </c>
      <c r="AV4" s="30" t="s">
        <v>49</v>
      </c>
      <c r="AW4" s="1"/>
      <c r="AX4" s="30" t="s">
        <v>267</v>
      </c>
      <c r="AY4" s="30" t="s">
        <v>408</v>
      </c>
      <c r="AZ4" s="30"/>
      <c r="BA4" s="30" t="s">
        <v>429</v>
      </c>
      <c r="BB4" s="30" t="s">
        <v>429</v>
      </c>
      <c r="BC4" s="29"/>
      <c r="BD4" s="30"/>
      <c r="BE4" s="30" t="s">
        <v>1058</v>
      </c>
      <c r="BF4" s="30" t="s">
        <v>1041</v>
      </c>
      <c r="BG4" s="30"/>
      <c r="BH4" s="30"/>
      <c r="BI4" s="30"/>
      <c r="BJ4" s="29" t="s">
        <v>879</v>
      </c>
      <c r="BK4" s="29" t="s">
        <v>938</v>
      </c>
      <c r="BL4" s="29" t="s">
        <v>869</v>
      </c>
      <c r="BM4" s="29" t="s">
        <v>885</v>
      </c>
      <c r="BN4" s="29" t="s">
        <v>885</v>
      </c>
      <c r="BO4" s="7" t="s">
        <v>885</v>
      </c>
      <c r="BP4" s="7" t="s">
        <v>885</v>
      </c>
      <c r="BQ4" s="7" t="s">
        <v>530</v>
      </c>
      <c r="BR4" s="29" t="s">
        <v>863</v>
      </c>
      <c r="BS4" s="33" t="s">
        <v>226</v>
      </c>
      <c r="BT4" s="7" t="s">
        <v>226</v>
      </c>
      <c r="BU4" s="7" t="s">
        <v>1</v>
      </c>
      <c r="BV4" s="7" t="s">
        <v>214</v>
      </c>
      <c r="BW4" s="7" t="s">
        <v>214</v>
      </c>
      <c r="BX4" s="7" t="s">
        <v>214</v>
      </c>
      <c r="BY4" s="30" t="s">
        <v>718</v>
      </c>
      <c r="BZ4" s="30" t="s">
        <v>917</v>
      </c>
      <c r="CA4" s="29" t="s">
        <v>847</v>
      </c>
      <c r="CB4" s="29" t="s">
        <v>661</v>
      </c>
      <c r="CC4" s="29" t="s">
        <v>866</v>
      </c>
      <c r="CD4" s="29" t="s">
        <v>867</v>
      </c>
      <c r="CE4" s="29" t="s">
        <v>48</v>
      </c>
      <c r="CF4" s="29" t="s">
        <v>49</v>
      </c>
      <c r="CG4" s="22" t="s">
        <v>465</v>
      </c>
      <c r="CH4" s="7" t="s">
        <v>6</v>
      </c>
      <c r="CI4" s="30" t="s">
        <v>862</v>
      </c>
      <c r="CJ4" s="22" t="s">
        <v>716</v>
      </c>
      <c r="CK4" s="22" t="s">
        <v>1146</v>
      </c>
      <c r="CL4" s="7"/>
      <c r="CM4" s="7"/>
      <c r="CN4" s="7" t="s">
        <v>858</v>
      </c>
      <c r="CO4" s="1" t="s">
        <v>203</v>
      </c>
      <c r="CP4" s="1"/>
    </row>
    <row r="5" spans="1:94" ht="12.75">
      <c r="A5" s="15"/>
      <c r="B5" s="15"/>
      <c r="C5" s="15"/>
      <c r="D5" s="15"/>
      <c r="E5" s="14"/>
      <c r="F5" s="27"/>
      <c r="G5" s="41"/>
      <c r="H5" s="3"/>
      <c r="I5" s="44"/>
      <c r="J5" s="11" t="s">
        <v>8</v>
      </c>
      <c r="K5" s="3"/>
      <c r="L5" s="15"/>
      <c r="M5" s="41"/>
      <c r="N5" s="14"/>
      <c r="O5" s="14"/>
      <c r="P5" s="4"/>
      <c r="Q5" s="44"/>
      <c r="R5" s="44"/>
      <c r="S5" s="44"/>
      <c r="T5" s="46" t="s">
        <v>937</v>
      </c>
      <c r="U5" s="48" t="s">
        <v>1080</v>
      </c>
      <c r="V5" s="48" t="s">
        <v>897</v>
      </c>
      <c r="W5" s="39" t="s">
        <v>8</v>
      </c>
      <c r="X5" s="39" t="s">
        <v>489</v>
      </c>
      <c r="Y5" s="39" t="s">
        <v>489</v>
      </c>
      <c r="Z5" s="39" t="s">
        <v>489</v>
      </c>
      <c r="AA5" s="1" t="s">
        <v>937</v>
      </c>
      <c r="AB5" s="1" t="s">
        <v>1080</v>
      </c>
      <c r="AC5" s="1" t="s">
        <v>897</v>
      </c>
      <c r="AD5" s="1" t="s">
        <v>8</v>
      </c>
      <c r="AE5" s="7" t="s">
        <v>937</v>
      </c>
      <c r="AF5" s="1" t="s">
        <v>1080</v>
      </c>
      <c r="AG5" s="1" t="s">
        <v>897</v>
      </c>
      <c r="AH5" s="1" t="s">
        <v>8</v>
      </c>
      <c r="AI5" s="7" t="s">
        <v>937</v>
      </c>
      <c r="AJ5" s="1" t="s">
        <v>1080</v>
      </c>
      <c r="AK5" s="1" t="s">
        <v>897</v>
      </c>
      <c r="AL5" s="11" t="s">
        <v>8</v>
      </c>
      <c r="AM5" s="30" t="s">
        <v>717</v>
      </c>
      <c r="AN5" s="30" t="s">
        <v>51</v>
      </c>
      <c r="AO5" s="30" t="s">
        <v>937</v>
      </c>
      <c r="AP5" s="30" t="s">
        <v>1080</v>
      </c>
      <c r="AQ5" s="30" t="s">
        <v>897</v>
      </c>
      <c r="AR5" s="30" t="s">
        <v>8</v>
      </c>
      <c r="AS5" s="30" t="s">
        <v>937</v>
      </c>
      <c r="AT5" s="30" t="s">
        <v>1080</v>
      </c>
      <c r="AU5" s="30" t="s">
        <v>897</v>
      </c>
      <c r="AV5" s="30" t="s">
        <v>8</v>
      </c>
      <c r="AW5" s="30" t="s">
        <v>51</v>
      </c>
      <c r="AX5" s="30" t="s">
        <v>51</v>
      </c>
      <c r="AY5" s="30" t="s">
        <v>52</v>
      </c>
      <c r="AZ5" s="30" t="s">
        <v>51</v>
      </c>
      <c r="BA5" s="30" t="s">
        <v>52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30" t="s">
        <v>51</v>
      </c>
      <c r="BI5" s="30" t="s">
        <v>51</v>
      </c>
      <c r="BJ5" s="29"/>
      <c r="BK5" s="29" t="s">
        <v>868</v>
      </c>
      <c r="BL5" s="29" t="s">
        <v>45</v>
      </c>
      <c r="BM5" s="29" t="s">
        <v>45</v>
      </c>
      <c r="BN5" s="29" t="s">
        <v>45</v>
      </c>
      <c r="BO5" s="7" t="s">
        <v>45</v>
      </c>
      <c r="BP5" s="7" t="s">
        <v>45</v>
      </c>
      <c r="BQ5" s="7" t="s">
        <v>598</v>
      </c>
      <c r="BR5" s="7" t="s">
        <v>0</v>
      </c>
      <c r="BS5" s="33" t="s">
        <v>1159</v>
      </c>
      <c r="BT5" s="7" t="s">
        <v>1159</v>
      </c>
      <c r="BU5" s="7" t="s">
        <v>227</v>
      </c>
      <c r="BV5" s="7" t="s">
        <v>719</v>
      </c>
      <c r="BW5" s="7" t="s">
        <v>3</v>
      </c>
      <c r="BX5" s="7" t="s">
        <v>228</v>
      </c>
      <c r="BY5" s="30" t="s">
        <v>890</v>
      </c>
      <c r="BZ5" s="30" t="s">
        <v>50</v>
      </c>
      <c r="CA5" s="29"/>
      <c r="CB5" s="29"/>
      <c r="CC5" s="29" t="s">
        <v>717</v>
      </c>
      <c r="CD5" s="29" t="s">
        <v>46</v>
      </c>
      <c r="CE5" s="29" t="s">
        <v>47</v>
      </c>
      <c r="CF5" s="29" t="s">
        <v>47</v>
      </c>
      <c r="CG5" s="22" t="s">
        <v>268</v>
      </c>
      <c r="CH5" s="22" t="s">
        <v>769</v>
      </c>
      <c r="CI5" s="30" t="s">
        <v>902</v>
      </c>
      <c r="CJ5" s="22" t="s">
        <v>777</v>
      </c>
      <c r="CK5" s="22" t="s">
        <v>874</v>
      </c>
      <c r="CL5" s="7"/>
      <c r="CM5" s="1"/>
      <c r="CN5" s="1"/>
      <c r="CO5" s="1"/>
      <c r="CP5" s="1"/>
    </row>
    <row r="6" spans="9:94" ht="12.75">
      <c r="I6" s="45"/>
      <c r="J6" s="11"/>
      <c r="N6" s="14"/>
      <c r="O6" s="14"/>
      <c r="P6" s="50"/>
      <c r="Q6" s="45"/>
      <c r="R6" s="45"/>
      <c r="S6" s="45"/>
      <c r="T6" s="46"/>
      <c r="U6" s="48"/>
      <c r="V6" s="48"/>
      <c r="W6" s="39"/>
      <c r="X6" s="39"/>
      <c r="Y6" s="39"/>
      <c r="Z6" s="39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1"/>
      <c r="AM6" s="30" t="s">
        <v>720</v>
      </c>
      <c r="AN6" s="30" t="s">
        <v>5</v>
      </c>
      <c r="AO6" s="30"/>
      <c r="AP6" s="30"/>
      <c r="AQ6" s="30"/>
      <c r="AR6" s="30"/>
      <c r="AS6" s="30"/>
      <c r="AT6" s="30"/>
      <c r="AU6" s="30"/>
      <c r="AV6" s="30"/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30" t="s">
        <v>489</v>
      </c>
      <c r="BI6" s="30" t="s">
        <v>489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30"/>
      <c r="BZ6" s="1"/>
      <c r="CA6" s="29"/>
      <c r="CB6" s="29"/>
      <c r="CC6" s="29"/>
      <c r="CD6" s="29"/>
      <c r="CE6" s="29"/>
      <c r="CF6" s="29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256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15</v>
      </c>
      <c r="J7" s="18">
        <v>35</v>
      </c>
      <c r="K7" s="18">
        <v>9</v>
      </c>
      <c r="L7" s="28">
        <v>10</v>
      </c>
      <c r="M7" s="18">
        <v>11</v>
      </c>
      <c r="N7" s="28">
        <v>12</v>
      </c>
      <c r="O7" s="18">
        <v>13</v>
      </c>
      <c r="P7" s="49">
        <v>14</v>
      </c>
      <c r="Q7" s="18">
        <v>15</v>
      </c>
      <c r="R7" s="28">
        <v>16</v>
      </c>
      <c r="S7" s="28">
        <v>17</v>
      </c>
      <c r="T7" s="28">
        <v>18</v>
      </c>
      <c r="U7" s="18">
        <v>19</v>
      </c>
      <c r="V7" s="28">
        <v>20</v>
      </c>
      <c r="W7" s="18">
        <v>21</v>
      </c>
      <c r="X7" s="28">
        <v>22</v>
      </c>
      <c r="Y7" s="18">
        <v>23</v>
      </c>
      <c r="Z7" s="18">
        <v>24</v>
      </c>
      <c r="AA7" s="18">
        <v>25</v>
      </c>
      <c r="AB7" s="18">
        <v>26</v>
      </c>
      <c r="AC7" s="18">
        <v>26</v>
      </c>
      <c r="AD7" s="18">
        <v>27</v>
      </c>
      <c r="AE7" s="28">
        <v>28</v>
      </c>
      <c r="AF7" s="18">
        <v>29</v>
      </c>
      <c r="AG7" s="28">
        <v>30</v>
      </c>
      <c r="AH7" s="18">
        <v>31</v>
      </c>
      <c r="AI7" s="28">
        <v>32</v>
      </c>
      <c r="AJ7" s="18">
        <v>33</v>
      </c>
      <c r="AK7" s="28">
        <v>34</v>
      </c>
      <c r="AL7" s="18">
        <v>35</v>
      </c>
      <c r="AM7" s="28">
        <v>36</v>
      </c>
      <c r="AN7" s="18">
        <v>37</v>
      </c>
      <c r="AO7" s="28">
        <v>38</v>
      </c>
      <c r="AP7" s="18">
        <v>39</v>
      </c>
      <c r="AQ7" s="18">
        <v>40</v>
      </c>
      <c r="AR7" s="18">
        <v>41</v>
      </c>
      <c r="AS7" s="18">
        <v>42</v>
      </c>
      <c r="AT7" s="18">
        <v>43</v>
      </c>
      <c r="AU7" s="18">
        <v>44</v>
      </c>
      <c r="AV7" s="28">
        <v>45</v>
      </c>
      <c r="AW7" s="18">
        <v>46</v>
      </c>
      <c r="AX7" s="28">
        <v>47</v>
      </c>
      <c r="AY7" s="18">
        <v>48</v>
      </c>
      <c r="AZ7" s="28">
        <v>49</v>
      </c>
      <c r="BA7" s="18">
        <v>50</v>
      </c>
      <c r="BB7" s="28">
        <v>51</v>
      </c>
      <c r="BC7" s="18">
        <v>52</v>
      </c>
      <c r="BD7" s="28">
        <v>53</v>
      </c>
      <c r="BE7" s="18">
        <v>54</v>
      </c>
      <c r="BF7" s="28">
        <v>55</v>
      </c>
      <c r="BG7" s="18">
        <v>56</v>
      </c>
      <c r="BH7" s="18">
        <v>57</v>
      </c>
      <c r="BI7" s="18">
        <v>58</v>
      </c>
      <c r="BJ7" s="18">
        <v>59</v>
      </c>
      <c r="BK7" s="18">
        <v>60</v>
      </c>
      <c r="BL7" s="28">
        <v>61</v>
      </c>
      <c r="BM7" s="28">
        <v>62</v>
      </c>
      <c r="BN7" s="28">
        <v>63</v>
      </c>
      <c r="BO7" s="28">
        <v>64</v>
      </c>
      <c r="BP7" s="28">
        <v>65</v>
      </c>
      <c r="BQ7" s="28">
        <v>66</v>
      </c>
      <c r="BR7" s="28">
        <v>67</v>
      </c>
      <c r="BS7" s="28">
        <v>68</v>
      </c>
      <c r="BT7" s="28">
        <v>69</v>
      </c>
      <c r="BU7" s="28">
        <v>70</v>
      </c>
      <c r="BV7" s="28">
        <v>71</v>
      </c>
      <c r="BW7" s="28">
        <v>72</v>
      </c>
      <c r="BX7" s="28">
        <v>73</v>
      </c>
      <c r="BY7" s="28">
        <v>74</v>
      </c>
      <c r="BZ7" s="28">
        <v>75</v>
      </c>
      <c r="CA7" s="18">
        <v>76</v>
      </c>
      <c r="CB7" s="18">
        <v>77</v>
      </c>
      <c r="CC7" s="18">
        <v>78</v>
      </c>
      <c r="CD7" s="18">
        <v>79</v>
      </c>
      <c r="CE7" s="18">
        <v>80</v>
      </c>
      <c r="CF7" s="18">
        <v>81</v>
      </c>
      <c r="CG7" s="18">
        <v>82</v>
      </c>
      <c r="CH7" s="18">
        <v>83</v>
      </c>
      <c r="CI7" s="18">
        <v>84</v>
      </c>
      <c r="CJ7" s="18">
        <v>85</v>
      </c>
      <c r="CK7" s="18">
        <v>86</v>
      </c>
      <c r="CL7" s="18">
        <v>87</v>
      </c>
      <c r="CM7" s="18">
        <v>88</v>
      </c>
      <c r="CN7" s="28">
        <v>89</v>
      </c>
      <c r="CO7" s="18">
        <v>90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5:94" ht="12.75">
      <c r="E8" s="13"/>
      <c r="F8" s="8"/>
      <c r="G8" s="8"/>
      <c r="H8" s="8"/>
      <c r="I8" s="13"/>
      <c r="J8" s="13"/>
      <c r="K8" s="13"/>
      <c r="L8" s="8"/>
      <c r="M8" s="13"/>
      <c r="N8" s="8"/>
      <c r="Q8" s="13"/>
      <c r="R8" s="8"/>
      <c r="S8" s="8"/>
      <c r="T8" s="8"/>
      <c r="U8" s="13"/>
      <c r="V8" s="8"/>
      <c r="W8" s="13"/>
      <c r="X8" s="8"/>
      <c r="Z8" s="5"/>
      <c r="AA8" s="13"/>
      <c r="AB8" s="13"/>
      <c r="AC8" s="13"/>
      <c r="AD8" s="13"/>
      <c r="AE8" s="8"/>
      <c r="AF8" s="13"/>
      <c r="AG8" s="8"/>
      <c r="AH8" s="13"/>
      <c r="AI8" s="8"/>
      <c r="AJ8" s="13"/>
      <c r="AK8" s="8"/>
      <c r="AL8" s="13"/>
      <c r="AN8" s="13"/>
      <c r="AO8" s="8"/>
      <c r="AP8" s="13"/>
      <c r="AQ8" s="13"/>
      <c r="AR8" s="13"/>
      <c r="AU8" s="13"/>
      <c r="AV8" s="8"/>
      <c r="AW8" s="13"/>
      <c r="AX8" s="8"/>
      <c r="AY8" s="13"/>
      <c r="AZ8" s="8"/>
      <c r="BA8" s="13"/>
      <c r="BB8" s="8"/>
      <c r="BC8" s="13"/>
      <c r="BD8" s="8"/>
      <c r="BE8" s="13"/>
      <c r="BF8" s="8"/>
      <c r="BI8" s="13"/>
      <c r="BJ8" s="13"/>
      <c r="BK8" s="13"/>
      <c r="BL8" s="13"/>
      <c r="BM8" s="13"/>
      <c r="BN8" s="8"/>
      <c r="BO8" s="8"/>
      <c r="BP8" s="8"/>
      <c r="BQ8" s="8"/>
      <c r="BS8" s="8"/>
      <c r="BT8" s="8"/>
      <c r="BU8" s="8"/>
      <c r="BV8" s="8"/>
      <c r="BW8" s="8"/>
      <c r="BX8" s="8"/>
      <c r="CA8" s="8"/>
      <c r="CB8" s="8"/>
      <c r="CM8" s="13"/>
      <c r="CN8" s="13"/>
      <c r="CO8" s="13"/>
      <c r="CP8" s="8"/>
    </row>
    <row r="9" spans="1:92" ht="12.75">
      <c r="A9" s="14">
        <v>1391</v>
      </c>
      <c r="B9" s="13" t="s">
        <v>778</v>
      </c>
      <c r="C9" s="13" t="s">
        <v>1021</v>
      </c>
      <c r="D9" s="13" t="s">
        <v>15</v>
      </c>
      <c r="E9" s="13" t="s">
        <v>193</v>
      </c>
      <c r="F9" s="2" t="s">
        <v>64</v>
      </c>
      <c r="G9" s="2">
        <v>1</v>
      </c>
      <c r="H9" s="2" t="s">
        <v>359</v>
      </c>
      <c r="I9" s="9">
        <v>7</v>
      </c>
      <c r="J9" s="23">
        <v>19.9</v>
      </c>
      <c r="K9" s="25" t="s">
        <v>992</v>
      </c>
      <c r="L9" s="13" t="s">
        <v>233</v>
      </c>
      <c r="M9" s="2" t="s">
        <v>365</v>
      </c>
      <c r="N9" s="13" t="s">
        <v>1037</v>
      </c>
      <c r="O9" s="13" t="s">
        <v>956</v>
      </c>
      <c r="P9" s="2" t="s">
        <v>1246</v>
      </c>
      <c r="Q9" s="9">
        <v>7</v>
      </c>
      <c r="T9" s="27">
        <v>1671</v>
      </c>
      <c r="U9" s="19">
        <v>12</v>
      </c>
      <c r="V9" s="19">
        <v>0</v>
      </c>
      <c r="W9" s="47">
        <f aca="true" t="shared" si="0" ref="W9:W15">T9+U9/20+V9/240</f>
        <v>1671.6</v>
      </c>
      <c r="X9" s="47">
        <f>W9/Q9</f>
        <v>238.79999999999998</v>
      </c>
      <c r="Z9" s="5">
        <f>X9/12</f>
        <v>19.9</v>
      </c>
      <c r="AA9" s="12"/>
      <c r="AB9" s="12"/>
      <c r="AC9" s="12"/>
      <c r="AD9" s="47"/>
      <c r="AE9">
        <v>139</v>
      </c>
      <c r="AF9">
        <v>6</v>
      </c>
      <c r="AG9">
        <v>0</v>
      </c>
      <c r="AH9" s="23">
        <f>AE9+AF9/20+AG9/240</f>
        <v>139.3</v>
      </c>
      <c r="AI9">
        <v>19</v>
      </c>
      <c r="AJ9">
        <v>18</v>
      </c>
      <c r="AK9">
        <v>0</v>
      </c>
      <c r="AL9" s="23">
        <f>Z9*1</f>
        <v>19.9</v>
      </c>
      <c r="AO9" s="16"/>
      <c r="AP9" s="16"/>
      <c r="AQ9" s="16"/>
      <c r="AW9" s="23">
        <v>19.9</v>
      </c>
      <c r="BA9" s="5"/>
      <c r="BF9" s="23"/>
      <c r="BN9" s="36"/>
      <c r="BO9" s="36"/>
      <c r="BP9" s="36"/>
      <c r="BQ9" s="47"/>
      <c r="BR9" s="5"/>
      <c r="BS9" s="38"/>
      <c r="BT9" s="38"/>
      <c r="BU9" s="21"/>
      <c r="BV9" s="36"/>
      <c r="BX9" s="38"/>
      <c r="BY9" s="20">
        <f aca="true" t="shared" si="1" ref="BY9:BY15">W9+(BQ9*12*Q9)+(BV9*Q9)</f>
        <v>1671.6</v>
      </c>
      <c r="BZ9" s="20">
        <f>BY9/Q9</f>
        <v>238.79999999999998</v>
      </c>
      <c r="CL9">
        <f aca="true" t="shared" si="2" ref="CL9:CL15">A9*1</f>
        <v>1391</v>
      </c>
      <c r="CM9" s="2" t="s">
        <v>365</v>
      </c>
      <c r="CN9" t="s">
        <v>842</v>
      </c>
    </row>
    <row r="10" spans="1:91" ht="12.75">
      <c r="A10" s="14">
        <v>1391</v>
      </c>
      <c r="B10" s="13" t="s">
        <v>778</v>
      </c>
      <c r="C10" s="13" t="s">
        <v>1021</v>
      </c>
      <c r="D10" s="13" t="s">
        <v>15</v>
      </c>
      <c r="E10" s="13" t="s">
        <v>193</v>
      </c>
      <c r="F10" s="2" t="s">
        <v>73</v>
      </c>
      <c r="G10" s="2">
        <v>1</v>
      </c>
      <c r="H10" s="2" t="s">
        <v>359</v>
      </c>
      <c r="I10" s="9">
        <v>7</v>
      </c>
      <c r="J10" s="23">
        <v>11.1</v>
      </c>
      <c r="K10" s="25" t="s">
        <v>351</v>
      </c>
      <c r="L10" s="13" t="s">
        <v>233</v>
      </c>
      <c r="M10" s="2" t="s">
        <v>360</v>
      </c>
      <c r="N10" s="13" t="s">
        <v>390</v>
      </c>
      <c r="O10" s="13" t="s">
        <v>255</v>
      </c>
      <c r="P10" s="2" t="s">
        <v>1246</v>
      </c>
      <c r="Q10" s="9">
        <v>7</v>
      </c>
      <c r="T10" s="27">
        <v>932</v>
      </c>
      <c r="U10" s="19">
        <v>8</v>
      </c>
      <c r="V10" s="19">
        <v>0</v>
      </c>
      <c r="W10" s="47">
        <f t="shared" si="0"/>
        <v>932.4</v>
      </c>
      <c r="X10" s="47">
        <f>W10/Q10</f>
        <v>133.2</v>
      </c>
      <c r="Z10" s="5">
        <f>X10/12</f>
        <v>11.1</v>
      </c>
      <c r="AA10" s="12"/>
      <c r="AB10" s="12"/>
      <c r="AC10" s="12"/>
      <c r="AD10" s="47"/>
      <c r="AL10" s="23">
        <f>Z10*1</f>
        <v>11.1</v>
      </c>
      <c r="AO10" s="16"/>
      <c r="AP10" s="16"/>
      <c r="AQ10" s="16"/>
      <c r="BA10" s="5"/>
      <c r="BF10" s="23"/>
      <c r="BN10" s="36"/>
      <c r="BO10" s="36"/>
      <c r="BP10" s="36"/>
      <c r="BQ10" s="47"/>
      <c r="BR10" s="5"/>
      <c r="BS10" s="38"/>
      <c r="BT10" s="38"/>
      <c r="BU10" s="21"/>
      <c r="BV10" s="36"/>
      <c r="BX10" s="38"/>
      <c r="BY10" s="20">
        <f t="shared" si="1"/>
        <v>932.4</v>
      </c>
      <c r="BZ10" s="20">
        <f>BY10/Q10</f>
        <v>133.2</v>
      </c>
      <c r="CL10">
        <f t="shared" si="2"/>
        <v>1391</v>
      </c>
      <c r="CM10" s="2" t="s">
        <v>360</v>
      </c>
    </row>
    <row r="11" spans="1:92" ht="12.75">
      <c r="A11" s="14">
        <v>1391</v>
      </c>
      <c r="B11" s="13" t="s">
        <v>778</v>
      </c>
      <c r="C11" s="13" t="s">
        <v>1021</v>
      </c>
      <c r="D11" s="13" t="s">
        <v>15</v>
      </c>
      <c r="E11" s="13" t="s">
        <v>193</v>
      </c>
      <c r="F11" s="2" t="s">
        <v>74</v>
      </c>
      <c r="G11" s="2">
        <v>1</v>
      </c>
      <c r="H11" s="2" t="s">
        <v>780</v>
      </c>
      <c r="I11" s="9">
        <v>9</v>
      </c>
      <c r="J11" s="23">
        <v>6.325</v>
      </c>
      <c r="K11" s="25" t="s">
        <v>413</v>
      </c>
      <c r="L11" s="13" t="s">
        <v>233</v>
      </c>
      <c r="M11" s="2" t="s">
        <v>785</v>
      </c>
      <c r="N11" s="13" t="s">
        <v>817</v>
      </c>
      <c r="O11" s="13" t="s">
        <v>244</v>
      </c>
      <c r="P11" s="2" t="s">
        <v>1249</v>
      </c>
      <c r="Q11" s="9">
        <v>9</v>
      </c>
      <c r="T11" s="27">
        <v>683</v>
      </c>
      <c r="U11" s="19">
        <v>2</v>
      </c>
      <c r="V11" s="19">
        <v>0</v>
      </c>
      <c r="W11" s="47">
        <f t="shared" si="0"/>
        <v>683.1</v>
      </c>
      <c r="X11" s="47">
        <f>W11/Q11</f>
        <v>75.9</v>
      </c>
      <c r="Z11" s="5">
        <f>X11/12</f>
        <v>6.325</v>
      </c>
      <c r="AA11" s="12"/>
      <c r="AB11" s="12"/>
      <c r="AC11" s="12"/>
      <c r="AD11" s="47"/>
      <c r="AE11" s="12">
        <v>56</v>
      </c>
      <c r="AF11" s="12">
        <v>18</v>
      </c>
      <c r="AG11" s="12">
        <v>6</v>
      </c>
      <c r="AH11" s="23">
        <f>AE11+AF11/20+AG11/240</f>
        <v>56.925</v>
      </c>
      <c r="AL11" s="23">
        <f>Z11*1</f>
        <v>6.325</v>
      </c>
      <c r="AM11" s="5"/>
      <c r="AO11" s="16"/>
      <c r="AP11" s="16"/>
      <c r="AQ11" s="16"/>
      <c r="BA11" s="5"/>
      <c r="BF11" s="23"/>
      <c r="BN11" s="36"/>
      <c r="BO11" s="36"/>
      <c r="BP11" s="36"/>
      <c r="BS11" s="38"/>
      <c r="BT11" s="38"/>
      <c r="BU11" s="21"/>
      <c r="BV11" s="36"/>
      <c r="BX11" s="38"/>
      <c r="BY11" s="20">
        <f t="shared" si="1"/>
        <v>683.1</v>
      </c>
      <c r="BZ11" s="20">
        <f>BY11/Q11</f>
        <v>75.9</v>
      </c>
      <c r="CA11" t="s">
        <v>603</v>
      </c>
      <c r="CB11">
        <f>46*Q11</f>
        <v>414</v>
      </c>
      <c r="CC11">
        <f>33/240</f>
        <v>0.1375</v>
      </c>
      <c r="CD11">
        <f>CB11*CC11</f>
        <v>56.925000000000004</v>
      </c>
      <c r="CL11">
        <f t="shared" si="2"/>
        <v>1391</v>
      </c>
      <c r="CM11" s="2" t="s">
        <v>785</v>
      </c>
      <c r="CN11" t="s">
        <v>13</v>
      </c>
    </row>
    <row r="12" spans="1:91" ht="12.75">
      <c r="A12" s="14">
        <v>1391</v>
      </c>
      <c r="B12" s="13" t="s">
        <v>778</v>
      </c>
      <c r="C12" s="13" t="s">
        <v>1021</v>
      </c>
      <c r="D12" s="13" t="s">
        <v>15</v>
      </c>
      <c r="E12" s="13" t="s">
        <v>193</v>
      </c>
      <c r="F12" s="2" t="s">
        <v>75</v>
      </c>
      <c r="G12" s="2">
        <v>1</v>
      </c>
      <c r="H12" s="2" t="s">
        <v>359</v>
      </c>
      <c r="I12" s="9">
        <v>2</v>
      </c>
      <c r="J12" s="23">
        <v>19.900000000000002</v>
      </c>
      <c r="K12" s="25" t="s">
        <v>992</v>
      </c>
      <c r="L12" s="13" t="s">
        <v>233</v>
      </c>
      <c r="M12" s="2" t="s">
        <v>365</v>
      </c>
      <c r="N12" s="13" t="s">
        <v>1037</v>
      </c>
      <c r="O12" s="13" t="s">
        <v>956</v>
      </c>
      <c r="P12" s="2" t="s">
        <v>1183</v>
      </c>
      <c r="Q12" s="9">
        <v>2</v>
      </c>
      <c r="T12" s="27">
        <v>477</v>
      </c>
      <c r="U12" s="19">
        <v>12</v>
      </c>
      <c r="V12" s="19">
        <v>0</v>
      </c>
      <c r="W12" s="47">
        <f t="shared" si="0"/>
        <v>477.6</v>
      </c>
      <c r="X12" s="47">
        <f>W12/Q12</f>
        <v>238.8</v>
      </c>
      <c r="Z12" s="5">
        <f>X12/12</f>
        <v>19.900000000000002</v>
      </c>
      <c r="AA12" s="12"/>
      <c r="AB12" s="12"/>
      <c r="AC12" s="12"/>
      <c r="AD12" s="47"/>
      <c r="AE12" s="12"/>
      <c r="AF12" s="12"/>
      <c r="AG12" s="12"/>
      <c r="AI12">
        <v>19</v>
      </c>
      <c r="AJ12">
        <v>18</v>
      </c>
      <c r="AK12">
        <v>0</v>
      </c>
      <c r="AL12" s="23">
        <f>Z12*1</f>
        <v>19.900000000000002</v>
      </c>
      <c r="AO12" s="16"/>
      <c r="AP12" s="16"/>
      <c r="AQ12" s="16"/>
      <c r="AW12" s="23">
        <v>19.900000000000002</v>
      </c>
      <c r="AZ12" s="23"/>
      <c r="BA12" s="23">
        <v>19.900000000000002</v>
      </c>
      <c r="BF12" s="23"/>
      <c r="BN12" s="36"/>
      <c r="BO12" s="36"/>
      <c r="BP12" s="36"/>
      <c r="BR12" s="5"/>
      <c r="BS12" s="38"/>
      <c r="BT12" s="38"/>
      <c r="BU12" s="21"/>
      <c r="BV12" s="36"/>
      <c r="BX12" s="38"/>
      <c r="BY12" s="20">
        <f t="shared" si="1"/>
        <v>477.6</v>
      </c>
      <c r="BZ12" s="20">
        <f>BY12/Q12</f>
        <v>238.8</v>
      </c>
      <c r="CL12">
        <f t="shared" si="2"/>
        <v>1391</v>
      </c>
      <c r="CM12" s="2" t="s">
        <v>365</v>
      </c>
    </row>
    <row r="13" spans="1:92" ht="12.75">
      <c r="A13" s="14">
        <v>1391</v>
      </c>
      <c r="B13" s="13" t="s">
        <v>778</v>
      </c>
      <c r="C13" s="13" t="s">
        <v>1021</v>
      </c>
      <c r="D13" s="13" t="s">
        <v>15</v>
      </c>
      <c r="E13" s="13" t="s">
        <v>193</v>
      </c>
      <c r="F13" s="2" t="s">
        <v>76</v>
      </c>
      <c r="G13" s="2">
        <v>1</v>
      </c>
      <c r="H13" s="2" t="s">
        <v>1305</v>
      </c>
      <c r="I13" s="9">
        <v>2</v>
      </c>
      <c r="J13" s="23">
        <v>5</v>
      </c>
      <c r="K13" s="25" t="s">
        <v>683</v>
      </c>
      <c r="L13" s="13" t="s">
        <v>233</v>
      </c>
      <c r="M13" s="2" t="s">
        <v>1313</v>
      </c>
      <c r="N13" s="13" t="s">
        <v>1300</v>
      </c>
      <c r="O13" s="13" t="s">
        <v>608</v>
      </c>
      <c r="P13" s="2" t="s">
        <v>425</v>
      </c>
      <c r="Q13" s="9">
        <v>2</v>
      </c>
      <c r="T13" s="27">
        <v>120</v>
      </c>
      <c r="U13" s="19">
        <v>0</v>
      </c>
      <c r="V13" s="19">
        <v>0</v>
      </c>
      <c r="W13" s="47">
        <f t="shared" si="0"/>
        <v>120</v>
      </c>
      <c r="X13" s="47">
        <f>W13/Q13</f>
        <v>60</v>
      </c>
      <c r="Z13" s="5">
        <f>X13/12</f>
        <v>5</v>
      </c>
      <c r="AA13" s="12">
        <v>60</v>
      </c>
      <c r="AB13" s="12">
        <v>0</v>
      </c>
      <c r="AC13" s="12">
        <v>0</v>
      </c>
      <c r="AD13" s="47">
        <f>AA13+AB13/20+AC13/240</f>
        <v>60</v>
      </c>
      <c r="AE13" s="12"/>
      <c r="AF13" s="12"/>
      <c r="AG13" s="12"/>
      <c r="AI13">
        <v>5</v>
      </c>
      <c r="AJ13">
        <v>0</v>
      </c>
      <c r="AK13">
        <v>0</v>
      </c>
      <c r="AL13" s="23">
        <f>Z13*1</f>
        <v>5</v>
      </c>
      <c r="AM13" s="5"/>
      <c r="AO13" s="16"/>
      <c r="AP13" s="16"/>
      <c r="AQ13" s="16"/>
      <c r="AZ13" s="23">
        <v>5</v>
      </c>
      <c r="BA13" s="5"/>
      <c r="BF13" s="23"/>
      <c r="BN13" s="36"/>
      <c r="BO13" s="36"/>
      <c r="BP13" s="36"/>
      <c r="BS13" s="38"/>
      <c r="BT13" s="38"/>
      <c r="BU13" s="21"/>
      <c r="BV13" s="36"/>
      <c r="BX13" s="38"/>
      <c r="BY13" s="20">
        <f t="shared" si="1"/>
        <v>120</v>
      </c>
      <c r="BZ13" s="20">
        <f>BY13/Q13</f>
        <v>60</v>
      </c>
      <c r="CL13">
        <f t="shared" si="2"/>
        <v>1391</v>
      </c>
      <c r="CM13" s="2" t="s">
        <v>1313</v>
      </c>
      <c r="CN13" t="s">
        <v>843</v>
      </c>
    </row>
    <row r="14" spans="1:91" ht="12.75">
      <c r="A14" s="14">
        <v>1391</v>
      </c>
      <c r="B14" s="13" t="s">
        <v>778</v>
      </c>
      <c r="C14" s="13" t="s">
        <v>1021</v>
      </c>
      <c r="D14" s="13" t="s">
        <v>15</v>
      </c>
      <c r="E14" s="13" t="s">
        <v>193</v>
      </c>
      <c r="F14" s="2" t="s">
        <v>77</v>
      </c>
      <c r="G14" s="2">
        <v>1</v>
      </c>
      <c r="H14" s="2" t="s">
        <v>1305</v>
      </c>
      <c r="K14" s="25" t="s">
        <v>570</v>
      </c>
      <c r="L14" s="13" t="s">
        <v>233</v>
      </c>
      <c r="M14" s="2" t="s">
        <v>590</v>
      </c>
      <c r="N14" s="13" t="s">
        <v>1300</v>
      </c>
      <c r="O14" s="13" t="s">
        <v>608</v>
      </c>
      <c r="P14" s="2" t="s">
        <v>426</v>
      </c>
      <c r="R14" s="9">
        <v>12</v>
      </c>
      <c r="T14" s="27">
        <v>20</v>
      </c>
      <c r="U14" s="19">
        <v>8</v>
      </c>
      <c r="V14" s="19">
        <v>0</v>
      </c>
      <c r="W14" s="47">
        <f t="shared" si="0"/>
        <v>20.4</v>
      </c>
      <c r="X14" s="47"/>
      <c r="AA14" s="12"/>
      <c r="AB14" s="12"/>
      <c r="AC14" s="12"/>
      <c r="AD14" s="47"/>
      <c r="AE14" s="12"/>
      <c r="AF14" s="12"/>
      <c r="AG14" s="12"/>
      <c r="AM14" s="5"/>
      <c r="AO14" s="16"/>
      <c r="AP14" s="16"/>
      <c r="AQ14" s="16"/>
      <c r="AZ14" s="23"/>
      <c r="BA14" s="5"/>
      <c r="BF14" s="23"/>
      <c r="BN14" s="36"/>
      <c r="BO14" s="36"/>
      <c r="BP14" s="36"/>
      <c r="BR14" s="5"/>
      <c r="BS14" s="38"/>
      <c r="BT14" s="38"/>
      <c r="BU14" s="21"/>
      <c r="BV14" s="36"/>
      <c r="BX14" s="38"/>
      <c r="BY14" s="20">
        <f t="shared" si="1"/>
        <v>20.4</v>
      </c>
      <c r="BZ14" s="20"/>
      <c r="CL14">
        <f t="shared" si="2"/>
        <v>1391</v>
      </c>
      <c r="CM14" s="2" t="s">
        <v>590</v>
      </c>
    </row>
    <row r="15" spans="1:91" ht="12.75">
      <c r="A15" s="14">
        <v>1391</v>
      </c>
      <c r="B15" s="13" t="s">
        <v>778</v>
      </c>
      <c r="C15" s="13" t="s">
        <v>1021</v>
      </c>
      <c r="D15" s="13" t="s">
        <v>15</v>
      </c>
      <c r="E15" s="13" t="s">
        <v>193</v>
      </c>
      <c r="F15" s="2" t="s">
        <v>78</v>
      </c>
      <c r="G15" s="2">
        <v>1</v>
      </c>
      <c r="H15" s="2" t="s">
        <v>1305</v>
      </c>
      <c r="I15" s="9">
        <v>1</v>
      </c>
      <c r="J15" s="23">
        <v>4.8</v>
      </c>
      <c r="K15" s="25" t="s">
        <v>1014</v>
      </c>
      <c r="L15" s="13" t="s">
        <v>233</v>
      </c>
      <c r="M15" s="2" t="s">
        <v>1316</v>
      </c>
      <c r="N15" s="13" t="s">
        <v>1300</v>
      </c>
      <c r="O15" s="13" t="s">
        <v>959</v>
      </c>
      <c r="P15" s="2" t="s">
        <v>1126</v>
      </c>
      <c r="Q15" s="9">
        <v>1</v>
      </c>
      <c r="T15" s="27">
        <v>57</v>
      </c>
      <c r="U15" s="19">
        <v>12</v>
      </c>
      <c r="V15" s="19">
        <v>0</v>
      </c>
      <c r="W15" s="47">
        <f t="shared" si="0"/>
        <v>57.6</v>
      </c>
      <c r="X15" s="47">
        <f>W15/Q15</f>
        <v>57.6</v>
      </c>
      <c r="Z15" s="5">
        <f>X15/12</f>
        <v>4.8</v>
      </c>
      <c r="AA15" s="12">
        <v>57</v>
      </c>
      <c r="AB15" s="12">
        <v>12</v>
      </c>
      <c r="AC15" s="12">
        <v>0</v>
      </c>
      <c r="AD15" s="47">
        <f>AA15+AB15/20+AC15/240</f>
        <v>57.6</v>
      </c>
      <c r="AE15" s="12"/>
      <c r="AF15" s="12"/>
      <c r="AG15" s="12"/>
      <c r="AI15">
        <v>4</v>
      </c>
      <c r="AJ15">
        <v>16</v>
      </c>
      <c r="AK15">
        <v>0</v>
      </c>
      <c r="AL15" s="23">
        <f>Z15*1</f>
        <v>4.8</v>
      </c>
      <c r="AM15" s="5"/>
      <c r="AO15" s="16"/>
      <c r="AP15" s="16"/>
      <c r="AQ15" s="16"/>
      <c r="BA15" s="5"/>
      <c r="BF15" s="23"/>
      <c r="BG15" s="23">
        <v>4.8</v>
      </c>
      <c r="BN15" s="36"/>
      <c r="BO15" s="36"/>
      <c r="BP15" s="36"/>
      <c r="BR15" s="5"/>
      <c r="BS15" s="38"/>
      <c r="BT15" s="38"/>
      <c r="BU15" s="21"/>
      <c r="BV15" s="36"/>
      <c r="BX15" s="38"/>
      <c r="BY15" s="20">
        <f t="shared" si="1"/>
        <v>57.6</v>
      </c>
      <c r="BZ15" s="20">
        <f>BY15/Q15</f>
        <v>57.6</v>
      </c>
      <c r="CL15">
        <f t="shared" si="2"/>
        <v>1391</v>
      </c>
      <c r="CM15" s="2" t="s">
        <v>1316</v>
      </c>
    </row>
    <row r="16" spans="1:91" ht="12.75">
      <c r="A16" s="14"/>
      <c r="E16" s="13"/>
      <c r="F16" s="2"/>
      <c r="G16" s="2"/>
      <c r="K16" s="25"/>
      <c r="M16" s="2"/>
      <c r="T16" s="27"/>
      <c r="AA16" s="12"/>
      <c r="AB16" s="12"/>
      <c r="AC16" s="12"/>
      <c r="AD16" s="47"/>
      <c r="AE16" s="12"/>
      <c r="AF16" s="12"/>
      <c r="AG16" s="12"/>
      <c r="AH16" s="23"/>
      <c r="AO16" s="16"/>
      <c r="AP16" s="16"/>
      <c r="AQ16" s="16"/>
      <c r="BA16" s="5"/>
      <c r="BF16" s="23"/>
      <c r="BN16" s="36"/>
      <c r="BO16" s="36"/>
      <c r="BP16" s="36"/>
      <c r="BR16" s="5"/>
      <c r="BS16" s="38"/>
      <c r="BT16" s="38"/>
      <c r="BU16" s="21"/>
      <c r="BV16" s="36"/>
      <c r="BX16" s="38"/>
      <c r="BZ16" s="20"/>
      <c r="CM16" s="2"/>
    </row>
    <row r="17" spans="1:91" ht="12.75">
      <c r="A17" s="14">
        <v>1391</v>
      </c>
      <c r="B17" s="13" t="s">
        <v>778</v>
      </c>
      <c r="C17" s="13" t="s">
        <v>1021</v>
      </c>
      <c r="D17" s="13" t="s">
        <v>15</v>
      </c>
      <c r="E17" s="13" t="s">
        <v>193</v>
      </c>
      <c r="F17" s="2" t="s">
        <v>79</v>
      </c>
      <c r="G17" s="2">
        <v>2</v>
      </c>
      <c r="H17" s="2" t="s">
        <v>1305</v>
      </c>
      <c r="I17" s="9">
        <v>2</v>
      </c>
      <c r="J17" s="23">
        <v>5</v>
      </c>
      <c r="K17" t="s">
        <v>1323</v>
      </c>
      <c r="L17" s="13" t="s">
        <v>233</v>
      </c>
      <c r="M17" s="2" t="s">
        <v>1311</v>
      </c>
      <c r="N17" s="13" t="s">
        <v>1300</v>
      </c>
      <c r="O17" s="13" t="s">
        <v>249</v>
      </c>
      <c r="P17" s="2" t="s">
        <v>1068</v>
      </c>
      <c r="Q17" s="9">
        <v>2</v>
      </c>
      <c r="T17" s="27">
        <v>120</v>
      </c>
      <c r="U17" s="19">
        <v>0</v>
      </c>
      <c r="V17" s="19">
        <v>0</v>
      </c>
      <c r="W17" s="47">
        <f>T17+U17/20+V17/240</f>
        <v>120</v>
      </c>
      <c r="X17" s="47">
        <f>W17/Q17</f>
        <v>60</v>
      </c>
      <c r="Z17" s="5">
        <f>X17/12</f>
        <v>5</v>
      </c>
      <c r="AA17" s="12">
        <v>60</v>
      </c>
      <c r="AB17" s="12">
        <v>0</v>
      </c>
      <c r="AC17" s="12">
        <v>0</v>
      </c>
      <c r="AD17" s="47">
        <f>AA17+AB17/20+AC17/240</f>
        <v>60</v>
      </c>
      <c r="AE17" s="12"/>
      <c r="AF17" s="12"/>
      <c r="AG17" s="12"/>
      <c r="AI17">
        <v>5</v>
      </c>
      <c r="AJ17">
        <v>0</v>
      </c>
      <c r="AK17">
        <v>0</v>
      </c>
      <c r="AL17" s="23">
        <f>Z17*1</f>
        <v>5</v>
      </c>
      <c r="AM17" s="5"/>
      <c r="AO17" s="16"/>
      <c r="AP17" s="16"/>
      <c r="AQ17" s="16"/>
      <c r="BA17" s="5"/>
      <c r="BD17" s="23">
        <v>5</v>
      </c>
      <c r="BF17" s="23"/>
      <c r="BN17" s="36"/>
      <c r="BO17" s="36"/>
      <c r="BP17" s="36"/>
      <c r="BS17" s="38"/>
      <c r="BT17" s="38"/>
      <c r="BU17" s="21"/>
      <c r="BV17" s="36"/>
      <c r="BX17" s="38"/>
      <c r="BY17" s="20">
        <f aca="true" t="shared" si="3" ref="BY17:BY25">W17+(BQ17*12*Q17)+(BV17*Q17)</f>
        <v>120</v>
      </c>
      <c r="BZ17" s="20">
        <f>BY17/Q17</f>
        <v>60</v>
      </c>
      <c r="CL17">
        <f>A17*1</f>
        <v>1391</v>
      </c>
      <c r="CM17" s="2" t="s">
        <v>1311</v>
      </c>
    </row>
    <row r="18" spans="1:92" ht="12.75">
      <c r="A18" s="14">
        <v>1391</v>
      </c>
      <c r="B18" s="13" t="s">
        <v>778</v>
      </c>
      <c r="C18" s="13" t="s">
        <v>1021</v>
      </c>
      <c r="D18" s="13" t="s">
        <v>15</v>
      </c>
      <c r="E18" s="13" t="s">
        <v>193</v>
      </c>
      <c r="F18" s="2" t="s">
        <v>80</v>
      </c>
      <c r="G18" s="2">
        <v>2</v>
      </c>
      <c r="H18" s="2" t="s">
        <v>316</v>
      </c>
      <c r="K18" t="s">
        <v>577</v>
      </c>
      <c r="L18" s="13" t="s">
        <v>233</v>
      </c>
      <c r="M18" s="2" t="s">
        <v>549</v>
      </c>
      <c r="N18" s="13" t="s">
        <v>299</v>
      </c>
      <c r="O18" s="13" t="s">
        <v>952</v>
      </c>
      <c r="P18" s="2" t="s">
        <v>490</v>
      </c>
      <c r="R18" s="9">
        <v>27</v>
      </c>
      <c r="T18" s="27">
        <v>42</v>
      </c>
      <c r="U18" s="19">
        <v>1</v>
      </c>
      <c r="V18" s="19">
        <v>0</v>
      </c>
      <c r="W18" s="47">
        <f>T18+U18/20+V18/240</f>
        <v>42.05</v>
      </c>
      <c r="Y18" s="23">
        <f>W18*20/R18</f>
        <v>31.14814814814815</v>
      </c>
      <c r="Z18" s="5"/>
      <c r="AA18" s="12"/>
      <c r="AB18" s="12"/>
      <c r="AC18" s="12"/>
      <c r="AD18" s="47"/>
      <c r="AE18" s="12">
        <v>3</v>
      </c>
      <c r="AF18" s="12">
        <v>10</v>
      </c>
      <c r="AG18" s="12">
        <v>1</v>
      </c>
      <c r="AH18" s="23">
        <f>AE18+AF18/20+AG18/240</f>
        <v>3.504166666666667</v>
      </c>
      <c r="AM18" s="5">
        <f>Y18/12</f>
        <v>2.595679012345679</v>
      </c>
      <c r="AO18" s="16"/>
      <c r="AP18" s="16"/>
      <c r="AQ18" s="16"/>
      <c r="BA18" s="5"/>
      <c r="BF18" s="23"/>
      <c r="BN18" s="36"/>
      <c r="BO18" s="36"/>
      <c r="BP18" s="36"/>
      <c r="BS18" s="38"/>
      <c r="BT18" s="38"/>
      <c r="BU18" s="21"/>
      <c r="BV18" s="36"/>
      <c r="BX18" s="38"/>
      <c r="BY18" s="20">
        <f t="shared" si="3"/>
        <v>42.05</v>
      </c>
      <c r="CL18">
        <v>1391</v>
      </c>
      <c r="CM18" s="2" t="s">
        <v>549</v>
      </c>
      <c r="CN18" t="s">
        <v>12</v>
      </c>
    </row>
    <row r="19" spans="1:92" ht="12.75">
      <c r="A19" s="14">
        <v>1391</v>
      </c>
      <c r="B19" s="13" t="s">
        <v>778</v>
      </c>
      <c r="C19" s="13" t="s">
        <v>1021</v>
      </c>
      <c r="D19" s="13" t="s">
        <v>15</v>
      </c>
      <c r="E19" s="13" t="s">
        <v>193</v>
      </c>
      <c r="F19" s="2" t="s">
        <v>81</v>
      </c>
      <c r="G19" s="2">
        <v>2</v>
      </c>
      <c r="H19" s="2" t="s">
        <v>1233</v>
      </c>
      <c r="I19" s="9">
        <v>2</v>
      </c>
      <c r="J19" s="23">
        <v>3.4</v>
      </c>
      <c r="K19" t="s">
        <v>681</v>
      </c>
      <c r="L19" s="13" t="s">
        <v>233</v>
      </c>
      <c r="M19" s="2" t="s">
        <v>1240</v>
      </c>
      <c r="N19" s="13" t="s">
        <v>1228</v>
      </c>
      <c r="O19" s="13" t="s">
        <v>608</v>
      </c>
      <c r="P19" s="2" t="s">
        <v>1229</v>
      </c>
      <c r="Q19" s="9">
        <v>2</v>
      </c>
      <c r="T19" s="27"/>
      <c r="W19" s="47">
        <f>Q19*X19</f>
        <v>81.6</v>
      </c>
      <c r="X19" s="47">
        <f>12*Z19</f>
        <v>40.8</v>
      </c>
      <c r="Z19" s="5">
        <f>3+8/20</f>
        <v>3.4</v>
      </c>
      <c r="AA19" s="12"/>
      <c r="AB19" s="12"/>
      <c r="AC19" s="12"/>
      <c r="AD19" s="47"/>
      <c r="AE19" s="12"/>
      <c r="AF19" s="12"/>
      <c r="AG19" s="12"/>
      <c r="AI19">
        <v>3</v>
      </c>
      <c r="AJ19">
        <v>8</v>
      </c>
      <c r="AK19">
        <v>0</v>
      </c>
      <c r="AL19" s="23">
        <f>Z19*1</f>
        <v>3.4</v>
      </c>
      <c r="AO19" s="16"/>
      <c r="AP19" s="16"/>
      <c r="AQ19" s="16"/>
      <c r="BA19" s="5"/>
      <c r="BF19" s="23"/>
      <c r="BI19" s="23">
        <v>3.4</v>
      </c>
      <c r="BN19" s="36"/>
      <c r="BO19" s="36"/>
      <c r="BP19" s="36"/>
      <c r="BS19" s="38"/>
      <c r="BT19" s="38"/>
      <c r="BU19" s="21"/>
      <c r="BV19" s="36"/>
      <c r="BX19" s="38"/>
      <c r="BY19" s="20">
        <f t="shared" si="3"/>
        <v>81.6</v>
      </c>
      <c r="BZ19" s="20">
        <f>BY19/Q19</f>
        <v>40.8</v>
      </c>
      <c r="CL19">
        <v>1391</v>
      </c>
      <c r="CM19" s="2" t="s">
        <v>1240</v>
      </c>
      <c r="CN19" t="s">
        <v>28</v>
      </c>
    </row>
    <row r="20" spans="1:92" ht="12.75">
      <c r="A20" s="14">
        <v>1391</v>
      </c>
      <c r="B20" s="13" t="s">
        <v>778</v>
      </c>
      <c r="C20" s="13" t="s">
        <v>1021</v>
      </c>
      <c r="D20" s="13" t="s">
        <v>15</v>
      </c>
      <c r="E20" s="13" t="s">
        <v>193</v>
      </c>
      <c r="F20" s="2" t="s">
        <v>82</v>
      </c>
      <c r="G20" s="2">
        <v>2</v>
      </c>
      <c r="H20" s="2" t="s">
        <v>637</v>
      </c>
      <c r="I20" s="9">
        <v>2</v>
      </c>
      <c r="J20" s="23">
        <v>3.05</v>
      </c>
      <c r="K20" t="s">
        <v>636</v>
      </c>
      <c r="L20" s="13" t="s">
        <v>233</v>
      </c>
      <c r="M20" s="2" t="s">
        <v>642</v>
      </c>
      <c r="N20" s="13" t="s">
        <v>691</v>
      </c>
      <c r="O20" s="13" t="s">
        <v>957</v>
      </c>
      <c r="P20" s="2" t="s">
        <v>4</v>
      </c>
      <c r="Q20" s="9">
        <v>2</v>
      </c>
      <c r="T20" s="27"/>
      <c r="W20" s="47">
        <f>Q20*X20</f>
        <v>73.19999999999999</v>
      </c>
      <c r="X20" s="47">
        <f>12*Z20</f>
        <v>36.599999999999994</v>
      </c>
      <c r="Z20" s="5">
        <f>3+1/20</f>
        <v>3.05</v>
      </c>
      <c r="AA20" s="12"/>
      <c r="AB20" s="12"/>
      <c r="AC20" s="12"/>
      <c r="AD20" s="47"/>
      <c r="AE20" s="12"/>
      <c r="AF20" s="12"/>
      <c r="AG20" s="12"/>
      <c r="AI20">
        <v>3</v>
      </c>
      <c r="AJ20">
        <v>1</v>
      </c>
      <c r="AK20">
        <v>0</v>
      </c>
      <c r="AL20" s="23">
        <f>Z20*1</f>
        <v>3.05</v>
      </c>
      <c r="AO20" s="16"/>
      <c r="AP20" s="16"/>
      <c r="AQ20" s="16"/>
      <c r="BA20" s="5"/>
      <c r="BF20" s="23"/>
      <c r="BN20" s="36"/>
      <c r="BO20" s="36"/>
      <c r="BP20" s="36"/>
      <c r="BS20" s="38"/>
      <c r="BT20" s="38"/>
      <c r="BU20" s="21"/>
      <c r="BV20" s="36"/>
      <c r="BX20" s="38"/>
      <c r="BY20" s="20">
        <f t="shared" si="3"/>
        <v>73.19999999999999</v>
      </c>
      <c r="BZ20" s="20">
        <f>BY20/Q20</f>
        <v>36.599999999999994</v>
      </c>
      <c r="CL20">
        <v>1391</v>
      </c>
      <c r="CM20" s="2" t="s">
        <v>642</v>
      </c>
      <c r="CN20" t="s">
        <v>25</v>
      </c>
    </row>
    <row r="21" spans="1:92" ht="12.75">
      <c r="A21" s="14">
        <v>1391</v>
      </c>
      <c r="B21" s="13" t="s">
        <v>778</v>
      </c>
      <c r="C21" s="13" t="s">
        <v>1021</v>
      </c>
      <c r="D21" s="13" t="s">
        <v>15</v>
      </c>
      <c r="E21" s="13" t="s">
        <v>193</v>
      </c>
      <c r="F21" s="2" t="s">
        <v>58</v>
      </c>
      <c r="G21" s="2">
        <v>2</v>
      </c>
      <c r="H21" s="2" t="s">
        <v>341</v>
      </c>
      <c r="I21" s="9">
        <v>2</v>
      </c>
      <c r="J21" s="23">
        <v>2.129166666666667</v>
      </c>
      <c r="K21" t="s">
        <v>1276</v>
      </c>
      <c r="L21" s="13" t="s">
        <v>233</v>
      </c>
      <c r="M21" s="2" t="s">
        <v>342</v>
      </c>
      <c r="N21" s="13" t="s">
        <v>301</v>
      </c>
      <c r="O21" s="13" t="s">
        <v>1213</v>
      </c>
      <c r="P21" s="2" t="s">
        <v>4</v>
      </c>
      <c r="Q21" s="9">
        <v>2</v>
      </c>
      <c r="T21" s="27"/>
      <c r="W21" s="47">
        <f>Q21*X21</f>
        <v>51.10000000000001</v>
      </c>
      <c r="X21" s="47">
        <f>12*Z21</f>
        <v>25.550000000000004</v>
      </c>
      <c r="Z21" s="5">
        <f>(4+5/20+2/240)/2</f>
        <v>2.129166666666667</v>
      </c>
      <c r="AA21" s="12"/>
      <c r="AB21" s="12"/>
      <c r="AC21" s="12"/>
      <c r="AD21" s="47"/>
      <c r="AE21" s="12">
        <v>4</v>
      </c>
      <c r="AF21" s="12">
        <v>5</v>
      </c>
      <c r="AG21" s="12">
        <v>2</v>
      </c>
      <c r="AH21" s="23">
        <f>AE21+AF21/20+AG21/240</f>
        <v>4.258333333333334</v>
      </c>
      <c r="AL21" s="23">
        <f>Z21*1</f>
        <v>2.129166666666667</v>
      </c>
      <c r="AO21" s="16"/>
      <c r="AP21" s="16"/>
      <c r="AQ21" s="16"/>
      <c r="BA21" s="5"/>
      <c r="BF21" s="23"/>
      <c r="BN21" s="36"/>
      <c r="BO21" s="36"/>
      <c r="BP21" s="36"/>
      <c r="BS21" s="38"/>
      <c r="BT21" s="38"/>
      <c r="BU21" s="21"/>
      <c r="BV21" s="36"/>
      <c r="BX21" s="38"/>
      <c r="BY21" s="20">
        <f t="shared" si="3"/>
        <v>51.10000000000001</v>
      </c>
      <c r="BZ21" s="20">
        <f>BY21/Q21</f>
        <v>25.550000000000004</v>
      </c>
      <c r="CL21">
        <v>1391</v>
      </c>
      <c r="CM21" s="2" t="s">
        <v>342</v>
      </c>
      <c r="CN21" t="s">
        <v>43</v>
      </c>
    </row>
    <row r="22" spans="1:91" ht="12.75">
      <c r="A22" s="14">
        <v>1391</v>
      </c>
      <c r="B22" s="13" t="s">
        <v>778</v>
      </c>
      <c r="C22" s="13" t="s">
        <v>1021</v>
      </c>
      <c r="D22" s="13" t="s">
        <v>15</v>
      </c>
      <c r="E22" s="13" t="s">
        <v>193</v>
      </c>
      <c r="F22" s="2" t="s">
        <v>65</v>
      </c>
      <c r="G22" s="2">
        <v>2</v>
      </c>
      <c r="H22" s="2" t="s">
        <v>637</v>
      </c>
      <c r="I22" s="9">
        <v>2</v>
      </c>
      <c r="J22" s="23">
        <v>2</v>
      </c>
      <c r="K22" t="s">
        <v>356</v>
      </c>
      <c r="L22" s="13" t="s">
        <v>233</v>
      </c>
      <c r="M22" s="2" t="s">
        <v>638</v>
      </c>
      <c r="N22" s="13" t="s">
        <v>691</v>
      </c>
      <c r="O22" s="13" t="s">
        <v>260</v>
      </c>
      <c r="P22" s="2" t="s">
        <v>618</v>
      </c>
      <c r="Q22" s="9">
        <v>2</v>
      </c>
      <c r="T22" s="27"/>
      <c r="W22" s="47">
        <f>Q22*X22</f>
        <v>48</v>
      </c>
      <c r="X22" s="47">
        <f>Z22*12</f>
        <v>24</v>
      </c>
      <c r="Z22" s="5">
        <v>2</v>
      </c>
      <c r="AA22" s="12"/>
      <c r="AB22" s="12"/>
      <c r="AC22" s="12"/>
      <c r="AD22" s="47"/>
      <c r="AE22" s="12">
        <v>4</v>
      </c>
      <c r="AF22" s="12">
        <v>0</v>
      </c>
      <c r="AG22" s="12">
        <v>0</v>
      </c>
      <c r="AH22" s="23">
        <f>AE22+AF22/20+AG22/240</f>
        <v>4</v>
      </c>
      <c r="AI22">
        <v>2</v>
      </c>
      <c r="AJ22">
        <v>0</v>
      </c>
      <c r="AK22">
        <v>0</v>
      </c>
      <c r="AL22" s="23">
        <f>Z22*1</f>
        <v>2</v>
      </c>
      <c r="AO22" s="16"/>
      <c r="AP22" s="16"/>
      <c r="AQ22" s="16"/>
      <c r="BA22" s="5"/>
      <c r="BF22" s="23"/>
      <c r="BI22" s="23">
        <v>2</v>
      </c>
      <c r="BN22" s="36"/>
      <c r="BO22" s="36"/>
      <c r="BP22" s="36"/>
      <c r="BS22" s="38"/>
      <c r="BT22" s="38"/>
      <c r="BU22" s="21"/>
      <c r="BV22" s="36"/>
      <c r="BX22" s="38"/>
      <c r="BY22" s="20">
        <f t="shared" si="3"/>
        <v>48</v>
      </c>
      <c r="BZ22" s="20">
        <f>BY22/Q22</f>
        <v>24</v>
      </c>
      <c r="CL22">
        <v>1391</v>
      </c>
      <c r="CM22" s="2" t="s">
        <v>638</v>
      </c>
    </row>
    <row r="23" spans="1:91" ht="12.75">
      <c r="A23" s="14">
        <v>1391</v>
      </c>
      <c r="B23" s="13" t="s">
        <v>778</v>
      </c>
      <c r="C23" s="13" t="s">
        <v>1021</v>
      </c>
      <c r="D23" s="13" t="s">
        <v>15</v>
      </c>
      <c r="E23" s="13" t="s">
        <v>193</v>
      </c>
      <c r="F23" s="2" t="s">
        <v>59</v>
      </c>
      <c r="G23" s="2">
        <v>2</v>
      </c>
      <c r="H23" s="2" t="s">
        <v>316</v>
      </c>
      <c r="K23" t="s">
        <v>558</v>
      </c>
      <c r="L23" s="13" t="s">
        <v>233</v>
      </c>
      <c r="M23" s="2" t="s">
        <v>547</v>
      </c>
      <c r="N23" s="13" t="s">
        <v>301</v>
      </c>
      <c r="O23" s="13" t="s">
        <v>4</v>
      </c>
      <c r="P23" s="2" t="s">
        <v>949</v>
      </c>
      <c r="R23" s="9">
        <v>18</v>
      </c>
      <c r="T23" s="27">
        <v>22</v>
      </c>
      <c r="U23" s="19">
        <v>10</v>
      </c>
      <c r="V23" s="19">
        <v>0</v>
      </c>
      <c r="W23" s="47">
        <f>T23+U23/20+V23/240</f>
        <v>22.5</v>
      </c>
      <c r="Y23" s="23">
        <f>W23*20/R23</f>
        <v>25</v>
      </c>
      <c r="AA23" s="12"/>
      <c r="AB23" s="12"/>
      <c r="AC23" s="12"/>
      <c r="AD23" s="47"/>
      <c r="AE23" s="12"/>
      <c r="AF23" s="12"/>
      <c r="AG23" s="12"/>
      <c r="AM23" s="5">
        <f>Y23/12</f>
        <v>2.0833333333333335</v>
      </c>
      <c r="AO23" s="16"/>
      <c r="AP23" s="16"/>
      <c r="AQ23" s="16"/>
      <c r="BA23" s="5"/>
      <c r="BF23" s="23"/>
      <c r="BN23" s="36"/>
      <c r="BO23" s="36"/>
      <c r="BP23" s="36"/>
      <c r="BS23" s="38"/>
      <c r="BT23" s="38"/>
      <c r="BU23" s="21"/>
      <c r="BV23" s="36"/>
      <c r="BX23" s="38"/>
      <c r="BY23" s="20">
        <f t="shared" si="3"/>
        <v>22.5</v>
      </c>
      <c r="BZ23" s="20"/>
      <c r="CL23">
        <v>1391</v>
      </c>
      <c r="CM23" s="2" t="s">
        <v>547</v>
      </c>
    </row>
    <row r="24" spans="1:91" ht="12.75">
      <c r="A24" s="14">
        <v>1391</v>
      </c>
      <c r="B24" s="13" t="s">
        <v>778</v>
      </c>
      <c r="C24" s="13" t="s">
        <v>1021</v>
      </c>
      <c r="D24" s="13" t="s">
        <v>15</v>
      </c>
      <c r="E24" s="13" t="s">
        <v>193</v>
      </c>
      <c r="F24" s="2" t="s">
        <v>66</v>
      </c>
      <c r="G24" s="2">
        <v>2</v>
      </c>
      <c r="H24" s="2" t="s">
        <v>4</v>
      </c>
      <c r="I24" s="9">
        <v>1</v>
      </c>
      <c r="J24" s="23">
        <v>2</v>
      </c>
      <c r="K24" t="s">
        <v>1002</v>
      </c>
      <c r="L24" s="13" t="s">
        <v>233</v>
      </c>
      <c r="M24" s="2" t="s">
        <v>981</v>
      </c>
      <c r="N24" s="13" t="s">
        <v>1089</v>
      </c>
      <c r="O24" s="13" t="s">
        <v>957</v>
      </c>
      <c r="P24" s="2" t="s">
        <v>1217</v>
      </c>
      <c r="Q24" s="9">
        <v>1</v>
      </c>
      <c r="T24" s="27">
        <v>24</v>
      </c>
      <c r="U24" s="19">
        <v>0</v>
      </c>
      <c r="V24" s="19">
        <v>0</v>
      </c>
      <c r="W24" s="47">
        <f>T24+U24/20+V24/240</f>
        <v>24</v>
      </c>
      <c r="X24" s="47">
        <f>W24/Q24</f>
        <v>24</v>
      </c>
      <c r="Z24" s="5">
        <f>X24/12</f>
        <v>2</v>
      </c>
      <c r="AA24" s="12">
        <v>24</v>
      </c>
      <c r="AB24" s="12">
        <v>0</v>
      </c>
      <c r="AC24" s="12">
        <v>0</v>
      </c>
      <c r="AD24" s="47">
        <f>AA24+AB24/20+AC24/240</f>
        <v>24</v>
      </c>
      <c r="AE24" s="12">
        <v>2</v>
      </c>
      <c r="AF24" s="12">
        <v>0</v>
      </c>
      <c r="AG24" s="12">
        <v>0</v>
      </c>
      <c r="AH24" s="23">
        <f>AE24+AF24/20+AG24/240</f>
        <v>2</v>
      </c>
      <c r="AI24">
        <v>2</v>
      </c>
      <c r="AJ24">
        <v>0</v>
      </c>
      <c r="AK24">
        <v>0</v>
      </c>
      <c r="AL24" s="23">
        <f>Z24*1</f>
        <v>2</v>
      </c>
      <c r="AO24" s="16"/>
      <c r="AP24" s="16"/>
      <c r="AQ24" s="16"/>
      <c r="BA24" s="5"/>
      <c r="BF24" s="23"/>
      <c r="BI24" s="23">
        <v>2</v>
      </c>
      <c r="BN24" s="36"/>
      <c r="BO24" s="36"/>
      <c r="BP24" s="36"/>
      <c r="BS24" s="38"/>
      <c r="BT24" s="38"/>
      <c r="BU24" s="21"/>
      <c r="BV24" s="36"/>
      <c r="BX24" s="38"/>
      <c r="BY24" s="20">
        <f t="shared" si="3"/>
        <v>24</v>
      </c>
      <c r="BZ24" s="20">
        <f>BY24/Q24</f>
        <v>24</v>
      </c>
      <c r="CL24">
        <v>1391</v>
      </c>
      <c r="CM24" s="2" t="s">
        <v>981</v>
      </c>
    </row>
    <row r="25" spans="1:91" ht="12.75">
      <c r="A25" s="14">
        <v>1391</v>
      </c>
      <c r="B25" s="13" t="s">
        <v>778</v>
      </c>
      <c r="C25" s="13" t="s">
        <v>1021</v>
      </c>
      <c r="D25" s="13" t="s">
        <v>15</v>
      </c>
      <c r="E25" s="13" t="s">
        <v>193</v>
      </c>
      <c r="F25" s="2" t="s">
        <v>67</v>
      </c>
      <c r="G25" s="2">
        <v>2</v>
      </c>
      <c r="H25" s="2" t="s">
        <v>4</v>
      </c>
      <c r="I25" s="9">
        <v>1</v>
      </c>
      <c r="J25" s="23">
        <v>2.1</v>
      </c>
      <c r="K25" t="s">
        <v>181</v>
      </c>
      <c r="L25" s="13" t="s">
        <v>233</v>
      </c>
      <c r="M25" s="2" t="s">
        <v>182</v>
      </c>
      <c r="N25" s="13" t="s">
        <v>1089</v>
      </c>
      <c r="O25" s="13" t="s">
        <v>1089</v>
      </c>
      <c r="P25" s="2" t="s">
        <v>1215</v>
      </c>
      <c r="Q25" s="9">
        <v>1</v>
      </c>
      <c r="T25" s="27">
        <v>25</v>
      </c>
      <c r="U25" s="19">
        <v>4</v>
      </c>
      <c r="V25" s="19">
        <v>0</v>
      </c>
      <c r="W25" s="47">
        <f>T25+U25/20+V25/240</f>
        <v>25.2</v>
      </c>
      <c r="X25" s="47">
        <f>W25/Q25</f>
        <v>25.2</v>
      </c>
      <c r="Z25" s="5">
        <f>X25/12</f>
        <v>2.1</v>
      </c>
      <c r="AA25" s="12">
        <v>25</v>
      </c>
      <c r="AB25" s="12">
        <v>4</v>
      </c>
      <c r="AC25" s="12">
        <v>0</v>
      </c>
      <c r="AD25" s="47">
        <f>AA25+AB25/20+AC25/240</f>
        <v>25.2</v>
      </c>
      <c r="AE25" s="12">
        <v>2</v>
      </c>
      <c r="AF25" s="12">
        <v>2</v>
      </c>
      <c r="AG25" s="12">
        <v>0</v>
      </c>
      <c r="AH25" s="23">
        <f>AE25+AF25/20+AG25/240</f>
        <v>2.1</v>
      </c>
      <c r="AI25">
        <v>2</v>
      </c>
      <c r="AJ25">
        <v>2</v>
      </c>
      <c r="AK25">
        <v>0</v>
      </c>
      <c r="AL25" s="23">
        <f>Z25*1</f>
        <v>2.1</v>
      </c>
      <c r="AO25" s="16"/>
      <c r="AP25" s="16"/>
      <c r="AQ25" s="16"/>
      <c r="BA25" s="5"/>
      <c r="BF25" s="23"/>
      <c r="BI25" s="23">
        <v>2.1</v>
      </c>
      <c r="BN25" s="36"/>
      <c r="BO25" s="36"/>
      <c r="BP25" s="36"/>
      <c r="BS25" s="38"/>
      <c r="BT25" s="38"/>
      <c r="BU25" s="21"/>
      <c r="BV25" s="36"/>
      <c r="BX25" s="38"/>
      <c r="BY25" s="20">
        <f t="shared" si="3"/>
        <v>25.2</v>
      </c>
      <c r="BZ25" s="20">
        <f>BY25/Q25</f>
        <v>25.2</v>
      </c>
      <c r="CL25">
        <v>1391</v>
      </c>
      <c r="CM25" s="2" t="s">
        <v>182</v>
      </c>
    </row>
    <row r="26" spans="1:91" ht="12.75">
      <c r="A26" s="14"/>
      <c r="E26" s="13"/>
      <c r="F26" s="2"/>
      <c r="G26" s="2"/>
      <c r="K26" s="25"/>
      <c r="M26" s="2"/>
      <c r="T26" s="27"/>
      <c r="W26" s="47"/>
      <c r="X26" s="47"/>
      <c r="Z26" s="5"/>
      <c r="AA26" s="12"/>
      <c r="AB26" s="12"/>
      <c r="AC26" s="12"/>
      <c r="AD26" s="47"/>
      <c r="AE26" s="12"/>
      <c r="AF26" s="12"/>
      <c r="AG26" s="12"/>
      <c r="AH26" s="23"/>
      <c r="AO26" s="16"/>
      <c r="AP26" s="16"/>
      <c r="AQ26" s="16"/>
      <c r="BA26" s="5"/>
      <c r="BF26" s="23"/>
      <c r="BN26" s="36"/>
      <c r="BO26" s="36"/>
      <c r="BP26" s="36"/>
      <c r="BR26" s="5"/>
      <c r="BS26" s="38"/>
      <c r="BT26" s="38"/>
      <c r="BU26" s="21"/>
      <c r="BV26" s="36"/>
      <c r="BX26" s="38"/>
      <c r="CM26" s="2"/>
    </row>
    <row r="27" spans="1:92" ht="12.75">
      <c r="A27" s="14">
        <v>1391</v>
      </c>
      <c r="B27" s="13" t="s">
        <v>778</v>
      </c>
      <c r="C27" s="13" t="s">
        <v>1021</v>
      </c>
      <c r="D27" s="13" t="s">
        <v>15</v>
      </c>
      <c r="E27" s="13" t="s">
        <v>195</v>
      </c>
      <c r="F27" s="2" t="s">
        <v>68</v>
      </c>
      <c r="G27" s="2">
        <v>3</v>
      </c>
      <c r="H27" s="2" t="s">
        <v>4</v>
      </c>
      <c r="I27" s="9">
        <v>0.5</v>
      </c>
      <c r="J27" s="23">
        <v>2</v>
      </c>
      <c r="K27" t="s">
        <v>1110</v>
      </c>
      <c r="L27" s="13" t="s">
        <v>233</v>
      </c>
      <c r="M27" s="2" t="s">
        <v>1113</v>
      </c>
      <c r="N27" s="13" t="s">
        <v>1089</v>
      </c>
      <c r="O27" s="13" t="s">
        <v>1089</v>
      </c>
      <c r="P27" s="2" t="s">
        <v>4</v>
      </c>
      <c r="Q27" s="9">
        <v>0.5</v>
      </c>
      <c r="T27" s="27"/>
      <c r="W27" s="47">
        <f>X27*Q27</f>
        <v>12</v>
      </c>
      <c r="X27" s="47">
        <v>24</v>
      </c>
      <c r="Z27" s="5">
        <f>X27/12</f>
        <v>2</v>
      </c>
      <c r="AA27" s="12">
        <v>24</v>
      </c>
      <c r="AB27" s="12">
        <v>0</v>
      </c>
      <c r="AC27" s="12">
        <v>0</v>
      </c>
      <c r="AD27" s="47">
        <f>AA27+AB27/20+AC27/240</f>
        <v>24</v>
      </c>
      <c r="AE27" s="12">
        <v>1</v>
      </c>
      <c r="AF27" s="12">
        <v>0</v>
      </c>
      <c r="AG27" s="12">
        <v>0</v>
      </c>
      <c r="AH27" s="23">
        <f>AE27+AF27/20+AG27/240</f>
        <v>1</v>
      </c>
      <c r="AI27">
        <v>2</v>
      </c>
      <c r="AJ27">
        <v>0</v>
      </c>
      <c r="AK27">
        <v>0</v>
      </c>
      <c r="AL27" s="23">
        <f>Z27*1</f>
        <v>2</v>
      </c>
      <c r="AO27" s="16"/>
      <c r="AP27" s="16"/>
      <c r="AQ27" s="16"/>
      <c r="BA27" s="5"/>
      <c r="BF27" s="23"/>
      <c r="BI27" s="23"/>
      <c r="BN27" s="36"/>
      <c r="BO27" s="36"/>
      <c r="BP27" s="36"/>
      <c r="BR27" s="23"/>
      <c r="BS27" s="38"/>
      <c r="BT27" s="38"/>
      <c r="BU27" s="21"/>
      <c r="BV27" s="36"/>
      <c r="BX27" s="38"/>
      <c r="BY27" s="20">
        <f>W27+(BQ27*12*Q27)+(BV27*Q27)</f>
        <v>12</v>
      </c>
      <c r="BZ27" s="20">
        <f>BY27/Q27</f>
        <v>24</v>
      </c>
      <c r="CL27">
        <f>A27*1</f>
        <v>1391</v>
      </c>
      <c r="CM27" s="2" t="s">
        <v>1113</v>
      </c>
      <c r="CN27" t="s">
        <v>947</v>
      </c>
    </row>
    <row r="28" spans="1:92" ht="12.75">
      <c r="A28" s="14">
        <v>1391</v>
      </c>
      <c r="B28" s="13" t="s">
        <v>778</v>
      </c>
      <c r="C28" s="13" t="s">
        <v>1021</v>
      </c>
      <c r="D28" s="13" t="s">
        <v>15</v>
      </c>
      <c r="E28" s="13" t="s">
        <v>195</v>
      </c>
      <c r="F28" s="2" t="s">
        <v>69</v>
      </c>
      <c r="G28" s="2">
        <v>3</v>
      </c>
      <c r="H28" s="2" t="s">
        <v>316</v>
      </c>
      <c r="I28" s="9">
        <v>25</v>
      </c>
      <c r="J28" s="23">
        <v>3.575</v>
      </c>
      <c r="K28" t="s">
        <v>355</v>
      </c>
      <c r="L28" s="13" t="s">
        <v>233</v>
      </c>
      <c r="M28" s="2" t="s">
        <v>320</v>
      </c>
      <c r="N28" s="13" t="s">
        <v>301</v>
      </c>
      <c r="O28" s="13" t="s">
        <v>893</v>
      </c>
      <c r="P28" s="2" t="s">
        <v>1055</v>
      </c>
      <c r="Q28" s="9">
        <v>25</v>
      </c>
      <c r="T28" s="27"/>
      <c r="W28" s="47">
        <f>Q28*X28</f>
        <v>1072.5</v>
      </c>
      <c r="X28" s="47">
        <f>Z28*12</f>
        <v>42.9</v>
      </c>
      <c r="Z28" s="5">
        <f>3+11/20+6/240</f>
        <v>3.5749999999999997</v>
      </c>
      <c r="AA28" s="12"/>
      <c r="AB28" s="12"/>
      <c r="AC28" s="12"/>
      <c r="AD28" s="47"/>
      <c r="AE28" s="12"/>
      <c r="AF28" s="12"/>
      <c r="AG28" s="12"/>
      <c r="AI28">
        <v>3</v>
      </c>
      <c r="AJ28">
        <v>11</v>
      </c>
      <c r="AK28">
        <v>6</v>
      </c>
      <c r="AL28" s="23">
        <f>Z28*1</f>
        <v>3.5749999999999997</v>
      </c>
      <c r="AO28" s="16"/>
      <c r="AP28" s="16"/>
      <c r="AQ28" s="16"/>
      <c r="BA28" s="5"/>
      <c r="BE28" s="23">
        <v>3.575</v>
      </c>
      <c r="BF28" s="23"/>
      <c r="BN28" s="36"/>
      <c r="BO28" s="36"/>
      <c r="BP28" s="36"/>
      <c r="BR28" s="23"/>
      <c r="BS28" s="38"/>
      <c r="BT28" s="38"/>
      <c r="BU28" s="21"/>
      <c r="BV28" s="36"/>
      <c r="BX28" s="38"/>
      <c r="BY28" s="20">
        <f>W28+(BQ28*12*Q28)+(BV28*Q28)</f>
        <v>1072.5</v>
      </c>
      <c r="BZ28" s="20">
        <f>BY28/Q28</f>
        <v>42.9</v>
      </c>
      <c r="CL28">
        <f>A28*1</f>
        <v>1391</v>
      </c>
      <c r="CM28" s="2" t="s">
        <v>320</v>
      </c>
      <c r="CN28" t="s">
        <v>29</v>
      </c>
    </row>
    <row r="29" spans="1:92" ht="12.75">
      <c r="A29" s="14">
        <v>1391</v>
      </c>
      <c r="B29" s="13" t="s">
        <v>778</v>
      </c>
      <c r="C29" s="13" t="s">
        <v>1021</v>
      </c>
      <c r="D29" s="13" t="s">
        <v>15</v>
      </c>
      <c r="E29" s="13" t="s">
        <v>195</v>
      </c>
      <c r="F29" s="2" t="s">
        <v>70</v>
      </c>
      <c r="G29" s="2">
        <v>3</v>
      </c>
      <c r="H29" s="2" t="s">
        <v>316</v>
      </c>
      <c r="I29" s="9">
        <v>25</v>
      </c>
      <c r="J29" s="23">
        <v>3.3</v>
      </c>
      <c r="K29" t="s">
        <v>1274</v>
      </c>
      <c r="L29" s="13" t="s">
        <v>233</v>
      </c>
      <c r="M29" t="s">
        <v>338</v>
      </c>
      <c r="N29" s="13" t="s">
        <v>301</v>
      </c>
      <c r="O29" s="13" t="s">
        <v>1213</v>
      </c>
      <c r="P29" s="2" t="s">
        <v>1055</v>
      </c>
      <c r="Q29" s="9">
        <v>25</v>
      </c>
      <c r="T29" s="27"/>
      <c r="W29" s="47">
        <f>Q29*X29</f>
        <v>989.9999999999999</v>
      </c>
      <c r="X29" s="47">
        <f>Z29*12</f>
        <v>39.599999999999994</v>
      </c>
      <c r="Z29" s="5">
        <f>3+6/20</f>
        <v>3.3</v>
      </c>
      <c r="AA29" s="12"/>
      <c r="AB29" s="12"/>
      <c r="AC29" s="12"/>
      <c r="AD29" s="47"/>
      <c r="AE29" s="12"/>
      <c r="AF29" s="12"/>
      <c r="AG29" s="12"/>
      <c r="AI29">
        <v>3</v>
      </c>
      <c r="AJ29">
        <v>6</v>
      </c>
      <c r="AK29">
        <v>0</v>
      </c>
      <c r="AL29" s="23">
        <f>Z29*1</f>
        <v>3.3</v>
      </c>
      <c r="AO29" s="16"/>
      <c r="AP29" s="16"/>
      <c r="AQ29" s="16"/>
      <c r="BA29" s="5"/>
      <c r="BE29" s="23">
        <v>3.3</v>
      </c>
      <c r="BF29" s="23"/>
      <c r="BN29" s="36"/>
      <c r="BO29" s="36"/>
      <c r="BP29" s="36"/>
      <c r="BR29" s="23"/>
      <c r="BS29" s="38"/>
      <c r="BT29" s="38"/>
      <c r="BU29" s="21"/>
      <c r="BV29" s="36"/>
      <c r="BX29" s="38"/>
      <c r="BY29" s="20">
        <f>W29+(BQ29*12*Q29)+(BV29*Q29)</f>
        <v>989.9999999999999</v>
      </c>
      <c r="BZ29" s="20">
        <f>BY29/Q29</f>
        <v>39.599999999999994</v>
      </c>
      <c r="CL29">
        <f>A29*1</f>
        <v>1391</v>
      </c>
      <c r="CM29" t="s">
        <v>338</v>
      </c>
      <c r="CN29" t="s">
        <v>39</v>
      </c>
    </row>
    <row r="30" spans="1:92" ht="12.75">
      <c r="A30" s="14">
        <v>1391</v>
      </c>
      <c r="B30" s="13" t="s">
        <v>778</v>
      </c>
      <c r="C30" s="13" t="s">
        <v>1021</v>
      </c>
      <c r="D30" s="13" t="s">
        <v>15</v>
      </c>
      <c r="E30" s="13" t="s">
        <v>195</v>
      </c>
      <c r="F30" s="2" t="s">
        <v>71</v>
      </c>
      <c r="G30" s="2">
        <v>3</v>
      </c>
      <c r="H30" s="2" t="s">
        <v>1305</v>
      </c>
      <c r="I30" s="9">
        <v>6</v>
      </c>
      <c r="J30" s="23">
        <v>4.6990740740740735</v>
      </c>
      <c r="K30" t="s">
        <v>682</v>
      </c>
      <c r="L30" s="13" t="s">
        <v>233</v>
      </c>
      <c r="M30" t="s">
        <v>1313</v>
      </c>
      <c r="N30" s="13" t="s">
        <v>1300</v>
      </c>
      <c r="O30" s="13" t="s">
        <v>608</v>
      </c>
      <c r="P30" s="2" t="s">
        <v>4</v>
      </c>
      <c r="Q30" s="9">
        <v>6</v>
      </c>
      <c r="T30" s="27"/>
      <c r="W30" s="47">
        <f>(512.1-(12*(7/20+8/240)))*6/9</f>
        <v>338.3333333333333</v>
      </c>
      <c r="X30" s="47">
        <f>W30/Q30</f>
        <v>56.388888888888886</v>
      </c>
      <c r="Z30" s="5">
        <f>X30/12</f>
        <v>4.6990740740740735</v>
      </c>
      <c r="AA30" s="12"/>
      <c r="AB30" s="12"/>
      <c r="AC30" s="12"/>
      <c r="AD30" s="47"/>
      <c r="AE30" s="12"/>
      <c r="AF30" s="12"/>
      <c r="AG30" s="12"/>
      <c r="AI30">
        <v>4</v>
      </c>
      <c r="AJ30">
        <v>14</v>
      </c>
      <c r="AK30">
        <v>0</v>
      </c>
      <c r="AL30" s="23">
        <f>Z30*1</f>
        <v>4.6990740740740735</v>
      </c>
      <c r="AO30" s="16"/>
      <c r="AP30" s="16"/>
      <c r="AQ30" s="16"/>
      <c r="BA30" s="5"/>
      <c r="BF30" s="23"/>
      <c r="BN30" s="36"/>
      <c r="BO30" s="36"/>
      <c r="BP30" s="37">
        <f>(7/20+8/240)/9</f>
        <v>0.04259259259259259</v>
      </c>
      <c r="BQ30" s="23">
        <f>BN30+BO30+BP30</f>
        <v>0.04259259259259259</v>
      </c>
      <c r="BR30" s="23">
        <f>Z30+BQ30</f>
        <v>4.741666666666666</v>
      </c>
      <c r="BS30" s="38"/>
      <c r="BT30" s="38">
        <f>(BO30+BP30)/BR30</f>
        <v>0.008982620581917594</v>
      </c>
      <c r="BU30" s="21">
        <f>BQ30/BR30</f>
        <v>0.008982620581917594</v>
      </c>
      <c r="BV30" s="36"/>
      <c r="BX30" s="38"/>
      <c r="BY30" s="20">
        <f>W30+(BQ30*12*Q30)+(BV30*Q30)</f>
        <v>341.4</v>
      </c>
      <c r="BZ30" s="20">
        <f>BR30*12</f>
        <v>56.89999999999999</v>
      </c>
      <c r="CL30">
        <f>A30*1</f>
        <v>1391</v>
      </c>
      <c r="CM30" t="s">
        <v>1313</v>
      </c>
      <c r="CN30" t="s">
        <v>31</v>
      </c>
    </row>
    <row r="31" spans="1:92" ht="12.75">
      <c r="A31" s="14">
        <v>1391</v>
      </c>
      <c r="B31" s="13" t="s">
        <v>778</v>
      </c>
      <c r="C31" s="13" t="s">
        <v>1021</v>
      </c>
      <c r="D31" s="13" t="s">
        <v>15</v>
      </c>
      <c r="E31" s="13" t="s">
        <v>195</v>
      </c>
      <c r="F31" s="2" t="s">
        <v>72</v>
      </c>
      <c r="G31" s="2">
        <v>3</v>
      </c>
      <c r="H31" s="2" t="s">
        <v>1305</v>
      </c>
      <c r="I31" s="9">
        <v>3</v>
      </c>
      <c r="J31" s="23">
        <v>4.6990740740740735</v>
      </c>
      <c r="K31" t="s">
        <v>1277</v>
      </c>
      <c r="L31" s="13" t="s">
        <v>233</v>
      </c>
      <c r="M31" t="s">
        <v>1318</v>
      </c>
      <c r="N31" s="13" t="s">
        <v>1300</v>
      </c>
      <c r="O31" s="13" t="s">
        <v>1213</v>
      </c>
      <c r="P31" s="2" t="s">
        <v>4</v>
      </c>
      <c r="Q31" s="9">
        <v>3</v>
      </c>
      <c r="T31" s="27"/>
      <c r="W31" s="47">
        <f>W30/2</f>
        <v>169.16666666666666</v>
      </c>
      <c r="X31" s="47">
        <f>W31/Q31</f>
        <v>56.388888888888886</v>
      </c>
      <c r="Z31" s="5">
        <f>X31/12</f>
        <v>4.6990740740740735</v>
      </c>
      <c r="AA31" s="12"/>
      <c r="AB31" s="12"/>
      <c r="AC31" s="12"/>
      <c r="AD31" s="47"/>
      <c r="AE31" s="12"/>
      <c r="AF31" s="12"/>
      <c r="AG31" s="12"/>
      <c r="AI31">
        <v>4</v>
      </c>
      <c r="AJ31">
        <v>14</v>
      </c>
      <c r="AK31">
        <v>0</v>
      </c>
      <c r="AL31" s="23">
        <f>Z31*1</f>
        <v>4.6990740740740735</v>
      </c>
      <c r="AO31" s="16"/>
      <c r="AP31" s="16"/>
      <c r="AQ31" s="16"/>
      <c r="BA31" s="5"/>
      <c r="BF31" s="23"/>
      <c r="BN31" s="36"/>
      <c r="BO31" s="36"/>
      <c r="BP31" s="37">
        <f>(7/20+8/240)/9</f>
        <v>0.04259259259259259</v>
      </c>
      <c r="BQ31" s="23">
        <f>BN31+BO31+BP31</f>
        <v>0.04259259259259259</v>
      </c>
      <c r="BR31" s="23">
        <f>Z31+BQ31</f>
        <v>4.741666666666666</v>
      </c>
      <c r="BS31" s="38"/>
      <c r="BT31" s="38">
        <f>(BO31+BP31)/BR31</f>
        <v>0.008982620581917594</v>
      </c>
      <c r="BU31" s="21">
        <f>BQ31/BR31</f>
        <v>0.008982620581917594</v>
      </c>
      <c r="BV31" s="36"/>
      <c r="BX31" s="38"/>
      <c r="BY31" s="20">
        <f>W31+(BQ31*12*Q31)+(BV31*Q31)</f>
        <v>170.7</v>
      </c>
      <c r="BZ31" s="20">
        <f>BR31*12</f>
        <v>56.89999999999999</v>
      </c>
      <c r="CL31">
        <f>A31*1</f>
        <v>1391</v>
      </c>
      <c r="CM31" t="s">
        <v>1318</v>
      </c>
      <c r="CN31" t="s">
        <v>27</v>
      </c>
    </row>
    <row r="32" spans="1:78" ht="12.75">
      <c r="A32" s="14"/>
      <c r="E32" s="13"/>
      <c r="F32" s="2"/>
      <c r="G32" s="2"/>
      <c r="K32" s="25"/>
      <c r="T32" s="27"/>
      <c r="W32" s="47"/>
      <c r="X32" s="47"/>
      <c r="Z32" s="5"/>
      <c r="AA32" s="12"/>
      <c r="AB32" s="12"/>
      <c r="AC32" s="12"/>
      <c r="AD32" s="47"/>
      <c r="AE32" s="12"/>
      <c r="AF32" s="12"/>
      <c r="AG32" s="12"/>
      <c r="AO32" s="16"/>
      <c r="AP32" s="16"/>
      <c r="AQ32" s="16"/>
      <c r="BA32" s="5"/>
      <c r="BF32" s="23"/>
      <c r="BN32" s="36"/>
      <c r="BO32" s="36"/>
      <c r="BP32" s="36"/>
      <c r="BR32" s="23"/>
      <c r="BS32" s="38"/>
      <c r="BT32" s="38"/>
      <c r="BU32" s="21"/>
      <c r="BV32" s="36"/>
      <c r="BX32" s="38"/>
      <c r="BZ32" s="20"/>
    </row>
    <row r="33" spans="1:91" ht="12.75">
      <c r="A33" s="18">
        <v>1391</v>
      </c>
      <c r="B33" s="13" t="s">
        <v>4</v>
      </c>
      <c r="C33" s="13" t="s">
        <v>1021</v>
      </c>
      <c r="D33" s="13" t="s">
        <v>7</v>
      </c>
      <c r="E33" s="13" t="s">
        <v>185</v>
      </c>
      <c r="F33" s="2" t="s">
        <v>83</v>
      </c>
      <c r="H33" t="s">
        <v>316</v>
      </c>
      <c r="I33" s="9">
        <v>3</v>
      </c>
      <c r="J33" s="23">
        <v>3.880555555555555</v>
      </c>
      <c r="K33" t="s">
        <v>381</v>
      </c>
      <c r="L33" s="13" t="s">
        <v>233</v>
      </c>
      <c r="M33" t="s">
        <v>324</v>
      </c>
      <c r="N33" s="13" t="s">
        <v>301</v>
      </c>
      <c r="O33" s="13" t="s">
        <v>4</v>
      </c>
      <c r="P33" s="2" t="s">
        <v>1047</v>
      </c>
      <c r="Q33" s="9">
        <v>3</v>
      </c>
      <c r="T33" s="27">
        <v>139</v>
      </c>
      <c r="U33" s="19">
        <v>14</v>
      </c>
      <c r="V33" s="19">
        <v>0</v>
      </c>
      <c r="W33" s="47">
        <f>T33+U33/20+V33/240</f>
        <v>139.7</v>
      </c>
      <c r="X33" s="47">
        <f>W33/Q33</f>
        <v>46.56666666666666</v>
      </c>
      <c r="Z33" s="5">
        <f>X33/12</f>
        <v>3.880555555555555</v>
      </c>
      <c r="AA33" s="12"/>
      <c r="AB33" s="12"/>
      <c r="AC33" s="12"/>
      <c r="AD33" s="47"/>
      <c r="AE33" s="12"/>
      <c r="AF33" s="12"/>
      <c r="AG33" s="12"/>
      <c r="AH33" s="23"/>
      <c r="AI33">
        <v>3</v>
      </c>
      <c r="AJ33">
        <v>17</v>
      </c>
      <c r="AK33">
        <v>6</v>
      </c>
      <c r="AL33" s="23">
        <f>Z33*1</f>
        <v>3.880555555555555</v>
      </c>
      <c r="AO33" s="16"/>
      <c r="AP33" s="16"/>
      <c r="AQ33" s="16"/>
      <c r="BA33" s="5"/>
      <c r="BF33" s="23">
        <v>3.880555555555555</v>
      </c>
      <c r="BN33" s="36"/>
      <c r="BO33" s="36"/>
      <c r="BP33" s="36"/>
      <c r="BR33" s="23"/>
      <c r="BS33" s="38"/>
      <c r="BT33" s="38"/>
      <c r="BU33" s="21"/>
      <c r="BV33" s="36"/>
      <c r="BX33" s="38"/>
      <c r="BY33" s="20">
        <f>W33+(BQ33*12*Q33)+(BV33*Q33)</f>
        <v>139.7</v>
      </c>
      <c r="BZ33" s="20">
        <f>BY33/Q33</f>
        <v>46.56666666666666</v>
      </c>
      <c r="CL33">
        <f>A33*1</f>
        <v>1391</v>
      </c>
      <c r="CM33" t="s">
        <v>324</v>
      </c>
    </row>
    <row r="34" spans="1:91" ht="12.75">
      <c r="A34" s="18">
        <v>1391</v>
      </c>
      <c r="B34" s="13" t="s">
        <v>4</v>
      </c>
      <c r="C34" s="13" t="s">
        <v>1021</v>
      </c>
      <c r="D34" s="13" t="s">
        <v>7</v>
      </c>
      <c r="E34" s="13" t="s">
        <v>185</v>
      </c>
      <c r="F34" s="2" t="s">
        <v>84</v>
      </c>
      <c r="H34" t="s">
        <v>4</v>
      </c>
      <c r="K34" t="s">
        <v>587</v>
      </c>
      <c r="L34" s="13" t="s">
        <v>233</v>
      </c>
      <c r="M34" t="s">
        <v>586</v>
      </c>
      <c r="N34" s="13" t="s">
        <v>1177</v>
      </c>
      <c r="O34" s="13" t="s">
        <v>1213</v>
      </c>
      <c r="P34" s="2" t="s">
        <v>1047</v>
      </c>
      <c r="R34" s="9">
        <v>15</v>
      </c>
      <c r="T34" s="27">
        <v>17</v>
      </c>
      <c r="U34" s="19">
        <v>6</v>
      </c>
      <c r="V34" s="19">
        <v>0</v>
      </c>
      <c r="W34" s="47">
        <f>T34+U34/20+V34/240</f>
        <v>17.3</v>
      </c>
      <c r="X34" s="47"/>
      <c r="Y34" s="23">
        <f>W34*20/R34</f>
        <v>23.066666666666666</v>
      </c>
      <c r="AA34" s="12"/>
      <c r="AB34" s="12"/>
      <c r="AC34" s="12"/>
      <c r="AD34" s="47"/>
      <c r="AE34" s="12">
        <v>1</v>
      </c>
      <c r="AF34" s="12">
        <v>8</v>
      </c>
      <c r="AG34" s="12">
        <v>10</v>
      </c>
      <c r="AH34" s="23">
        <f>AE34+AF34/20+AG34/240</f>
        <v>1.4416666666666667</v>
      </c>
      <c r="AM34" s="5">
        <f>Y34/12</f>
        <v>1.9222222222222223</v>
      </c>
      <c r="AO34" s="16"/>
      <c r="AP34" s="16"/>
      <c r="AQ34" s="16"/>
      <c r="AW34" s="23"/>
      <c r="BA34" s="5"/>
      <c r="BN34" s="36"/>
      <c r="BO34" s="36"/>
      <c r="BP34" s="37"/>
      <c r="BQ34" s="23"/>
      <c r="BR34" s="23"/>
      <c r="BS34" s="38"/>
      <c r="BT34" s="38"/>
      <c r="BU34" s="21"/>
      <c r="BV34" s="36"/>
      <c r="BX34" s="38"/>
      <c r="BY34" s="20">
        <f>W34+(BQ34*12*Q34)+(BV34*Q34)</f>
        <v>17.3</v>
      </c>
      <c r="BZ34" s="20"/>
      <c r="CL34">
        <f>A34*1</f>
        <v>1391</v>
      </c>
      <c r="CM34" t="s">
        <v>586</v>
      </c>
    </row>
    <row r="35" spans="1:92" ht="12.75">
      <c r="A35" s="18">
        <v>1391</v>
      </c>
      <c r="B35" s="13" t="s">
        <v>4</v>
      </c>
      <c r="C35" s="13" t="s">
        <v>1021</v>
      </c>
      <c r="D35" s="13" t="s">
        <v>7</v>
      </c>
      <c r="E35" s="13" t="s">
        <v>185</v>
      </c>
      <c r="F35" s="2" t="s">
        <v>85</v>
      </c>
      <c r="H35" t="s">
        <v>316</v>
      </c>
      <c r="I35" s="9">
        <v>3</v>
      </c>
      <c r="J35" s="23">
        <v>4</v>
      </c>
      <c r="K35" t="s">
        <v>282</v>
      </c>
      <c r="L35" s="13" t="s">
        <v>233</v>
      </c>
      <c r="M35" t="s">
        <v>290</v>
      </c>
      <c r="N35" s="13" t="s">
        <v>301</v>
      </c>
      <c r="O35" s="13" t="s">
        <v>607</v>
      </c>
      <c r="P35" s="2" t="s">
        <v>1047</v>
      </c>
      <c r="Q35" s="9">
        <v>3</v>
      </c>
      <c r="T35" s="27">
        <v>144</v>
      </c>
      <c r="U35" s="19">
        <v>0</v>
      </c>
      <c r="V35" s="19">
        <v>0</v>
      </c>
      <c r="W35" s="47">
        <f>T35+U35/20+V35/240</f>
        <v>144</v>
      </c>
      <c r="X35" s="47">
        <f>W35/Q35</f>
        <v>48</v>
      </c>
      <c r="Z35" s="5">
        <f>X35/12</f>
        <v>4</v>
      </c>
      <c r="AA35" s="12">
        <v>48</v>
      </c>
      <c r="AB35" s="12">
        <v>0</v>
      </c>
      <c r="AC35" s="12">
        <v>0</v>
      </c>
      <c r="AD35" s="47">
        <f>AA35+AB35/20+AC35/240</f>
        <v>48</v>
      </c>
      <c r="AE35" s="12"/>
      <c r="AF35" s="12"/>
      <c r="AG35" s="12"/>
      <c r="AI35">
        <v>4</v>
      </c>
      <c r="AJ35">
        <v>0</v>
      </c>
      <c r="AK35">
        <v>0</v>
      </c>
      <c r="AL35" s="23">
        <f>Z35*1</f>
        <v>4</v>
      </c>
      <c r="AM35" s="23"/>
      <c r="AO35" s="16"/>
      <c r="AP35" s="16"/>
      <c r="AQ35" s="16"/>
      <c r="BA35" s="5"/>
      <c r="BF35" s="23">
        <v>4</v>
      </c>
      <c r="BN35" s="36"/>
      <c r="BO35" s="36"/>
      <c r="BP35" s="37"/>
      <c r="BQ35" s="23"/>
      <c r="BR35" s="23"/>
      <c r="BS35" s="38"/>
      <c r="BT35" s="38"/>
      <c r="BU35" s="21"/>
      <c r="BV35" s="36"/>
      <c r="BX35" s="38"/>
      <c r="BY35" s="20">
        <f>W35+(BQ35*12*Q35)+(BV35*Q35)</f>
        <v>144</v>
      </c>
      <c r="BZ35" s="20">
        <f>BY35/Q35</f>
        <v>48</v>
      </c>
      <c r="CC35" s="47"/>
      <c r="CD35" s="23"/>
      <c r="CL35">
        <f>A35*1</f>
        <v>1391</v>
      </c>
      <c r="CM35" t="s">
        <v>290</v>
      </c>
      <c r="CN35" t="s">
        <v>948</v>
      </c>
    </row>
    <row r="36" spans="1:76" ht="12.75">
      <c r="A36" s="18"/>
      <c r="E36" s="13"/>
      <c r="F36" s="2"/>
      <c r="G36" s="2"/>
      <c r="T36" s="27"/>
      <c r="W36" s="47"/>
      <c r="X36" s="47"/>
      <c r="Z36" s="5"/>
      <c r="AA36" s="12"/>
      <c r="AB36" s="12"/>
      <c r="AC36" s="12"/>
      <c r="AD36" s="47"/>
      <c r="AE36" s="12"/>
      <c r="AF36" s="12"/>
      <c r="AG36" s="12"/>
      <c r="AM36" s="23"/>
      <c r="AO36" s="16"/>
      <c r="AP36" s="16"/>
      <c r="AQ36" s="16"/>
      <c r="BA36" s="5"/>
      <c r="BN36" s="36"/>
      <c r="BO36" s="36"/>
      <c r="BP36" s="36"/>
      <c r="BQ36" s="23"/>
      <c r="BR36" s="23"/>
      <c r="BS36" s="38"/>
      <c r="BT36" s="38"/>
      <c r="BU36" s="21"/>
      <c r="BV36" s="36"/>
      <c r="BX36" s="38"/>
    </row>
    <row r="37" spans="1:92" ht="12.75">
      <c r="A37" s="18">
        <v>1391</v>
      </c>
      <c r="B37" s="13" t="s">
        <v>861</v>
      </c>
      <c r="C37" s="13" t="s">
        <v>1021</v>
      </c>
      <c r="D37" s="13" t="s">
        <v>7</v>
      </c>
      <c r="E37" s="13" t="s">
        <v>187</v>
      </c>
      <c r="F37" s="2" t="s">
        <v>87</v>
      </c>
      <c r="G37" s="2">
        <v>1</v>
      </c>
      <c r="H37" s="2" t="s">
        <v>1305</v>
      </c>
      <c r="I37" s="9">
        <v>5</v>
      </c>
      <c r="J37" s="23">
        <v>5.0375</v>
      </c>
      <c r="K37" s="2" t="s">
        <v>284</v>
      </c>
      <c r="L37" s="13" t="s">
        <v>233</v>
      </c>
      <c r="M37" t="s">
        <v>1317</v>
      </c>
      <c r="N37" s="13" t="s">
        <v>1300</v>
      </c>
      <c r="O37" s="13" t="s">
        <v>244</v>
      </c>
      <c r="P37" s="2" t="s">
        <v>1246</v>
      </c>
      <c r="Q37" s="9">
        <v>5</v>
      </c>
      <c r="T37" s="27"/>
      <c r="W37" s="47">
        <f>Q37*X37</f>
        <v>302.25</v>
      </c>
      <c r="X37" s="47">
        <f>12*Z37</f>
        <v>60.449999999999996</v>
      </c>
      <c r="Z37" s="5">
        <f>5+9/240</f>
        <v>5.0375</v>
      </c>
      <c r="AA37" s="12"/>
      <c r="AB37" s="12"/>
      <c r="AC37" s="12"/>
      <c r="AE37" s="12"/>
      <c r="AF37" s="12"/>
      <c r="AG37" s="12"/>
      <c r="AI37">
        <v>5</v>
      </c>
      <c r="AJ37">
        <v>0</v>
      </c>
      <c r="AK37">
        <v>9</v>
      </c>
      <c r="AL37" s="23">
        <f>Z37*1</f>
        <v>5.0375</v>
      </c>
      <c r="AM37" s="23"/>
      <c r="AO37" s="16"/>
      <c r="AP37" s="16"/>
      <c r="AQ37" s="16"/>
      <c r="AZ37" s="23"/>
      <c r="BA37" s="5"/>
      <c r="BN37" s="36"/>
      <c r="BO37" s="36"/>
      <c r="BP37" s="36"/>
      <c r="BQ37" s="23"/>
      <c r="BR37" s="23"/>
      <c r="BS37" s="38"/>
      <c r="BT37" s="38"/>
      <c r="BU37" s="21"/>
      <c r="BV37" s="36"/>
      <c r="BX37" s="38"/>
      <c r="BY37" s="20">
        <f aca="true" t="shared" si="4" ref="BY37:BY43">W37+(BQ37*12*Q37)+(BV37*Q37)</f>
        <v>302.25</v>
      </c>
      <c r="BZ37" s="20">
        <f>BY37/Q37</f>
        <v>60.45</v>
      </c>
      <c r="CL37">
        <f aca="true" t="shared" si="5" ref="CL37:CL43">A37*1</f>
        <v>1391</v>
      </c>
      <c r="CM37" t="s">
        <v>1317</v>
      </c>
      <c r="CN37" t="s">
        <v>32</v>
      </c>
    </row>
    <row r="38" spans="1:92" ht="12.75">
      <c r="A38" s="18">
        <v>1391</v>
      </c>
      <c r="B38" s="13" t="s">
        <v>861</v>
      </c>
      <c r="C38" s="13" t="s">
        <v>1021</v>
      </c>
      <c r="D38" s="13" t="s">
        <v>7</v>
      </c>
      <c r="E38" s="13" t="s">
        <v>187</v>
      </c>
      <c r="F38" s="2" t="s">
        <v>88</v>
      </c>
      <c r="G38" s="2">
        <v>1</v>
      </c>
      <c r="H38" s="2" t="s">
        <v>316</v>
      </c>
      <c r="I38" s="9">
        <v>5</v>
      </c>
      <c r="J38" s="23">
        <v>5.8</v>
      </c>
      <c r="K38" s="2" t="s">
        <v>352</v>
      </c>
      <c r="L38" s="13" t="s">
        <v>233</v>
      </c>
      <c r="M38" t="s">
        <v>319</v>
      </c>
      <c r="N38" s="13" t="s">
        <v>299</v>
      </c>
      <c r="O38" s="13" t="s">
        <v>255</v>
      </c>
      <c r="P38" s="2" t="s">
        <v>4</v>
      </c>
      <c r="Q38" s="9">
        <v>5</v>
      </c>
      <c r="T38" s="27"/>
      <c r="W38" s="47">
        <f>Q38*X38</f>
        <v>348</v>
      </c>
      <c r="X38" s="47">
        <f>12*Z38</f>
        <v>69.6</v>
      </c>
      <c r="Z38" s="5">
        <f>5+16/20</f>
        <v>5.8</v>
      </c>
      <c r="AA38" s="12"/>
      <c r="AB38" s="12"/>
      <c r="AC38" s="12"/>
      <c r="AE38" s="12"/>
      <c r="AF38" s="12"/>
      <c r="AG38" s="12"/>
      <c r="AI38">
        <v>5</v>
      </c>
      <c r="AJ38">
        <v>16</v>
      </c>
      <c r="AK38">
        <v>0</v>
      </c>
      <c r="AL38" s="23">
        <f>Z38*1</f>
        <v>5.8</v>
      </c>
      <c r="AM38" s="23"/>
      <c r="AO38" s="16"/>
      <c r="AP38" s="16"/>
      <c r="AQ38" s="16"/>
      <c r="AZ38" s="23"/>
      <c r="BA38" s="5"/>
      <c r="BN38" s="36"/>
      <c r="BO38" s="36"/>
      <c r="BP38" s="36"/>
      <c r="BQ38" s="23"/>
      <c r="BR38" s="23"/>
      <c r="BS38" s="38"/>
      <c r="BT38" s="38"/>
      <c r="BU38" s="21"/>
      <c r="BV38" s="36"/>
      <c r="BX38" s="38"/>
      <c r="BY38" s="20">
        <f t="shared" si="4"/>
        <v>348</v>
      </c>
      <c r="BZ38" s="20">
        <f>BY38/Q38</f>
        <v>69.6</v>
      </c>
      <c r="CL38">
        <f t="shared" si="5"/>
        <v>1391</v>
      </c>
      <c r="CM38" t="s">
        <v>319</v>
      </c>
      <c r="CN38" t="s">
        <v>38</v>
      </c>
    </row>
    <row r="39" spans="1:91" ht="12.75">
      <c r="A39" s="18">
        <v>1391</v>
      </c>
      <c r="B39" s="13" t="s">
        <v>861</v>
      </c>
      <c r="C39" s="13" t="s">
        <v>1021</v>
      </c>
      <c r="D39" s="13" t="s">
        <v>7</v>
      </c>
      <c r="E39" s="13" t="s">
        <v>187</v>
      </c>
      <c r="F39" s="2" t="s">
        <v>89</v>
      </c>
      <c r="G39" s="2">
        <v>1</v>
      </c>
      <c r="H39" s="2" t="s">
        <v>1305</v>
      </c>
      <c r="I39" s="9">
        <v>2</v>
      </c>
      <c r="J39" s="23">
        <v>5.0375000000000005</v>
      </c>
      <c r="K39" s="2" t="s">
        <v>285</v>
      </c>
      <c r="L39" s="13" t="s">
        <v>233</v>
      </c>
      <c r="M39" t="s">
        <v>1317</v>
      </c>
      <c r="N39" s="13" t="s">
        <v>1300</v>
      </c>
      <c r="O39" s="13" t="s">
        <v>244</v>
      </c>
      <c r="P39" s="2" t="s">
        <v>1182</v>
      </c>
      <c r="Q39" s="9">
        <v>2</v>
      </c>
      <c r="T39" s="27">
        <v>120</v>
      </c>
      <c r="U39" s="19">
        <v>18</v>
      </c>
      <c r="V39" s="19">
        <v>0</v>
      </c>
      <c r="W39" s="47">
        <f>T39+U39/20+V39/240</f>
        <v>120.9</v>
      </c>
      <c r="X39" s="47">
        <f>W39/Q39</f>
        <v>60.45</v>
      </c>
      <c r="Y39" s="47"/>
      <c r="Z39" s="5">
        <f>X39/12</f>
        <v>5.0375000000000005</v>
      </c>
      <c r="AA39" s="12">
        <v>60</v>
      </c>
      <c r="AB39" s="12">
        <v>9</v>
      </c>
      <c r="AC39" s="12">
        <v>0</v>
      </c>
      <c r="AD39" s="47">
        <f>AA39+AB39/20+AC39/240</f>
        <v>60.45</v>
      </c>
      <c r="AE39" s="12"/>
      <c r="AF39" s="12"/>
      <c r="AG39" s="12"/>
      <c r="AI39">
        <v>5</v>
      </c>
      <c r="AJ39">
        <v>0</v>
      </c>
      <c r="AK39">
        <v>9</v>
      </c>
      <c r="AL39" s="23">
        <f>Z39*1</f>
        <v>5.0375000000000005</v>
      </c>
      <c r="AO39" s="16"/>
      <c r="AP39" s="16"/>
      <c r="AQ39" s="16"/>
      <c r="BA39" s="23">
        <v>5.0375000000000005</v>
      </c>
      <c r="BN39" s="36"/>
      <c r="BO39" s="36"/>
      <c r="BP39" s="36"/>
      <c r="BQ39" s="23"/>
      <c r="BS39" s="38"/>
      <c r="BT39" s="38"/>
      <c r="BU39" s="21"/>
      <c r="BV39" s="36"/>
      <c r="BX39" s="38"/>
      <c r="BY39" s="20">
        <f t="shared" si="4"/>
        <v>120.9</v>
      </c>
      <c r="BZ39" s="20">
        <f>BY39/Q39</f>
        <v>60.45</v>
      </c>
      <c r="CL39">
        <f t="shared" si="5"/>
        <v>1391</v>
      </c>
      <c r="CM39" t="s">
        <v>1317</v>
      </c>
    </row>
    <row r="40" spans="1:91" ht="12.75">
      <c r="A40" s="18">
        <v>1391</v>
      </c>
      <c r="B40" s="13" t="s">
        <v>861</v>
      </c>
      <c r="C40" s="13" t="s">
        <v>1021</v>
      </c>
      <c r="D40" s="13" t="s">
        <v>7</v>
      </c>
      <c r="E40" s="13" t="s">
        <v>187</v>
      </c>
      <c r="F40" s="2" t="s">
        <v>90</v>
      </c>
      <c r="G40" s="2">
        <v>1</v>
      </c>
      <c r="H40" s="2" t="s">
        <v>316</v>
      </c>
      <c r="I40" s="9">
        <v>2</v>
      </c>
      <c r="J40" s="23">
        <v>4.75</v>
      </c>
      <c r="K40" s="2" t="s">
        <v>352</v>
      </c>
      <c r="L40" s="13" t="s">
        <v>233</v>
      </c>
      <c r="M40" t="s">
        <v>319</v>
      </c>
      <c r="N40" s="13" t="s">
        <v>299</v>
      </c>
      <c r="O40" s="13" t="s">
        <v>255</v>
      </c>
      <c r="P40" s="2" t="s">
        <v>422</v>
      </c>
      <c r="Q40" s="9">
        <v>2</v>
      </c>
      <c r="T40" s="27">
        <v>114</v>
      </c>
      <c r="U40" s="19">
        <v>0</v>
      </c>
      <c r="V40" s="19">
        <v>0</v>
      </c>
      <c r="W40" s="47">
        <f>T40+U40/20+V40/240</f>
        <v>114</v>
      </c>
      <c r="X40" s="47">
        <f>W40/Q40</f>
        <v>57</v>
      </c>
      <c r="Z40" s="5">
        <f>X40/12</f>
        <v>4.75</v>
      </c>
      <c r="AA40" s="12">
        <v>57</v>
      </c>
      <c r="AB40" s="12">
        <v>0</v>
      </c>
      <c r="AC40" s="12">
        <v>0</v>
      </c>
      <c r="AD40" s="47">
        <f>AA40+AB40/20+AC40/240</f>
        <v>57</v>
      </c>
      <c r="AE40" s="12"/>
      <c r="AF40" s="12"/>
      <c r="AG40" s="12"/>
      <c r="AI40">
        <v>4</v>
      </c>
      <c r="AJ40">
        <v>15</v>
      </c>
      <c r="AK40">
        <v>0</v>
      </c>
      <c r="AL40" s="23">
        <f>Z40*1</f>
        <v>4.75</v>
      </c>
      <c r="AM40" s="23"/>
      <c r="AO40" s="16"/>
      <c r="AP40" s="16"/>
      <c r="AQ40" s="16"/>
      <c r="AZ40" s="23">
        <v>4.75</v>
      </c>
      <c r="BA40" s="5"/>
      <c r="BN40" s="36"/>
      <c r="BO40" s="36"/>
      <c r="BP40" s="36"/>
      <c r="BQ40" s="23"/>
      <c r="BS40" s="38"/>
      <c r="BT40" s="38"/>
      <c r="BU40" s="21"/>
      <c r="BV40" s="36"/>
      <c r="BX40" s="38"/>
      <c r="BY40" s="20">
        <f t="shared" si="4"/>
        <v>114</v>
      </c>
      <c r="BZ40" s="20">
        <f>BY40/Q40</f>
        <v>57</v>
      </c>
      <c r="CL40">
        <f t="shared" si="5"/>
        <v>1391</v>
      </c>
      <c r="CM40" t="s">
        <v>319</v>
      </c>
    </row>
    <row r="41" spans="1:91" ht="12.75">
      <c r="A41" s="18">
        <v>1391</v>
      </c>
      <c r="B41" s="13" t="s">
        <v>861</v>
      </c>
      <c r="C41" s="13" t="s">
        <v>1021</v>
      </c>
      <c r="D41" s="13" t="s">
        <v>7</v>
      </c>
      <c r="E41" s="13" t="s">
        <v>187</v>
      </c>
      <c r="F41" s="2" t="s">
        <v>91</v>
      </c>
      <c r="G41" s="2">
        <v>1</v>
      </c>
      <c r="H41" s="2" t="s">
        <v>316</v>
      </c>
      <c r="K41" s="2" t="s">
        <v>552</v>
      </c>
      <c r="L41" s="13" t="s">
        <v>233</v>
      </c>
      <c r="M41" t="s">
        <v>546</v>
      </c>
      <c r="N41" s="13" t="s">
        <v>299</v>
      </c>
      <c r="O41" s="13" t="s">
        <v>255</v>
      </c>
      <c r="P41" s="2" t="s">
        <v>423</v>
      </c>
      <c r="R41" s="9">
        <v>15</v>
      </c>
      <c r="T41" s="27">
        <v>18</v>
      </c>
      <c r="U41" s="19">
        <v>0</v>
      </c>
      <c r="V41" s="19">
        <v>0</v>
      </c>
      <c r="W41" s="47">
        <f>T41+U41/20+V41/240</f>
        <v>18</v>
      </c>
      <c r="Y41" s="23">
        <f>W41*20/R41</f>
        <v>24</v>
      </c>
      <c r="Z41" s="5"/>
      <c r="AA41" s="12"/>
      <c r="AB41" s="12"/>
      <c r="AC41" s="12"/>
      <c r="AD41" s="47"/>
      <c r="AE41" s="12">
        <v>1</v>
      </c>
      <c r="AF41" s="12">
        <v>10</v>
      </c>
      <c r="AG41" s="12">
        <v>0</v>
      </c>
      <c r="AH41" s="23">
        <f>AE41+AF41/20+AG41/240</f>
        <v>1.5</v>
      </c>
      <c r="AM41" s="5">
        <f>Y41/12</f>
        <v>2</v>
      </c>
      <c r="AO41" s="16"/>
      <c r="AP41" s="16"/>
      <c r="AQ41" s="16"/>
      <c r="BA41" s="5"/>
      <c r="BN41" s="36"/>
      <c r="BO41" s="36"/>
      <c r="BP41" s="36"/>
      <c r="BQ41" s="23"/>
      <c r="BS41" s="38"/>
      <c r="BT41" s="38"/>
      <c r="BU41" s="21"/>
      <c r="BV41" s="36"/>
      <c r="BX41" s="38"/>
      <c r="BY41" s="20">
        <f t="shared" si="4"/>
        <v>18</v>
      </c>
      <c r="BZ41" s="20"/>
      <c r="CL41">
        <f t="shared" si="5"/>
        <v>1391</v>
      </c>
      <c r="CM41" t="s">
        <v>546</v>
      </c>
    </row>
    <row r="42" spans="1:92" ht="12.75">
      <c r="A42" s="18">
        <v>1391</v>
      </c>
      <c r="B42" s="13" t="s">
        <v>861</v>
      </c>
      <c r="C42" s="13" t="s">
        <v>1021</v>
      </c>
      <c r="D42" s="13" t="s">
        <v>7</v>
      </c>
      <c r="E42" s="13" t="s">
        <v>187</v>
      </c>
      <c r="F42" s="2" t="s">
        <v>92</v>
      </c>
      <c r="G42" s="2">
        <v>1</v>
      </c>
      <c r="H42" s="2" t="s">
        <v>316</v>
      </c>
      <c r="I42" s="9">
        <v>1</v>
      </c>
      <c r="J42" s="23">
        <v>3.875</v>
      </c>
      <c r="K42" s="2" t="s">
        <v>999</v>
      </c>
      <c r="L42" s="13" t="s">
        <v>233</v>
      </c>
      <c r="M42" t="s">
        <v>332</v>
      </c>
      <c r="N42" s="13" t="s">
        <v>301</v>
      </c>
      <c r="O42" s="13" t="s">
        <v>951</v>
      </c>
      <c r="P42" s="2" t="s">
        <v>1077</v>
      </c>
      <c r="Q42" s="9">
        <v>1</v>
      </c>
      <c r="T42" s="27"/>
      <c r="W42" s="47">
        <f>Q42*X42</f>
        <v>46.5</v>
      </c>
      <c r="X42" s="47">
        <f>Z42*12</f>
        <v>46.5</v>
      </c>
      <c r="Z42" s="5">
        <f>3+17/20+6/240</f>
        <v>3.875</v>
      </c>
      <c r="AA42" s="12"/>
      <c r="AB42" s="12"/>
      <c r="AC42" s="12"/>
      <c r="AD42" s="47"/>
      <c r="AE42" s="12"/>
      <c r="AF42" s="12"/>
      <c r="AG42" s="12"/>
      <c r="AI42">
        <v>3</v>
      </c>
      <c r="AJ42">
        <v>17</v>
      </c>
      <c r="AK42">
        <v>6</v>
      </c>
      <c r="AL42" s="23">
        <f>Z42*1</f>
        <v>3.875</v>
      </c>
      <c r="AN42" s="23"/>
      <c r="AO42" s="16"/>
      <c r="AP42" s="16"/>
      <c r="AQ42" s="16"/>
      <c r="BA42" s="5"/>
      <c r="BD42" s="23">
        <v>3.875</v>
      </c>
      <c r="BN42" s="36"/>
      <c r="BO42" s="36"/>
      <c r="BP42" s="36"/>
      <c r="BQ42" s="23"/>
      <c r="BR42" s="23"/>
      <c r="BS42" s="38"/>
      <c r="BT42" s="38"/>
      <c r="BU42" s="21"/>
      <c r="BV42" s="36"/>
      <c r="BX42" s="38"/>
      <c r="BY42" s="20">
        <f t="shared" si="4"/>
        <v>46.5</v>
      </c>
      <c r="BZ42" s="20">
        <f>BY42/Q42</f>
        <v>46.5</v>
      </c>
      <c r="CL42">
        <f t="shared" si="5"/>
        <v>1391</v>
      </c>
      <c r="CM42" t="s">
        <v>332</v>
      </c>
      <c r="CN42" t="s">
        <v>35</v>
      </c>
    </row>
    <row r="43" spans="1:91" ht="12.75">
      <c r="A43" s="18">
        <v>1391</v>
      </c>
      <c r="B43" s="13" t="s">
        <v>861</v>
      </c>
      <c r="C43" s="13" t="s">
        <v>1021</v>
      </c>
      <c r="D43" s="13" t="s">
        <v>7</v>
      </c>
      <c r="E43" s="13" t="s">
        <v>187</v>
      </c>
      <c r="F43" s="2" t="s">
        <v>93</v>
      </c>
      <c r="G43" s="2">
        <v>1</v>
      </c>
      <c r="H43" s="2" t="s">
        <v>316</v>
      </c>
      <c r="I43" s="9">
        <v>1</v>
      </c>
      <c r="J43" s="23">
        <v>4.4</v>
      </c>
      <c r="K43" s="2" t="s">
        <v>370</v>
      </c>
      <c r="L43" s="13" t="s">
        <v>233</v>
      </c>
      <c r="M43" t="s">
        <v>319</v>
      </c>
      <c r="N43" s="13" t="s">
        <v>301</v>
      </c>
      <c r="O43" s="13" t="s">
        <v>255</v>
      </c>
      <c r="P43" s="2" t="s">
        <v>4</v>
      </c>
      <c r="Q43" s="9">
        <v>1</v>
      </c>
      <c r="T43" s="27"/>
      <c r="W43" s="47">
        <f>Q43*X43</f>
        <v>52.800000000000004</v>
      </c>
      <c r="X43" s="47">
        <f>Z43*12</f>
        <v>52.800000000000004</v>
      </c>
      <c r="Z43" s="5">
        <f>4+8/20</f>
        <v>4.4</v>
      </c>
      <c r="AA43" s="12"/>
      <c r="AB43" s="12"/>
      <c r="AC43" s="12"/>
      <c r="AD43" s="47"/>
      <c r="AE43" s="12"/>
      <c r="AF43" s="12"/>
      <c r="AG43" s="12"/>
      <c r="AI43">
        <v>4</v>
      </c>
      <c r="AJ43">
        <v>8</v>
      </c>
      <c r="AK43">
        <v>0</v>
      </c>
      <c r="AL43" s="23">
        <f>Z43*1</f>
        <v>4.4</v>
      </c>
      <c r="AM43" s="23"/>
      <c r="AO43" s="16"/>
      <c r="AP43" s="16"/>
      <c r="AQ43" s="16"/>
      <c r="AZ43" s="23"/>
      <c r="BA43" s="5"/>
      <c r="BN43" s="36"/>
      <c r="BO43" s="36"/>
      <c r="BP43" s="36"/>
      <c r="BQ43" s="23"/>
      <c r="BR43" s="23"/>
      <c r="BS43" s="38"/>
      <c r="BT43" s="38"/>
      <c r="BU43" s="21"/>
      <c r="BV43" s="36"/>
      <c r="BX43" s="38"/>
      <c r="BY43" s="20">
        <f t="shared" si="4"/>
        <v>52.800000000000004</v>
      </c>
      <c r="BZ43" s="20">
        <f>BY43/Q43</f>
        <v>52.800000000000004</v>
      </c>
      <c r="CL43">
        <f t="shared" si="5"/>
        <v>1391</v>
      </c>
      <c r="CM43" t="s">
        <v>319</v>
      </c>
    </row>
    <row r="44" spans="1:78" ht="12.75">
      <c r="A44" s="18"/>
      <c r="E44" s="13"/>
      <c r="F44" s="2"/>
      <c r="G44" s="2"/>
      <c r="J44" s="23"/>
      <c r="T44" s="27"/>
      <c r="W44" s="47"/>
      <c r="X44" s="47"/>
      <c r="Z44" s="5"/>
      <c r="AA44" s="12"/>
      <c r="AB44" s="12"/>
      <c r="AC44" s="12"/>
      <c r="AD44" s="47"/>
      <c r="AE44" s="12"/>
      <c r="AF44" s="12"/>
      <c r="AG44" s="12"/>
      <c r="AL44" s="23"/>
      <c r="AM44" s="23"/>
      <c r="AO44" s="16"/>
      <c r="AP44" s="16"/>
      <c r="AQ44" s="16"/>
      <c r="BA44" s="5"/>
      <c r="BD44" s="23"/>
      <c r="BN44" s="36"/>
      <c r="BO44" s="36"/>
      <c r="BP44" s="36"/>
      <c r="BQ44" s="23"/>
      <c r="BR44" s="23"/>
      <c r="BS44" s="38"/>
      <c r="BT44" s="38"/>
      <c r="BU44" s="21"/>
      <c r="BV44" s="36"/>
      <c r="BX44" s="38"/>
      <c r="BZ44" s="20"/>
    </row>
    <row r="45" spans="1:91" ht="12.75">
      <c r="A45" s="18">
        <v>1391</v>
      </c>
      <c r="B45" s="13" t="s">
        <v>861</v>
      </c>
      <c r="C45" s="13" t="s">
        <v>1021</v>
      </c>
      <c r="D45" s="13" t="s">
        <v>7</v>
      </c>
      <c r="E45" s="13" t="s">
        <v>187</v>
      </c>
      <c r="F45" s="2">
        <v>150.5</v>
      </c>
      <c r="G45" s="2">
        <v>2</v>
      </c>
      <c r="H45" s="2" t="s">
        <v>1233</v>
      </c>
      <c r="I45" s="9">
        <v>1</v>
      </c>
      <c r="J45" s="23">
        <v>3.65</v>
      </c>
      <c r="K45" s="2" t="s">
        <v>375</v>
      </c>
      <c r="L45" s="13" t="s">
        <v>233</v>
      </c>
      <c r="M45" t="s">
        <v>1237</v>
      </c>
      <c r="N45" s="13" t="s">
        <v>1228</v>
      </c>
      <c r="O45" s="13" t="s">
        <v>251</v>
      </c>
      <c r="P45" s="2" t="s">
        <v>726</v>
      </c>
      <c r="Q45" s="9">
        <v>1</v>
      </c>
      <c r="T45" s="27">
        <v>43</v>
      </c>
      <c r="U45" s="19">
        <v>16</v>
      </c>
      <c r="V45" s="19">
        <v>0</v>
      </c>
      <c r="W45" s="47">
        <f aca="true" t="shared" si="6" ref="W45:W50">T45+U45/20+V45/240</f>
        <v>43.8</v>
      </c>
      <c r="X45" s="47">
        <f>W45/Q45</f>
        <v>43.8</v>
      </c>
      <c r="Z45" s="5">
        <f>X45/12</f>
        <v>3.65</v>
      </c>
      <c r="AA45" s="12">
        <v>43</v>
      </c>
      <c r="AB45" s="12">
        <v>16</v>
      </c>
      <c r="AC45" s="12">
        <v>0</v>
      </c>
      <c r="AD45" s="47">
        <f>AA45+AB45/20+AC45/240</f>
        <v>43.8</v>
      </c>
      <c r="AE45" s="12">
        <v>3</v>
      </c>
      <c r="AF45" s="12">
        <v>13</v>
      </c>
      <c r="AG45" s="12">
        <v>0</v>
      </c>
      <c r="AH45" s="23">
        <f>AE45+AF45/20+AG45/240</f>
        <v>3.65</v>
      </c>
      <c r="AI45">
        <v>3</v>
      </c>
      <c r="AJ45">
        <v>13</v>
      </c>
      <c r="AK45">
        <v>0</v>
      </c>
      <c r="AL45" s="23">
        <f>Z45*1</f>
        <v>3.65</v>
      </c>
      <c r="AM45" s="23"/>
      <c r="AO45" s="16"/>
      <c r="AP45" s="16"/>
      <c r="AQ45" s="16"/>
      <c r="BA45" s="5"/>
      <c r="BH45" s="23">
        <v>3.65</v>
      </c>
      <c r="BI45" s="23"/>
      <c r="BN45" s="36"/>
      <c r="BO45" s="36"/>
      <c r="BP45" s="36"/>
      <c r="BQ45" s="23"/>
      <c r="BR45" s="23"/>
      <c r="BS45" s="38"/>
      <c r="BT45" s="38"/>
      <c r="BU45" s="21"/>
      <c r="BV45" s="36"/>
      <c r="BX45" s="38"/>
      <c r="BY45" s="20">
        <f aca="true" t="shared" si="7" ref="BY45:BY54">W45+(BQ45*12*Q45)+(BV45*Q45)</f>
        <v>43.8</v>
      </c>
      <c r="BZ45" s="20">
        <f>BY45/Q45</f>
        <v>43.8</v>
      </c>
      <c r="CL45">
        <f aca="true" t="shared" si="8" ref="CL45:CL54">A45*1</f>
        <v>1391</v>
      </c>
      <c r="CM45" t="s">
        <v>1237</v>
      </c>
    </row>
    <row r="46" spans="1:91" ht="12.75">
      <c r="A46" s="18">
        <v>1391</v>
      </c>
      <c r="B46" s="13" t="s">
        <v>861</v>
      </c>
      <c r="C46" s="13" t="s">
        <v>1021</v>
      </c>
      <c r="D46" s="13" t="s">
        <v>7</v>
      </c>
      <c r="E46" s="13" t="s">
        <v>187</v>
      </c>
      <c r="F46" s="2">
        <v>150.6</v>
      </c>
      <c r="G46" s="2">
        <v>2</v>
      </c>
      <c r="H46" s="2" t="s">
        <v>1233</v>
      </c>
      <c r="J46" s="23"/>
      <c r="K46" s="2" t="s">
        <v>561</v>
      </c>
      <c r="L46" s="13" t="s">
        <v>233</v>
      </c>
      <c r="M46" t="s">
        <v>585</v>
      </c>
      <c r="N46" s="13" t="s">
        <v>1227</v>
      </c>
      <c r="O46" s="13" t="s">
        <v>611</v>
      </c>
      <c r="P46" s="2" t="s">
        <v>490</v>
      </c>
      <c r="R46" s="9">
        <v>27</v>
      </c>
      <c r="T46" s="27">
        <v>32</v>
      </c>
      <c r="U46" s="19">
        <v>8</v>
      </c>
      <c r="V46" s="19">
        <v>0</v>
      </c>
      <c r="W46" s="47">
        <f t="shared" si="6"/>
        <v>32.4</v>
      </c>
      <c r="X46" s="47"/>
      <c r="Y46" s="23">
        <f>W46*20/R46</f>
        <v>24</v>
      </c>
      <c r="Z46" s="5"/>
      <c r="AA46" s="12"/>
      <c r="AB46" s="12"/>
      <c r="AC46" s="12"/>
      <c r="AE46" s="12">
        <v>2</v>
      </c>
      <c r="AF46" s="12">
        <v>14</v>
      </c>
      <c r="AG46" s="12">
        <v>0</v>
      </c>
      <c r="AH46" s="23">
        <f>AE46+AF46/20+AG46/240</f>
        <v>2.7</v>
      </c>
      <c r="AL46" s="23"/>
      <c r="AM46" s="5">
        <f>Y46/12</f>
        <v>2</v>
      </c>
      <c r="AO46" s="16"/>
      <c r="AP46" s="16"/>
      <c r="AQ46" s="16"/>
      <c r="BA46" s="5"/>
      <c r="BI46" s="23"/>
      <c r="BN46" s="36"/>
      <c r="BO46" s="36"/>
      <c r="BP46" s="36"/>
      <c r="BQ46" s="23"/>
      <c r="BR46" s="23"/>
      <c r="BS46" s="38"/>
      <c r="BT46" s="38"/>
      <c r="BU46" s="21"/>
      <c r="BV46" s="36"/>
      <c r="BX46" s="38"/>
      <c r="BY46" s="20">
        <f t="shared" si="7"/>
        <v>32.4</v>
      </c>
      <c r="BZ46" s="20"/>
      <c r="CL46">
        <f t="shared" si="8"/>
        <v>1391</v>
      </c>
      <c r="CM46" t="s">
        <v>585</v>
      </c>
    </row>
    <row r="47" spans="1:91" ht="12.75">
      <c r="A47" s="18">
        <v>1391</v>
      </c>
      <c r="B47" s="13" t="s">
        <v>861</v>
      </c>
      <c r="C47" s="13" t="s">
        <v>1021</v>
      </c>
      <c r="D47" s="13" t="s">
        <v>7</v>
      </c>
      <c r="E47" s="13" t="s">
        <v>187</v>
      </c>
      <c r="F47" s="2" t="s">
        <v>94</v>
      </c>
      <c r="G47" s="2">
        <v>2</v>
      </c>
      <c r="H47" s="2" t="s">
        <v>1233</v>
      </c>
      <c r="I47" s="9">
        <v>4</v>
      </c>
      <c r="J47" s="23">
        <v>3.4</v>
      </c>
      <c r="K47" s="2" t="s">
        <v>287</v>
      </c>
      <c r="L47" s="13" t="s">
        <v>233</v>
      </c>
      <c r="M47" t="s">
        <v>1235</v>
      </c>
      <c r="N47" s="13" t="s">
        <v>1228</v>
      </c>
      <c r="O47" s="13" t="s">
        <v>234</v>
      </c>
      <c r="P47" s="2" t="s">
        <v>1229</v>
      </c>
      <c r="Q47" s="9">
        <v>4</v>
      </c>
      <c r="T47" s="27">
        <v>163</v>
      </c>
      <c r="U47" s="19">
        <v>4</v>
      </c>
      <c r="V47" s="19">
        <v>0</v>
      </c>
      <c r="W47" s="47">
        <f t="shared" si="6"/>
        <v>163.2</v>
      </c>
      <c r="X47" s="47">
        <f>W47/Q47</f>
        <v>40.8</v>
      </c>
      <c r="Z47" s="5">
        <f>X47/12</f>
        <v>3.4</v>
      </c>
      <c r="AA47" s="12"/>
      <c r="AB47" s="12"/>
      <c r="AC47" s="12"/>
      <c r="AE47" s="12"/>
      <c r="AF47" s="12"/>
      <c r="AG47" s="12"/>
      <c r="AI47">
        <v>3</v>
      </c>
      <c r="AJ47">
        <v>8</v>
      </c>
      <c r="AK47">
        <v>0</v>
      </c>
      <c r="AL47" s="23">
        <f>Z47*1</f>
        <v>3.4</v>
      </c>
      <c r="AO47" s="16"/>
      <c r="AP47" s="16"/>
      <c r="AQ47" s="16"/>
      <c r="BA47" s="5"/>
      <c r="BI47" s="23">
        <v>3.4</v>
      </c>
      <c r="BN47" s="36"/>
      <c r="BO47" s="36"/>
      <c r="BP47" s="36"/>
      <c r="BQ47" s="23"/>
      <c r="BR47" s="23"/>
      <c r="BS47" s="38"/>
      <c r="BT47" s="38"/>
      <c r="BU47" s="21"/>
      <c r="BV47" s="36"/>
      <c r="BX47" s="38"/>
      <c r="BY47" s="20">
        <f t="shared" si="7"/>
        <v>163.2</v>
      </c>
      <c r="BZ47" s="20">
        <f>BY47/Q47</f>
        <v>40.8</v>
      </c>
      <c r="CL47">
        <f t="shared" si="8"/>
        <v>1391</v>
      </c>
      <c r="CM47" t="s">
        <v>1235</v>
      </c>
    </row>
    <row r="48" spans="1:91" ht="12.75">
      <c r="A48" s="18">
        <v>1391</v>
      </c>
      <c r="B48" s="13" t="s">
        <v>861</v>
      </c>
      <c r="C48" s="13" t="s">
        <v>1021</v>
      </c>
      <c r="D48" s="13" t="s">
        <v>7</v>
      </c>
      <c r="E48" s="13" t="s">
        <v>187</v>
      </c>
      <c r="F48" s="2" t="s">
        <v>95</v>
      </c>
      <c r="G48" s="2">
        <v>2</v>
      </c>
      <c r="H48" s="2" t="s">
        <v>1233</v>
      </c>
      <c r="K48" s="2" t="s">
        <v>579</v>
      </c>
      <c r="L48" s="13" t="s">
        <v>233</v>
      </c>
      <c r="M48" t="s">
        <v>584</v>
      </c>
      <c r="N48" s="13" t="s">
        <v>1228</v>
      </c>
      <c r="O48" s="13" t="s">
        <v>234</v>
      </c>
      <c r="P48" s="2" t="s">
        <v>1231</v>
      </c>
      <c r="R48" s="9">
        <v>9</v>
      </c>
      <c r="T48" s="27">
        <v>8</v>
      </c>
      <c r="U48" s="19">
        <v>8</v>
      </c>
      <c r="V48" s="19">
        <v>0</v>
      </c>
      <c r="W48" s="47">
        <f t="shared" si="6"/>
        <v>8.4</v>
      </c>
      <c r="X48" s="47"/>
      <c r="Y48" s="23">
        <f>W48*20/R48</f>
        <v>18.666666666666668</v>
      </c>
      <c r="Z48" s="5"/>
      <c r="AA48" s="12"/>
      <c r="AB48" s="12"/>
      <c r="AC48" s="12"/>
      <c r="AE48" s="12"/>
      <c r="AF48" s="12"/>
      <c r="AG48" s="12"/>
      <c r="AM48" s="5">
        <f>Y48/12</f>
        <v>1.5555555555555556</v>
      </c>
      <c r="AO48" s="16"/>
      <c r="AP48" s="16"/>
      <c r="AQ48" s="16"/>
      <c r="BA48" s="5"/>
      <c r="BN48" s="36"/>
      <c r="BO48" s="36"/>
      <c r="BP48" s="36"/>
      <c r="BQ48" s="23"/>
      <c r="BR48" s="23"/>
      <c r="BS48" s="38"/>
      <c r="BT48" s="38"/>
      <c r="BU48" s="21"/>
      <c r="BV48" s="36"/>
      <c r="BX48" s="38"/>
      <c r="BY48" s="20">
        <f t="shared" si="7"/>
        <v>8.4</v>
      </c>
      <c r="BZ48" s="20"/>
      <c r="CL48">
        <f t="shared" si="8"/>
        <v>1391</v>
      </c>
      <c r="CM48" t="s">
        <v>584</v>
      </c>
    </row>
    <row r="49" spans="1:91" ht="12.75">
      <c r="A49" s="18">
        <v>1391</v>
      </c>
      <c r="B49" s="13" t="s">
        <v>861</v>
      </c>
      <c r="C49" s="13" t="s">
        <v>1021</v>
      </c>
      <c r="D49" s="13" t="s">
        <v>7</v>
      </c>
      <c r="E49" s="13" t="s">
        <v>187</v>
      </c>
      <c r="F49" s="2">
        <v>150.8</v>
      </c>
      <c r="G49" s="2">
        <v>2</v>
      </c>
      <c r="H49" s="2" t="s">
        <v>450</v>
      </c>
      <c r="I49" s="9">
        <v>4</v>
      </c>
      <c r="J49" s="23">
        <v>1.75</v>
      </c>
      <c r="K49" s="2" t="s">
        <v>353</v>
      </c>
      <c r="L49" s="13" t="s">
        <v>233</v>
      </c>
      <c r="M49" t="s">
        <v>456</v>
      </c>
      <c r="N49" s="13" t="s">
        <v>441</v>
      </c>
      <c r="O49" s="13" t="s">
        <v>255</v>
      </c>
      <c r="P49" s="2" t="s">
        <v>618</v>
      </c>
      <c r="Q49" s="9">
        <v>4</v>
      </c>
      <c r="T49" s="27">
        <v>84</v>
      </c>
      <c r="U49" s="19">
        <v>0</v>
      </c>
      <c r="V49" s="19">
        <v>0</v>
      </c>
      <c r="W49" s="47">
        <f t="shared" si="6"/>
        <v>84</v>
      </c>
      <c r="X49" s="47">
        <f>W49/Q49</f>
        <v>21</v>
      </c>
      <c r="Z49" s="5">
        <f>X49/12</f>
        <v>1.75</v>
      </c>
      <c r="AA49" s="12"/>
      <c r="AB49" s="12"/>
      <c r="AC49" s="12"/>
      <c r="AE49" s="12">
        <v>1</v>
      </c>
      <c r="AF49" s="12">
        <v>15</v>
      </c>
      <c r="AG49" s="12">
        <v>0</v>
      </c>
      <c r="AH49" s="23">
        <f aca="true" t="shared" si="9" ref="AH49:AH54">AE49+AF49/20+AG49/240</f>
        <v>1.75</v>
      </c>
      <c r="AI49">
        <v>1</v>
      </c>
      <c r="AJ49">
        <v>15</v>
      </c>
      <c r="AK49">
        <v>0</v>
      </c>
      <c r="AL49" s="23">
        <f aca="true" t="shared" si="10" ref="AL49:AL54">Z49*1</f>
        <v>1.75</v>
      </c>
      <c r="AO49" s="16"/>
      <c r="AP49" s="16"/>
      <c r="AQ49" s="16"/>
      <c r="BA49" s="5"/>
      <c r="BI49" s="23">
        <v>1.75</v>
      </c>
      <c r="BN49" s="36"/>
      <c r="BO49" s="36"/>
      <c r="BP49" s="36"/>
      <c r="BQ49" s="23"/>
      <c r="BR49" s="23"/>
      <c r="BS49" s="38"/>
      <c r="BT49" s="38"/>
      <c r="BU49" s="21"/>
      <c r="BV49" s="36"/>
      <c r="BX49" s="38"/>
      <c r="BY49" s="20">
        <f t="shared" si="7"/>
        <v>84</v>
      </c>
      <c r="BZ49" s="20">
        <f aca="true" t="shared" si="11" ref="BZ49:BZ54">BY49/Q49</f>
        <v>21</v>
      </c>
      <c r="CL49">
        <f t="shared" si="8"/>
        <v>1391</v>
      </c>
      <c r="CM49" t="s">
        <v>456</v>
      </c>
    </row>
    <row r="50" spans="1:91" ht="12.75">
      <c r="A50" s="18">
        <v>1391</v>
      </c>
      <c r="B50" s="13" t="s">
        <v>861</v>
      </c>
      <c r="C50" s="13" t="s">
        <v>1021</v>
      </c>
      <c r="D50" s="13" t="s">
        <v>7</v>
      </c>
      <c r="E50" s="13" t="s">
        <v>187</v>
      </c>
      <c r="F50" s="2">
        <v>150.9</v>
      </c>
      <c r="G50" s="2">
        <v>2</v>
      </c>
      <c r="H50" s="2" t="s">
        <v>450</v>
      </c>
      <c r="I50" s="9">
        <v>1</v>
      </c>
      <c r="J50" s="23">
        <v>1.75</v>
      </c>
      <c r="K50" s="2" t="s">
        <v>371</v>
      </c>
      <c r="L50" s="13" t="s">
        <v>233</v>
      </c>
      <c r="M50" t="s">
        <v>456</v>
      </c>
      <c r="N50" s="13" t="s">
        <v>441</v>
      </c>
      <c r="O50" s="13" t="s">
        <v>255</v>
      </c>
      <c r="P50" s="2" t="s">
        <v>1214</v>
      </c>
      <c r="Q50" s="9">
        <v>1</v>
      </c>
      <c r="T50" s="27">
        <v>21</v>
      </c>
      <c r="U50" s="19">
        <v>0</v>
      </c>
      <c r="V50" s="19">
        <v>0</v>
      </c>
      <c r="W50" s="47">
        <f t="shared" si="6"/>
        <v>21</v>
      </c>
      <c r="X50" s="47">
        <f>W50/Q50</f>
        <v>21</v>
      </c>
      <c r="Z50" s="5">
        <f>X50/12</f>
        <v>1.75</v>
      </c>
      <c r="AA50" s="12">
        <v>21</v>
      </c>
      <c r="AB50" s="12">
        <v>0</v>
      </c>
      <c r="AC50" s="12">
        <v>0</v>
      </c>
      <c r="AD50" s="47">
        <f>AA50+AB50/20+AC50/240</f>
        <v>21</v>
      </c>
      <c r="AE50" s="12">
        <v>1</v>
      </c>
      <c r="AF50" s="12">
        <v>15</v>
      </c>
      <c r="AG50" s="12">
        <v>0</v>
      </c>
      <c r="AH50" s="23">
        <f t="shared" si="9"/>
        <v>1.75</v>
      </c>
      <c r="AI50">
        <v>1</v>
      </c>
      <c r="AJ50">
        <v>15</v>
      </c>
      <c r="AK50">
        <v>0</v>
      </c>
      <c r="AL50" s="23">
        <f t="shared" si="10"/>
        <v>1.75</v>
      </c>
      <c r="AO50" s="16"/>
      <c r="AP50" s="16"/>
      <c r="AQ50" s="16"/>
      <c r="BA50" s="5"/>
      <c r="BI50" s="23">
        <v>1.75</v>
      </c>
      <c r="BN50" s="36"/>
      <c r="BO50" s="36"/>
      <c r="BP50" s="36"/>
      <c r="BQ50" s="23"/>
      <c r="BR50" s="23"/>
      <c r="BS50" s="38"/>
      <c r="BT50" s="38"/>
      <c r="BU50" s="21"/>
      <c r="BV50" s="36"/>
      <c r="BX50" s="38"/>
      <c r="BY50" s="20">
        <f t="shared" si="7"/>
        <v>21</v>
      </c>
      <c r="BZ50" s="20">
        <f t="shared" si="11"/>
        <v>21</v>
      </c>
      <c r="CL50">
        <f t="shared" si="8"/>
        <v>1391</v>
      </c>
      <c r="CM50" t="s">
        <v>456</v>
      </c>
    </row>
    <row r="51" spans="1:91" ht="12.75">
      <c r="A51" s="18">
        <v>1391</v>
      </c>
      <c r="B51" s="13" t="s">
        <v>861</v>
      </c>
      <c r="C51" s="13" t="s">
        <v>1021</v>
      </c>
      <c r="D51" s="13" t="s">
        <v>7</v>
      </c>
      <c r="E51" s="13" t="s">
        <v>187</v>
      </c>
      <c r="F51" s="25">
        <v>150.1</v>
      </c>
      <c r="G51" s="2">
        <v>2</v>
      </c>
      <c r="H51" s="2" t="s">
        <v>450</v>
      </c>
      <c r="I51" s="9">
        <v>1</v>
      </c>
      <c r="J51" s="23">
        <v>1.75</v>
      </c>
      <c r="K51" s="2" t="s">
        <v>278</v>
      </c>
      <c r="L51" s="13" t="s">
        <v>233</v>
      </c>
      <c r="M51" t="s">
        <v>453</v>
      </c>
      <c r="N51" s="13" t="s">
        <v>441</v>
      </c>
      <c r="O51" s="13" t="s">
        <v>239</v>
      </c>
      <c r="P51" s="2" t="s">
        <v>967</v>
      </c>
      <c r="Q51" s="9">
        <v>1</v>
      </c>
      <c r="T51" s="27"/>
      <c r="W51" s="47">
        <f>Q51*X51</f>
        <v>21</v>
      </c>
      <c r="X51" s="47">
        <f>12*Z51</f>
        <v>21</v>
      </c>
      <c r="Z51" s="5">
        <v>1.75</v>
      </c>
      <c r="AA51" s="12"/>
      <c r="AB51" s="12"/>
      <c r="AC51" s="12"/>
      <c r="AE51" s="12">
        <v>1</v>
      </c>
      <c r="AF51" s="12">
        <v>15</v>
      </c>
      <c r="AG51" s="12">
        <v>0</v>
      </c>
      <c r="AH51" s="23">
        <f t="shared" si="9"/>
        <v>1.75</v>
      </c>
      <c r="AI51">
        <v>1</v>
      </c>
      <c r="AJ51">
        <v>15</v>
      </c>
      <c r="AK51">
        <v>0</v>
      </c>
      <c r="AL51" s="23">
        <f t="shared" si="10"/>
        <v>1.75</v>
      </c>
      <c r="AO51" s="16"/>
      <c r="AP51" s="16"/>
      <c r="AQ51" s="16"/>
      <c r="BA51" s="5"/>
      <c r="BI51" s="23">
        <v>1.75</v>
      </c>
      <c r="BN51" s="36"/>
      <c r="BO51" s="36"/>
      <c r="BP51" s="36"/>
      <c r="BQ51" s="23"/>
      <c r="BR51" s="23"/>
      <c r="BS51" s="38"/>
      <c r="BT51" s="38"/>
      <c r="BU51" s="21"/>
      <c r="BV51" s="36"/>
      <c r="BX51" s="38"/>
      <c r="BY51" s="20">
        <f t="shared" si="7"/>
        <v>21</v>
      </c>
      <c r="BZ51" s="20">
        <f t="shared" si="11"/>
        <v>21</v>
      </c>
      <c r="CL51">
        <f t="shared" si="8"/>
        <v>1391</v>
      </c>
      <c r="CM51" t="s">
        <v>453</v>
      </c>
    </row>
    <row r="52" spans="1:91" ht="12.75">
      <c r="A52" s="18">
        <v>1391</v>
      </c>
      <c r="B52" s="13" t="s">
        <v>861</v>
      </c>
      <c r="C52" s="13" t="s">
        <v>1021</v>
      </c>
      <c r="D52" s="13" t="s">
        <v>7</v>
      </c>
      <c r="E52" s="13" t="s">
        <v>187</v>
      </c>
      <c r="F52" s="2">
        <v>150.11</v>
      </c>
      <c r="G52" s="2">
        <v>2</v>
      </c>
      <c r="H52" s="2" t="s">
        <v>450</v>
      </c>
      <c r="I52" s="9">
        <v>1</v>
      </c>
      <c r="J52" s="23">
        <v>1.75</v>
      </c>
      <c r="K52" s="2" t="s">
        <v>369</v>
      </c>
      <c r="L52" s="13" t="s">
        <v>233</v>
      </c>
      <c r="M52" t="s">
        <v>456</v>
      </c>
      <c r="N52" s="13" t="s">
        <v>441</v>
      </c>
      <c r="O52" s="13" t="s">
        <v>255</v>
      </c>
      <c r="P52" s="2" t="s">
        <v>190</v>
      </c>
      <c r="Q52" s="9">
        <v>1</v>
      </c>
      <c r="T52" s="27"/>
      <c r="W52" s="47">
        <f>Q52*X52</f>
        <v>21</v>
      </c>
      <c r="X52" s="47">
        <f>12*Z52</f>
        <v>21</v>
      </c>
      <c r="Z52" s="5">
        <v>1.75</v>
      </c>
      <c r="AA52" s="12"/>
      <c r="AB52" s="12"/>
      <c r="AC52" s="12"/>
      <c r="AE52" s="12">
        <v>1</v>
      </c>
      <c r="AF52" s="12">
        <v>15</v>
      </c>
      <c r="AG52" s="12">
        <v>0</v>
      </c>
      <c r="AH52" s="23">
        <f t="shared" si="9"/>
        <v>1.75</v>
      </c>
      <c r="AI52">
        <v>1</v>
      </c>
      <c r="AJ52">
        <v>15</v>
      </c>
      <c r="AK52">
        <v>0</v>
      </c>
      <c r="AL52" s="23">
        <f t="shared" si="10"/>
        <v>1.75</v>
      </c>
      <c r="AO52" s="16"/>
      <c r="AP52" s="16"/>
      <c r="AQ52" s="16"/>
      <c r="BA52" s="5"/>
      <c r="BI52" s="23">
        <v>1.75</v>
      </c>
      <c r="BN52" s="36"/>
      <c r="BO52" s="36"/>
      <c r="BP52" s="36"/>
      <c r="BQ52" s="23"/>
      <c r="BR52" s="23"/>
      <c r="BS52" s="38"/>
      <c r="BT52" s="38"/>
      <c r="BU52" s="21"/>
      <c r="BV52" s="36"/>
      <c r="BX52" s="38"/>
      <c r="BY52" s="20">
        <f t="shared" si="7"/>
        <v>21</v>
      </c>
      <c r="BZ52" s="20">
        <f t="shared" si="11"/>
        <v>21</v>
      </c>
      <c r="CL52">
        <f t="shared" si="8"/>
        <v>1391</v>
      </c>
      <c r="CM52" t="s">
        <v>456</v>
      </c>
    </row>
    <row r="53" spans="1:91" ht="12.75">
      <c r="A53" s="18">
        <v>1391</v>
      </c>
      <c r="B53" s="13" t="s">
        <v>861</v>
      </c>
      <c r="C53" s="13" t="s">
        <v>1021</v>
      </c>
      <c r="D53" s="13" t="s">
        <v>7</v>
      </c>
      <c r="E53" s="13" t="s">
        <v>187</v>
      </c>
      <c r="F53" s="2">
        <v>150.12</v>
      </c>
      <c r="G53" s="2">
        <v>2</v>
      </c>
      <c r="H53" s="2" t="s">
        <v>450</v>
      </c>
      <c r="I53" s="9">
        <v>1</v>
      </c>
      <c r="J53" s="23">
        <v>1.75</v>
      </c>
      <c r="K53" s="2" t="s">
        <v>1000</v>
      </c>
      <c r="L53" s="13" t="s">
        <v>233</v>
      </c>
      <c r="M53" t="s">
        <v>460</v>
      </c>
      <c r="N53" s="13" t="s">
        <v>442</v>
      </c>
      <c r="O53" s="13" t="s">
        <v>951</v>
      </c>
      <c r="P53" s="2" t="s">
        <v>190</v>
      </c>
      <c r="Q53" s="9">
        <v>1</v>
      </c>
      <c r="T53" s="27"/>
      <c r="W53" s="47">
        <f>Q53*X53</f>
        <v>21</v>
      </c>
      <c r="X53" s="47">
        <f>12*Z53</f>
        <v>21</v>
      </c>
      <c r="Z53" s="5">
        <v>1.75</v>
      </c>
      <c r="AA53" s="12"/>
      <c r="AB53" s="12"/>
      <c r="AC53" s="12"/>
      <c r="AE53" s="12">
        <v>1</v>
      </c>
      <c r="AF53" s="12">
        <v>15</v>
      </c>
      <c r="AG53" s="12">
        <v>0</v>
      </c>
      <c r="AH53" s="23">
        <f t="shared" si="9"/>
        <v>1.75</v>
      </c>
      <c r="AI53">
        <v>1</v>
      </c>
      <c r="AJ53">
        <v>15</v>
      </c>
      <c r="AK53">
        <v>0</v>
      </c>
      <c r="AL53" s="23">
        <f t="shared" si="10"/>
        <v>1.75</v>
      </c>
      <c r="AO53" s="16"/>
      <c r="AP53" s="16"/>
      <c r="AQ53" s="16"/>
      <c r="BA53" s="5"/>
      <c r="BI53" s="23">
        <v>1.75</v>
      </c>
      <c r="BN53" s="36"/>
      <c r="BO53" s="36"/>
      <c r="BP53" s="36"/>
      <c r="BQ53" s="23"/>
      <c r="BR53" s="23"/>
      <c r="BS53" s="38"/>
      <c r="BT53" s="38"/>
      <c r="BU53" s="21"/>
      <c r="BV53" s="36"/>
      <c r="BX53" s="38"/>
      <c r="BY53" s="20">
        <f t="shared" si="7"/>
        <v>21</v>
      </c>
      <c r="BZ53" s="20">
        <f t="shared" si="11"/>
        <v>21</v>
      </c>
      <c r="CL53">
        <f t="shared" si="8"/>
        <v>1391</v>
      </c>
      <c r="CM53" t="s">
        <v>460</v>
      </c>
    </row>
    <row r="54" spans="1:91" ht="12.75">
      <c r="A54" s="18">
        <v>1391</v>
      </c>
      <c r="B54" s="13" t="s">
        <v>861</v>
      </c>
      <c r="C54" s="13" t="s">
        <v>1021</v>
      </c>
      <c r="D54" s="13" t="s">
        <v>7</v>
      </c>
      <c r="E54" s="13" t="s">
        <v>187</v>
      </c>
      <c r="F54" s="2">
        <v>150.13</v>
      </c>
      <c r="G54" s="2">
        <v>2</v>
      </c>
      <c r="H54" s="2" t="s">
        <v>316</v>
      </c>
      <c r="I54" s="9">
        <v>2</v>
      </c>
      <c r="J54" s="23">
        <v>0.8916666666666666</v>
      </c>
      <c r="K54" s="2" t="s">
        <v>386</v>
      </c>
      <c r="L54" s="13" t="s">
        <v>233</v>
      </c>
      <c r="M54" t="s">
        <v>321</v>
      </c>
      <c r="N54" s="13" t="s">
        <v>301</v>
      </c>
      <c r="O54" s="13" t="s">
        <v>4</v>
      </c>
      <c r="P54" s="2" t="s">
        <v>950</v>
      </c>
      <c r="Q54" s="9">
        <v>2</v>
      </c>
      <c r="T54" s="27">
        <v>21</v>
      </c>
      <c r="U54" s="19">
        <v>8</v>
      </c>
      <c r="V54" s="19">
        <v>0</v>
      </c>
      <c r="W54" s="47">
        <f>T54+U54/20+V54/240</f>
        <v>21.4</v>
      </c>
      <c r="X54" s="47">
        <f>W54/Q54</f>
        <v>10.7</v>
      </c>
      <c r="Z54" s="5">
        <f>X54/12</f>
        <v>0.8916666666666666</v>
      </c>
      <c r="AA54" s="12"/>
      <c r="AB54" s="12"/>
      <c r="AC54" s="12"/>
      <c r="AE54" s="12">
        <v>1</v>
      </c>
      <c r="AF54" s="12">
        <v>15</v>
      </c>
      <c r="AG54" s="12">
        <v>8</v>
      </c>
      <c r="AH54" s="23">
        <f t="shared" si="9"/>
        <v>1.7833333333333334</v>
      </c>
      <c r="AL54" s="23">
        <f t="shared" si="10"/>
        <v>0.8916666666666666</v>
      </c>
      <c r="AO54" s="16"/>
      <c r="AP54" s="16"/>
      <c r="AQ54" s="16"/>
      <c r="BA54" s="5"/>
      <c r="BI54" s="23">
        <v>0.8916666666666666</v>
      </c>
      <c r="BN54" s="36"/>
      <c r="BO54" s="36"/>
      <c r="BP54" s="36"/>
      <c r="BQ54" s="23"/>
      <c r="BR54" s="23"/>
      <c r="BS54" s="38"/>
      <c r="BT54" s="38"/>
      <c r="BU54" s="21"/>
      <c r="BV54" s="36"/>
      <c r="BX54" s="38"/>
      <c r="BY54" s="20">
        <f t="shared" si="7"/>
        <v>21.4</v>
      </c>
      <c r="BZ54" s="20">
        <f t="shared" si="11"/>
        <v>10.7</v>
      </c>
      <c r="CL54">
        <f t="shared" si="8"/>
        <v>1391</v>
      </c>
      <c r="CM54" t="s">
        <v>321</v>
      </c>
    </row>
    <row r="55" spans="1:77" ht="12.75">
      <c r="A55" s="18"/>
      <c r="E55" s="13"/>
      <c r="F55" s="2"/>
      <c r="G55" s="2"/>
      <c r="J55" s="23"/>
      <c r="T55" s="27"/>
      <c r="AA55" s="12"/>
      <c r="AB55" s="12"/>
      <c r="AC55" s="12"/>
      <c r="AE55" s="12"/>
      <c r="AF55" s="12"/>
      <c r="AG55" s="12"/>
      <c r="AH55" s="23"/>
      <c r="AL55" s="23"/>
      <c r="AO55" s="16"/>
      <c r="AP55" s="16"/>
      <c r="AQ55" s="16"/>
      <c r="BA55" s="5"/>
      <c r="BI55" s="23"/>
      <c r="BN55" s="36"/>
      <c r="BO55" s="36"/>
      <c r="BP55" s="36"/>
      <c r="BQ55" s="23"/>
      <c r="BR55" s="23"/>
      <c r="BS55" s="38"/>
      <c r="BT55" s="38"/>
      <c r="BU55" s="21"/>
      <c r="BV55" s="36"/>
      <c r="BX55" s="38"/>
      <c r="BY55" s="20"/>
    </row>
    <row r="56" spans="1:92" ht="12.75">
      <c r="A56" s="18">
        <v>1392</v>
      </c>
      <c r="B56" s="13" t="s">
        <v>778</v>
      </c>
      <c r="C56" s="13" t="s">
        <v>1021</v>
      </c>
      <c r="D56" s="13" t="s">
        <v>7</v>
      </c>
      <c r="E56" s="13" t="s">
        <v>188</v>
      </c>
      <c r="F56" s="2">
        <v>151.1</v>
      </c>
      <c r="G56" s="2">
        <v>1</v>
      </c>
      <c r="H56" s="2" t="s">
        <v>359</v>
      </c>
      <c r="I56" s="9">
        <v>7</v>
      </c>
      <c r="J56" s="23">
        <v>19.491666666666667</v>
      </c>
      <c r="K56" s="2" t="s">
        <v>991</v>
      </c>
      <c r="L56" s="13" t="s">
        <v>233</v>
      </c>
      <c r="M56" t="s">
        <v>365</v>
      </c>
      <c r="N56" s="13" t="s">
        <v>1037</v>
      </c>
      <c r="O56" s="13" t="s">
        <v>956</v>
      </c>
      <c r="P56" s="2" t="s">
        <v>1246</v>
      </c>
      <c r="Q56" s="9">
        <v>7</v>
      </c>
      <c r="T56" s="27">
        <v>1637</v>
      </c>
      <c r="U56" s="19">
        <v>6</v>
      </c>
      <c r="V56" s="19">
        <v>0</v>
      </c>
      <c r="W56" s="47">
        <f aca="true" t="shared" si="12" ref="W56:W61">T56+U56/20+V56/240</f>
        <v>1637.3</v>
      </c>
      <c r="X56" s="47">
        <f>W56/Q56</f>
        <v>233.9</v>
      </c>
      <c r="Z56" s="5">
        <f>X56/12</f>
        <v>19.491666666666667</v>
      </c>
      <c r="AA56" s="12"/>
      <c r="AB56" s="12"/>
      <c r="AC56" s="12"/>
      <c r="AE56" s="12">
        <v>136</v>
      </c>
      <c r="AF56" s="12">
        <v>8</v>
      </c>
      <c r="AG56" s="12">
        <v>10</v>
      </c>
      <c r="AH56" s="23">
        <f>AE56+AF56/20+AG56/240</f>
        <v>136.44166666666666</v>
      </c>
      <c r="AI56">
        <v>19</v>
      </c>
      <c r="AJ56">
        <v>9</v>
      </c>
      <c r="AK56">
        <v>10</v>
      </c>
      <c r="AL56" s="23">
        <f>Z56*1</f>
        <v>19.491666666666667</v>
      </c>
      <c r="AO56" s="16"/>
      <c r="AP56" s="16"/>
      <c r="AQ56" s="16"/>
      <c r="AW56" s="23">
        <v>19.491666666666667</v>
      </c>
      <c r="BA56" s="5"/>
      <c r="BN56" s="36"/>
      <c r="BO56" s="36"/>
      <c r="BP56" s="36"/>
      <c r="BQ56" s="23"/>
      <c r="BR56" s="23"/>
      <c r="BS56" s="38"/>
      <c r="BT56" s="38"/>
      <c r="BU56" s="21"/>
      <c r="BV56" s="36">
        <f>(16+18/20)/16</f>
        <v>1.05625</v>
      </c>
      <c r="BW56" s="23">
        <f>(1+8/20+2/240)/16</f>
        <v>0.08802083333333333</v>
      </c>
      <c r="BX56" s="38">
        <f>BV56/BZ56</f>
        <v>0.004495517782565903</v>
      </c>
      <c r="BY56" s="20">
        <f aca="true" t="shared" si="13" ref="BY56:BY61">W56+(BQ56*12*Q56)+(BV56*Q56)</f>
        <v>1644.69375</v>
      </c>
      <c r="BZ56" s="20">
        <f>BY56/Q56</f>
        <v>234.95624999999998</v>
      </c>
      <c r="CL56">
        <f aca="true" t="shared" si="14" ref="CL56:CL61">A56*1</f>
        <v>1392</v>
      </c>
      <c r="CM56" t="s">
        <v>365</v>
      </c>
      <c r="CN56" t="s">
        <v>36</v>
      </c>
    </row>
    <row r="57" spans="1:92" ht="12.75">
      <c r="A57" s="18">
        <v>1392</v>
      </c>
      <c r="B57" s="13" t="s">
        <v>778</v>
      </c>
      <c r="C57" s="13" t="s">
        <v>1021</v>
      </c>
      <c r="D57" s="13" t="s">
        <v>7</v>
      </c>
      <c r="E57" s="13" t="s">
        <v>188</v>
      </c>
      <c r="F57" s="2">
        <v>151.2</v>
      </c>
      <c r="G57" s="2">
        <v>1</v>
      </c>
      <c r="H57" s="2" t="s">
        <v>359</v>
      </c>
      <c r="I57" s="9">
        <v>7</v>
      </c>
      <c r="J57" s="23">
        <v>11.507142857142858</v>
      </c>
      <c r="K57" s="2" t="s">
        <v>1273</v>
      </c>
      <c r="L57" s="13" t="s">
        <v>233</v>
      </c>
      <c r="M57" t="s">
        <v>367</v>
      </c>
      <c r="N57" s="13" t="s">
        <v>391</v>
      </c>
      <c r="O57" s="13" t="s">
        <v>1291</v>
      </c>
      <c r="P57" s="2" t="s">
        <v>1246</v>
      </c>
      <c r="Q57" s="9">
        <v>7</v>
      </c>
      <c r="T57" s="27">
        <v>966</v>
      </c>
      <c r="U57" s="19">
        <v>12</v>
      </c>
      <c r="V57" s="19">
        <v>0</v>
      </c>
      <c r="W57" s="47">
        <f t="shared" si="12"/>
        <v>966.6</v>
      </c>
      <c r="X57" s="47">
        <f>W57/Q57</f>
        <v>138.0857142857143</v>
      </c>
      <c r="Z57" s="5">
        <f>X57/12</f>
        <v>11.507142857142858</v>
      </c>
      <c r="AA57" s="12"/>
      <c r="AB57" s="12"/>
      <c r="AC57" s="12"/>
      <c r="AE57" s="12">
        <v>80</v>
      </c>
      <c r="AF57" s="12">
        <v>11</v>
      </c>
      <c r="AG57" s="12">
        <v>0</v>
      </c>
      <c r="AH57" s="23">
        <f>AE57+AF57/20+AG57/240</f>
        <v>80.55</v>
      </c>
      <c r="AI57">
        <v>11</v>
      </c>
      <c r="AJ57">
        <v>10</v>
      </c>
      <c r="AK57">
        <v>1</v>
      </c>
      <c r="AL57" s="23">
        <f>Z57*1</f>
        <v>11.507142857142858</v>
      </c>
      <c r="AO57" s="16"/>
      <c r="AP57" s="16"/>
      <c r="AQ57" s="16"/>
      <c r="AW57" s="23">
        <v>11.507142857142858</v>
      </c>
      <c r="BA57" s="5"/>
      <c r="BN57" s="36"/>
      <c r="BO57" s="36"/>
      <c r="BP57" s="36"/>
      <c r="BQ57" s="23"/>
      <c r="BR57" s="23"/>
      <c r="BS57" s="38"/>
      <c r="BT57" s="38"/>
      <c r="BU57" s="21"/>
      <c r="BV57" s="36">
        <v>1.05625</v>
      </c>
      <c r="BW57" s="23">
        <v>0.08802083333333334</v>
      </c>
      <c r="BX57" s="38">
        <f>BV57/BZ57</f>
        <v>0.00759116780780164</v>
      </c>
      <c r="BY57" s="20">
        <f t="shared" si="13"/>
        <v>973.99375</v>
      </c>
      <c r="BZ57" s="20">
        <f>BY57/Q57</f>
        <v>139.1419642857143</v>
      </c>
      <c r="CL57">
        <f t="shared" si="14"/>
        <v>1392</v>
      </c>
      <c r="CM57" t="s">
        <v>367</v>
      </c>
      <c r="CN57" t="s">
        <v>837</v>
      </c>
    </row>
    <row r="58" spans="1:92" ht="12.75">
      <c r="A58" s="18">
        <v>1392</v>
      </c>
      <c r="B58" s="13" t="s">
        <v>778</v>
      </c>
      <c r="C58" s="13" t="s">
        <v>1021</v>
      </c>
      <c r="D58" s="13" t="s">
        <v>7</v>
      </c>
      <c r="E58" s="13" t="s">
        <v>188</v>
      </c>
      <c r="F58" s="2">
        <v>151.3</v>
      </c>
      <c r="G58" s="2">
        <v>1</v>
      </c>
      <c r="H58" s="2" t="s">
        <v>780</v>
      </c>
      <c r="I58" s="9">
        <v>9</v>
      </c>
      <c r="J58" s="23">
        <v>5.9578703703703715</v>
      </c>
      <c r="K58" s="2" t="s">
        <v>788</v>
      </c>
      <c r="L58" s="13" t="s">
        <v>233</v>
      </c>
      <c r="M58" t="s">
        <v>786</v>
      </c>
      <c r="N58" s="13" t="s">
        <v>817</v>
      </c>
      <c r="O58" s="13" t="s">
        <v>1213</v>
      </c>
      <c r="P58" s="2" t="s">
        <v>1249</v>
      </c>
      <c r="Q58" s="9">
        <v>9</v>
      </c>
      <c r="T58" s="27">
        <v>643</v>
      </c>
      <c r="U58" s="19">
        <v>9</v>
      </c>
      <c r="V58" s="19">
        <v>0</v>
      </c>
      <c r="W58" s="47">
        <f t="shared" si="12"/>
        <v>643.45</v>
      </c>
      <c r="X58" s="47">
        <f>W58/Q58</f>
        <v>71.49444444444445</v>
      </c>
      <c r="Z58" s="5">
        <f>X58/12</f>
        <v>5.9578703703703715</v>
      </c>
      <c r="AA58" s="12"/>
      <c r="AB58" s="12"/>
      <c r="AC58" s="12"/>
      <c r="AE58" s="12">
        <v>53</v>
      </c>
      <c r="AF58" s="12">
        <v>12</v>
      </c>
      <c r="AG58" s="12">
        <v>11</v>
      </c>
      <c r="AH58" s="23">
        <f>AE58+AF58/20+AG58/240</f>
        <v>53.645833333333336</v>
      </c>
      <c r="AI58">
        <v>5</v>
      </c>
      <c r="AJ58">
        <v>19</v>
      </c>
      <c r="AK58">
        <v>2.5</v>
      </c>
      <c r="AL58" s="23">
        <f>Z58*1</f>
        <v>5.9578703703703715</v>
      </c>
      <c r="AO58" s="16"/>
      <c r="AP58" s="16"/>
      <c r="AQ58" s="16"/>
      <c r="BA58" s="5"/>
      <c r="BN58" s="36"/>
      <c r="BO58" s="36"/>
      <c r="BP58" s="36"/>
      <c r="BQ58" s="23"/>
      <c r="BR58" s="23"/>
      <c r="BS58" s="38"/>
      <c r="BT58" s="38"/>
      <c r="BU58" s="21"/>
      <c r="BV58" s="36">
        <f>(10+6/20)/Q58</f>
        <v>1.1444444444444446</v>
      </c>
      <c r="BW58" s="23">
        <f>(17/20+2/240)/Q58</f>
        <v>0.09537037037037037</v>
      </c>
      <c r="BX58" s="38">
        <f>BV58/BZ58</f>
        <v>0.01575525812619503</v>
      </c>
      <c r="BY58" s="20">
        <f t="shared" si="13"/>
        <v>653.75</v>
      </c>
      <c r="BZ58" s="20">
        <f>BY58/Q58</f>
        <v>72.63888888888889</v>
      </c>
      <c r="CL58">
        <f t="shared" si="14"/>
        <v>1392</v>
      </c>
      <c r="CM58" t="s">
        <v>786</v>
      </c>
      <c r="CN58" t="s">
        <v>37</v>
      </c>
    </row>
    <row r="59" spans="1:91" ht="12.75">
      <c r="A59" s="18">
        <v>1392</v>
      </c>
      <c r="B59" s="13" t="s">
        <v>778</v>
      </c>
      <c r="C59" s="13" t="s">
        <v>1021</v>
      </c>
      <c r="D59" s="13" t="s">
        <v>7</v>
      </c>
      <c r="E59" s="13" t="s">
        <v>188</v>
      </c>
      <c r="F59" s="2">
        <v>151.4</v>
      </c>
      <c r="G59" s="2">
        <v>1</v>
      </c>
      <c r="H59" s="2" t="s">
        <v>359</v>
      </c>
      <c r="I59" s="9">
        <v>2</v>
      </c>
      <c r="J59" s="23">
        <v>19.491666666666667</v>
      </c>
      <c r="K59" s="2" t="s">
        <v>991</v>
      </c>
      <c r="L59" s="13" t="s">
        <v>233</v>
      </c>
      <c r="M59" t="s">
        <v>365</v>
      </c>
      <c r="N59" s="13" t="s">
        <v>1037</v>
      </c>
      <c r="O59" s="13" t="s">
        <v>956</v>
      </c>
      <c r="P59" s="2" t="s">
        <v>1183</v>
      </c>
      <c r="Q59" s="9">
        <v>2</v>
      </c>
      <c r="T59" s="27">
        <v>467</v>
      </c>
      <c r="U59" s="19">
        <v>16</v>
      </c>
      <c r="V59" s="19">
        <v>0</v>
      </c>
      <c r="W59" s="47">
        <f t="shared" si="12"/>
        <v>467.8</v>
      </c>
      <c r="X59" s="47">
        <f>W59/Q59</f>
        <v>233.9</v>
      </c>
      <c r="Z59" s="5">
        <f>X59/12</f>
        <v>19.491666666666667</v>
      </c>
      <c r="AA59" s="12"/>
      <c r="AB59" s="12"/>
      <c r="AC59" s="12"/>
      <c r="AE59" s="12"/>
      <c r="AF59" s="12"/>
      <c r="AG59" s="12"/>
      <c r="AI59">
        <v>19</v>
      </c>
      <c r="AJ59">
        <v>9</v>
      </c>
      <c r="AK59">
        <v>10</v>
      </c>
      <c r="AL59" s="23">
        <f>Z59*1</f>
        <v>19.491666666666667</v>
      </c>
      <c r="AO59" s="16"/>
      <c r="AP59" s="16"/>
      <c r="AQ59" s="16"/>
      <c r="AW59" s="23">
        <v>19.491666666666667</v>
      </c>
      <c r="BA59" s="23">
        <v>19.491666666666667</v>
      </c>
      <c r="BN59" s="36"/>
      <c r="BO59" s="36"/>
      <c r="BP59" s="36"/>
      <c r="BQ59" s="23"/>
      <c r="BR59" s="23"/>
      <c r="BS59" s="38"/>
      <c r="BT59" s="38"/>
      <c r="BU59" s="21"/>
      <c r="BV59" s="36">
        <v>1.05625</v>
      </c>
      <c r="BW59" s="23">
        <v>0.08802083333333334</v>
      </c>
      <c r="BX59" s="38">
        <f>BV59/BZ59</f>
        <v>0.004495517782565903</v>
      </c>
      <c r="BY59" s="20">
        <f t="shared" si="13"/>
        <v>469.9125</v>
      </c>
      <c r="BZ59" s="20">
        <f>BY59/Q59</f>
        <v>234.95625</v>
      </c>
      <c r="CL59">
        <f t="shared" si="14"/>
        <v>1392</v>
      </c>
      <c r="CM59" t="s">
        <v>365</v>
      </c>
    </row>
    <row r="60" spans="1:92" ht="12.75">
      <c r="A60" s="18">
        <v>1392</v>
      </c>
      <c r="B60" s="13" t="s">
        <v>778</v>
      </c>
      <c r="C60" s="13" t="s">
        <v>1021</v>
      </c>
      <c r="D60" s="13" t="s">
        <v>7</v>
      </c>
      <c r="E60" s="13" t="s">
        <v>188</v>
      </c>
      <c r="F60" s="2" t="s">
        <v>99</v>
      </c>
      <c r="G60" s="2">
        <v>1</v>
      </c>
      <c r="H60" s="2" t="s">
        <v>1305</v>
      </c>
      <c r="I60" s="9">
        <v>2</v>
      </c>
      <c r="J60" s="23">
        <v>4.925</v>
      </c>
      <c r="K60" s="2" t="s">
        <v>1303</v>
      </c>
      <c r="L60" s="13" t="s">
        <v>233</v>
      </c>
      <c r="M60" t="s">
        <v>1316</v>
      </c>
      <c r="N60" s="13" t="s">
        <v>1300</v>
      </c>
      <c r="O60" s="13" t="s">
        <v>959</v>
      </c>
      <c r="P60" s="2" t="s">
        <v>427</v>
      </c>
      <c r="Q60" s="9">
        <v>2</v>
      </c>
      <c r="T60" s="27">
        <v>118</v>
      </c>
      <c r="U60" s="19">
        <v>4</v>
      </c>
      <c r="V60" s="19">
        <v>0</v>
      </c>
      <c r="W60" s="47">
        <f t="shared" si="12"/>
        <v>118.2</v>
      </c>
      <c r="X60" s="47">
        <f>W60/Q60</f>
        <v>59.1</v>
      </c>
      <c r="Z60" s="5">
        <f>X60/12</f>
        <v>4.925</v>
      </c>
      <c r="AA60" s="12"/>
      <c r="AB60" s="12"/>
      <c r="AC60" s="12"/>
      <c r="AE60" s="12"/>
      <c r="AF60" s="12"/>
      <c r="AG60" s="12"/>
      <c r="AI60">
        <v>4</v>
      </c>
      <c r="AJ60">
        <v>18</v>
      </c>
      <c r="AK60">
        <v>6</v>
      </c>
      <c r="AL60" s="23">
        <f>Z60*1</f>
        <v>4.925</v>
      </c>
      <c r="AM60" s="23"/>
      <c r="AO60" s="16"/>
      <c r="AP60" s="16"/>
      <c r="AQ60" s="16"/>
      <c r="AZ60" s="23">
        <v>4.925</v>
      </c>
      <c r="BA60" s="5"/>
      <c r="BI60" s="23"/>
      <c r="BN60" s="36"/>
      <c r="BO60" s="36"/>
      <c r="BP60" s="36"/>
      <c r="BQ60" s="23"/>
      <c r="BR60" s="23"/>
      <c r="BS60" s="38"/>
      <c r="BT60" s="38"/>
      <c r="BU60" s="21"/>
      <c r="BV60" s="36"/>
      <c r="BX60" s="38"/>
      <c r="BY60" s="20">
        <f t="shared" si="13"/>
        <v>118.2</v>
      </c>
      <c r="BZ60" s="20">
        <f>BY60/Q60</f>
        <v>59.1</v>
      </c>
      <c r="CL60">
        <f t="shared" si="14"/>
        <v>1392</v>
      </c>
      <c r="CM60" t="s">
        <v>1316</v>
      </c>
      <c r="CN60" t="s">
        <v>831</v>
      </c>
    </row>
    <row r="61" spans="1:91" ht="12.75">
      <c r="A61" s="18">
        <v>1392</v>
      </c>
      <c r="B61" s="13" t="s">
        <v>778</v>
      </c>
      <c r="C61" s="13" t="s">
        <v>1021</v>
      </c>
      <c r="D61" s="13" t="s">
        <v>7</v>
      </c>
      <c r="E61" s="13" t="s">
        <v>188</v>
      </c>
      <c r="F61" s="2" t="s">
        <v>100</v>
      </c>
      <c r="G61" s="2">
        <v>1</v>
      </c>
      <c r="H61" s="2" t="s">
        <v>1305</v>
      </c>
      <c r="J61" s="23"/>
      <c r="K61" s="2" t="s">
        <v>589</v>
      </c>
      <c r="L61" s="13" t="s">
        <v>233</v>
      </c>
      <c r="M61" t="s">
        <v>591</v>
      </c>
      <c r="N61" s="13" t="s">
        <v>1300</v>
      </c>
      <c r="O61" s="13" t="s">
        <v>959</v>
      </c>
      <c r="P61" s="2" t="s">
        <v>428</v>
      </c>
      <c r="R61" s="9">
        <v>12</v>
      </c>
      <c r="T61" s="27">
        <v>21</v>
      </c>
      <c r="U61" s="19">
        <v>0</v>
      </c>
      <c r="V61" s="19">
        <v>0</v>
      </c>
      <c r="W61" s="47">
        <f t="shared" si="12"/>
        <v>21</v>
      </c>
      <c r="Y61" s="23">
        <f>W61*20/R61</f>
        <v>35</v>
      </c>
      <c r="AA61" s="12"/>
      <c r="AB61" s="12"/>
      <c r="AC61" s="12"/>
      <c r="AE61" s="12">
        <v>1</v>
      </c>
      <c r="AF61" s="12">
        <v>15</v>
      </c>
      <c r="AG61" s="12">
        <v>0</v>
      </c>
      <c r="AH61" s="23">
        <f>AE61+AF61/20+AG61/240</f>
        <v>1.75</v>
      </c>
      <c r="AL61" s="23"/>
      <c r="AM61" s="5">
        <f>Y61/12</f>
        <v>2.9166666666666665</v>
      </c>
      <c r="AO61" s="16"/>
      <c r="AP61" s="16"/>
      <c r="AQ61" s="16"/>
      <c r="BA61" s="5"/>
      <c r="BI61" s="23"/>
      <c r="BN61" s="36"/>
      <c r="BO61" s="36"/>
      <c r="BP61" s="36"/>
      <c r="BQ61" s="23"/>
      <c r="BR61" s="23"/>
      <c r="BS61" s="38"/>
      <c r="BT61" s="38"/>
      <c r="BU61" s="21"/>
      <c r="BV61" s="36"/>
      <c r="BX61" s="38"/>
      <c r="BY61" s="20">
        <f t="shared" si="13"/>
        <v>21</v>
      </c>
      <c r="BZ61" s="20"/>
      <c r="CL61">
        <f t="shared" si="14"/>
        <v>1392</v>
      </c>
      <c r="CM61" t="s">
        <v>591</v>
      </c>
    </row>
    <row r="62" spans="1:78" ht="12.75">
      <c r="A62" s="18"/>
      <c r="E62" s="13"/>
      <c r="F62" s="2"/>
      <c r="G62" s="2"/>
      <c r="J62" s="23"/>
      <c r="T62" s="27"/>
      <c r="AA62" s="12"/>
      <c r="AB62" s="12"/>
      <c r="AC62" s="12"/>
      <c r="AE62" s="12"/>
      <c r="AF62" s="12"/>
      <c r="AG62" s="12"/>
      <c r="AL62" s="23"/>
      <c r="AM62" s="23"/>
      <c r="AO62" s="16"/>
      <c r="AP62" s="16"/>
      <c r="AQ62" s="16"/>
      <c r="BA62" s="5"/>
      <c r="BN62" s="36"/>
      <c r="BO62" s="36"/>
      <c r="BP62" s="36"/>
      <c r="BQ62" s="23"/>
      <c r="BR62" s="23"/>
      <c r="BS62" s="38"/>
      <c r="BT62" s="38"/>
      <c r="BU62" s="21"/>
      <c r="BV62" s="36"/>
      <c r="BX62" s="38"/>
      <c r="BZ62" s="20"/>
    </row>
    <row r="63" spans="1:91" ht="12.75">
      <c r="A63" s="18">
        <v>1392</v>
      </c>
      <c r="B63" s="13" t="s">
        <v>778</v>
      </c>
      <c r="C63" s="13" t="s">
        <v>1021</v>
      </c>
      <c r="D63" s="13" t="s">
        <v>7</v>
      </c>
      <c r="E63" s="13" t="s">
        <v>188</v>
      </c>
      <c r="F63" s="2" t="s">
        <v>101</v>
      </c>
      <c r="G63" s="2">
        <v>2</v>
      </c>
      <c r="H63" t="s">
        <v>1305</v>
      </c>
      <c r="I63" s="9">
        <v>2</v>
      </c>
      <c r="J63" s="23">
        <v>4.6499999999999995</v>
      </c>
      <c r="K63" t="s">
        <v>357</v>
      </c>
      <c r="L63" s="13" t="s">
        <v>233</v>
      </c>
      <c r="M63" t="s">
        <v>1308</v>
      </c>
      <c r="N63" s="13" t="s">
        <v>1300</v>
      </c>
      <c r="O63" s="13" t="s">
        <v>251</v>
      </c>
      <c r="P63" s="2" t="s">
        <v>1075</v>
      </c>
      <c r="Q63" s="9">
        <v>2</v>
      </c>
      <c r="T63" s="27">
        <v>111</v>
      </c>
      <c r="U63" s="19">
        <v>12</v>
      </c>
      <c r="V63" s="19">
        <v>0</v>
      </c>
      <c r="W63" s="47">
        <f aca="true" t="shared" si="15" ref="W63:W69">T63+U63/20+V63/240</f>
        <v>111.6</v>
      </c>
      <c r="X63" s="47">
        <f>W63/Q63</f>
        <v>55.8</v>
      </c>
      <c r="Z63" s="5">
        <f>X63/12</f>
        <v>4.6499999999999995</v>
      </c>
      <c r="AA63" s="12"/>
      <c r="AB63" s="12"/>
      <c r="AC63" s="12"/>
      <c r="AE63" s="12"/>
      <c r="AF63" s="12"/>
      <c r="AG63" s="12"/>
      <c r="AI63">
        <v>4</v>
      </c>
      <c r="AJ63">
        <v>13</v>
      </c>
      <c r="AK63">
        <v>0</v>
      </c>
      <c r="AL63" s="23">
        <f>Z63*1</f>
        <v>4.6499999999999995</v>
      </c>
      <c r="AO63" s="16"/>
      <c r="AP63" s="16"/>
      <c r="AQ63" s="16"/>
      <c r="BA63" s="5"/>
      <c r="BD63" s="23">
        <v>4.6499999999999995</v>
      </c>
      <c r="BN63" s="36"/>
      <c r="BO63" s="36"/>
      <c r="BP63" s="36"/>
      <c r="BQ63" s="23"/>
      <c r="BR63" s="23"/>
      <c r="BS63" s="38"/>
      <c r="BT63" s="38"/>
      <c r="BU63" s="21"/>
      <c r="BV63" s="36"/>
      <c r="BX63" s="38"/>
      <c r="BY63" s="20">
        <f aca="true" t="shared" si="16" ref="BY63:BY71">W63+(BQ63*12*Q63)+(BV63*Q63)</f>
        <v>111.6</v>
      </c>
      <c r="BZ63" s="20">
        <f>BY63/Q63</f>
        <v>55.8</v>
      </c>
      <c r="CL63">
        <f aca="true" t="shared" si="17" ref="CL63:CL71">A63*1</f>
        <v>1392</v>
      </c>
      <c r="CM63" t="s">
        <v>1308</v>
      </c>
    </row>
    <row r="64" spans="1:91" ht="12.75">
      <c r="A64" s="18">
        <v>1392</v>
      </c>
      <c r="B64" s="13" t="s">
        <v>778</v>
      </c>
      <c r="C64" s="13" t="s">
        <v>1021</v>
      </c>
      <c r="D64" s="13" t="s">
        <v>7</v>
      </c>
      <c r="E64" s="13" t="s">
        <v>188</v>
      </c>
      <c r="F64" s="2" t="s">
        <v>102</v>
      </c>
      <c r="G64" s="2">
        <v>2</v>
      </c>
      <c r="H64" t="s">
        <v>1305</v>
      </c>
      <c r="J64" s="23"/>
      <c r="K64" t="s">
        <v>580</v>
      </c>
      <c r="L64" s="13" t="s">
        <v>233</v>
      </c>
      <c r="M64" t="s">
        <v>582</v>
      </c>
      <c r="N64" s="13" t="s">
        <v>1300</v>
      </c>
      <c r="O64" s="13" t="s">
        <v>251</v>
      </c>
      <c r="P64" s="2" t="s">
        <v>1075</v>
      </c>
      <c r="R64" s="9">
        <v>9</v>
      </c>
      <c r="T64" s="27">
        <v>14</v>
      </c>
      <c r="U64" s="19">
        <v>17</v>
      </c>
      <c r="V64" s="19">
        <v>0</v>
      </c>
      <c r="W64" s="47">
        <f t="shared" si="15"/>
        <v>14.85</v>
      </c>
      <c r="X64" s="47"/>
      <c r="Y64" s="23">
        <f>W64*20/R64</f>
        <v>33</v>
      </c>
      <c r="Z64" s="5"/>
      <c r="AA64" s="12"/>
      <c r="AB64" s="12"/>
      <c r="AC64" s="12"/>
      <c r="AE64" s="12"/>
      <c r="AF64" s="12"/>
      <c r="AG64" s="12"/>
      <c r="AL64" s="23"/>
      <c r="AM64" s="5">
        <f>Y64/12</f>
        <v>2.75</v>
      </c>
      <c r="AO64" s="16"/>
      <c r="AP64" s="16"/>
      <c r="AQ64" s="16"/>
      <c r="BA64" s="5"/>
      <c r="BN64" s="36"/>
      <c r="BO64" s="36"/>
      <c r="BP64" s="37"/>
      <c r="BQ64" s="23"/>
      <c r="BR64" s="23"/>
      <c r="BS64" s="38"/>
      <c r="BT64" s="38"/>
      <c r="BU64" s="21"/>
      <c r="BV64" s="36"/>
      <c r="BX64" s="38"/>
      <c r="BY64" s="20">
        <f t="shared" si="16"/>
        <v>14.85</v>
      </c>
      <c r="BZ64" s="20"/>
      <c r="CL64">
        <f t="shared" si="17"/>
        <v>1392</v>
      </c>
      <c r="CM64" t="s">
        <v>582</v>
      </c>
    </row>
    <row r="65" spans="1:91" ht="12.75">
      <c r="A65" s="18">
        <v>1392</v>
      </c>
      <c r="B65" s="13" t="s">
        <v>778</v>
      </c>
      <c r="C65" s="13" t="s">
        <v>1021</v>
      </c>
      <c r="D65" s="13" t="s">
        <v>7</v>
      </c>
      <c r="E65" s="13" t="s">
        <v>188</v>
      </c>
      <c r="F65" s="2">
        <v>151.7</v>
      </c>
      <c r="G65" s="2">
        <v>2</v>
      </c>
      <c r="H65" t="s">
        <v>316</v>
      </c>
      <c r="J65" s="23"/>
      <c r="K65" t="s">
        <v>555</v>
      </c>
      <c r="L65" s="13" t="s">
        <v>233</v>
      </c>
      <c r="M65" t="s">
        <v>545</v>
      </c>
      <c r="N65" s="13" t="s">
        <v>301</v>
      </c>
      <c r="O65" s="13" t="s">
        <v>251</v>
      </c>
      <c r="P65" s="2" t="s">
        <v>492</v>
      </c>
      <c r="R65" s="9">
        <v>27</v>
      </c>
      <c r="T65" s="27">
        <v>40</v>
      </c>
      <c r="U65" s="19">
        <v>4</v>
      </c>
      <c r="V65" s="19">
        <v>0</v>
      </c>
      <c r="W65" s="47">
        <f t="shared" si="15"/>
        <v>40.2</v>
      </c>
      <c r="X65" s="47"/>
      <c r="Y65" s="23">
        <f>W65*20/R65</f>
        <v>29.77777777777778</v>
      </c>
      <c r="Z65" s="5"/>
      <c r="AA65" s="12"/>
      <c r="AB65" s="12"/>
      <c r="AC65" s="12"/>
      <c r="AE65" s="12">
        <v>3</v>
      </c>
      <c r="AF65" s="12">
        <v>7</v>
      </c>
      <c r="AG65" s="12">
        <v>0</v>
      </c>
      <c r="AH65" s="23">
        <f>AE65+AF65/20+AG65/240</f>
        <v>3.35</v>
      </c>
      <c r="AL65" s="23"/>
      <c r="AM65" s="5">
        <f>Y65/12</f>
        <v>2.4814814814814814</v>
      </c>
      <c r="AO65" s="16"/>
      <c r="AP65" s="16"/>
      <c r="AQ65" s="16"/>
      <c r="BA65" s="5"/>
      <c r="BN65" s="36"/>
      <c r="BO65" s="36"/>
      <c r="BP65" s="37"/>
      <c r="BQ65" s="23"/>
      <c r="BR65" s="23"/>
      <c r="BS65" s="38"/>
      <c r="BT65" s="38"/>
      <c r="BU65" s="21"/>
      <c r="BV65" s="36"/>
      <c r="BX65" s="38"/>
      <c r="BY65" s="20">
        <f t="shared" si="16"/>
        <v>40.2</v>
      </c>
      <c r="BZ65" s="20"/>
      <c r="CL65">
        <f t="shared" si="17"/>
        <v>1392</v>
      </c>
      <c r="CM65" t="s">
        <v>545</v>
      </c>
    </row>
    <row r="66" spans="1:91" ht="12.75">
      <c r="A66" s="18">
        <v>1392</v>
      </c>
      <c r="B66" s="13" t="s">
        <v>778</v>
      </c>
      <c r="C66" s="13" t="s">
        <v>1021</v>
      </c>
      <c r="D66" s="13" t="s">
        <v>7</v>
      </c>
      <c r="E66" s="13" t="s">
        <v>188</v>
      </c>
      <c r="F66" s="2">
        <v>151.8</v>
      </c>
      <c r="G66" s="2">
        <v>2</v>
      </c>
      <c r="H66" t="s">
        <v>1305</v>
      </c>
      <c r="I66" s="9">
        <v>1</v>
      </c>
      <c r="J66" s="23">
        <v>4.6499999999999995</v>
      </c>
      <c r="K66" t="s">
        <v>410</v>
      </c>
      <c r="L66" s="13" t="s">
        <v>233</v>
      </c>
      <c r="M66" t="s">
        <v>1317</v>
      </c>
      <c r="N66" s="13" t="s">
        <v>1300</v>
      </c>
      <c r="O66" s="13" t="s">
        <v>244</v>
      </c>
      <c r="P66" s="2" t="s">
        <v>726</v>
      </c>
      <c r="Q66" s="9">
        <v>1</v>
      </c>
      <c r="T66" s="27">
        <v>55</v>
      </c>
      <c r="U66" s="19">
        <v>16</v>
      </c>
      <c r="V66" s="19">
        <v>0</v>
      </c>
      <c r="W66" s="47">
        <f t="shared" si="15"/>
        <v>55.8</v>
      </c>
      <c r="X66" s="47">
        <f aca="true" t="shared" si="18" ref="X66:X71">W66/Q66</f>
        <v>55.8</v>
      </c>
      <c r="Z66" s="5">
        <f aca="true" t="shared" si="19" ref="Z66:Z71">X66/12</f>
        <v>4.6499999999999995</v>
      </c>
      <c r="AA66" s="12">
        <v>55</v>
      </c>
      <c r="AB66" s="12">
        <v>16</v>
      </c>
      <c r="AC66" s="12">
        <v>0</v>
      </c>
      <c r="AD66" s="47">
        <f>AA66+AB66/20+AC66/240</f>
        <v>55.8</v>
      </c>
      <c r="AE66" s="12">
        <v>4</v>
      </c>
      <c r="AF66" s="12">
        <v>13</v>
      </c>
      <c r="AG66" s="12">
        <v>0</v>
      </c>
      <c r="AH66" s="23">
        <f>AE66+AF66/20+AG66/240</f>
        <v>4.65</v>
      </c>
      <c r="AI66">
        <v>4</v>
      </c>
      <c r="AJ66">
        <v>13</v>
      </c>
      <c r="AK66">
        <v>0</v>
      </c>
      <c r="AL66" s="23">
        <f aca="true" t="shared" si="20" ref="AL66:AL71">Z66*1</f>
        <v>4.6499999999999995</v>
      </c>
      <c r="AO66" s="16"/>
      <c r="AP66" s="16"/>
      <c r="AQ66" s="16"/>
      <c r="BA66" s="23"/>
      <c r="BH66" s="23">
        <v>4.6499999999999995</v>
      </c>
      <c r="BN66" s="36"/>
      <c r="BO66" s="36"/>
      <c r="BP66" s="36"/>
      <c r="BQ66" s="23"/>
      <c r="BR66" s="23"/>
      <c r="BS66" s="38"/>
      <c r="BT66" s="38"/>
      <c r="BU66" s="21"/>
      <c r="BV66" s="36"/>
      <c r="BX66" s="38"/>
      <c r="BY66" s="20">
        <f t="shared" si="16"/>
        <v>55.8</v>
      </c>
      <c r="BZ66" s="20">
        <f aca="true" t="shared" si="21" ref="BZ66:BZ71">BY66/Q66</f>
        <v>55.8</v>
      </c>
      <c r="CL66">
        <f t="shared" si="17"/>
        <v>1392</v>
      </c>
      <c r="CM66" t="s">
        <v>1317</v>
      </c>
    </row>
    <row r="67" spans="1:91" ht="12.75">
      <c r="A67" s="18">
        <v>1392</v>
      </c>
      <c r="B67" s="13" t="s">
        <v>778</v>
      </c>
      <c r="C67" s="13" t="s">
        <v>1021</v>
      </c>
      <c r="D67" s="13" t="s">
        <v>7</v>
      </c>
      <c r="E67" s="13" t="s">
        <v>188</v>
      </c>
      <c r="F67" s="2">
        <v>151.9</v>
      </c>
      <c r="G67" s="2">
        <v>2</v>
      </c>
      <c r="H67" t="s">
        <v>1233</v>
      </c>
      <c r="I67" s="9">
        <v>4</v>
      </c>
      <c r="J67" s="23">
        <v>3.05</v>
      </c>
      <c r="K67" t="s">
        <v>1034</v>
      </c>
      <c r="L67" s="13" t="s">
        <v>233</v>
      </c>
      <c r="M67" t="s">
        <v>1244</v>
      </c>
      <c r="N67" s="13" t="s">
        <v>1228</v>
      </c>
      <c r="O67" s="13" t="s">
        <v>962</v>
      </c>
      <c r="P67" s="2" t="s">
        <v>1229</v>
      </c>
      <c r="Q67" s="9">
        <v>4</v>
      </c>
      <c r="T67" s="27">
        <v>146</v>
      </c>
      <c r="U67" s="19">
        <v>8</v>
      </c>
      <c r="V67" s="19">
        <v>0</v>
      </c>
      <c r="W67" s="47">
        <f t="shared" si="15"/>
        <v>146.4</v>
      </c>
      <c r="X67" s="47">
        <f t="shared" si="18"/>
        <v>36.6</v>
      </c>
      <c r="Z67" s="5">
        <f t="shared" si="19"/>
        <v>3.0500000000000003</v>
      </c>
      <c r="AA67" s="12"/>
      <c r="AB67" s="12"/>
      <c r="AC67" s="12"/>
      <c r="AD67" s="47"/>
      <c r="AE67" s="12"/>
      <c r="AF67" s="12"/>
      <c r="AG67" s="12"/>
      <c r="AH67" s="23"/>
      <c r="AI67">
        <v>3</v>
      </c>
      <c r="AJ67">
        <v>1</v>
      </c>
      <c r="AK67">
        <v>0</v>
      </c>
      <c r="AL67" s="23">
        <f t="shared" si="20"/>
        <v>3.0500000000000003</v>
      </c>
      <c r="AO67" s="16"/>
      <c r="AP67" s="16"/>
      <c r="AQ67" s="16"/>
      <c r="AZ67" s="23"/>
      <c r="BA67" s="5"/>
      <c r="BI67" s="23">
        <v>3.05</v>
      </c>
      <c r="BN67" s="36"/>
      <c r="BO67" s="36"/>
      <c r="BP67" s="36"/>
      <c r="BQ67" s="23"/>
      <c r="BR67" s="23"/>
      <c r="BS67" s="38"/>
      <c r="BT67" s="38"/>
      <c r="BU67" s="21"/>
      <c r="BV67" s="36"/>
      <c r="BX67" s="38"/>
      <c r="BY67" s="20">
        <f t="shared" si="16"/>
        <v>146.4</v>
      </c>
      <c r="BZ67" s="20">
        <f t="shared" si="21"/>
        <v>36.6</v>
      </c>
      <c r="CL67">
        <f t="shared" si="17"/>
        <v>1392</v>
      </c>
      <c r="CM67" t="s">
        <v>1244</v>
      </c>
    </row>
    <row r="68" spans="1:91" ht="12.75">
      <c r="A68" s="18">
        <v>1392</v>
      </c>
      <c r="B68" s="13" t="s">
        <v>778</v>
      </c>
      <c r="C68" s="13" t="s">
        <v>1021</v>
      </c>
      <c r="D68" s="13" t="s">
        <v>7</v>
      </c>
      <c r="E68" s="13" t="s">
        <v>188</v>
      </c>
      <c r="F68" s="25">
        <v>151.1</v>
      </c>
      <c r="G68" s="2">
        <v>2</v>
      </c>
      <c r="H68" t="s">
        <v>799</v>
      </c>
      <c r="I68" s="9">
        <v>4</v>
      </c>
      <c r="J68" s="23">
        <v>1.8</v>
      </c>
      <c r="K68" t="s">
        <v>1004</v>
      </c>
      <c r="L68" s="13" t="s">
        <v>233</v>
      </c>
      <c r="M68" t="s">
        <v>803</v>
      </c>
      <c r="N68" s="13" t="s">
        <v>795</v>
      </c>
      <c r="O68" s="13" t="s">
        <v>951</v>
      </c>
      <c r="P68" s="2" t="s">
        <v>618</v>
      </c>
      <c r="Q68" s="9">
        <v>4</v>
      </c>
      <c r="T68" s="27">
        <v>86</v>
      </c>
      <c r="U68" s="19">
        <v>8</v>
      </c>
      <c r="V68" s="19">
        <v>0</v>
      </c>
      <c r="W68" s="47">
        <f t="shared" si="15"/>
        <v>86.4</v>
      </c>
      <c r="X68" s="47">
        <f t="shared" si="18"/>
        <v>21.6</v>
      </c>
      <c r="Z68" s="5">
        <f t="shared" si="19"/>
        <v>1.8</v>
      </c>
      <c r="AA68" s="12"/>
      <c r="AB68" s="12"/>
      <c r="AC68" s="12"/>
      <c r="AD68" s="47"/>
      <c r="AE68" s="12"/>
      <c r="AF68" s="12"/>
      <c r="AG68" s="12"/>
      <c r="AH68" s="23"/>
      <c r="AI68">
        <v>1</v>
      </c>
      <c r="AJ68">
        <v>16</v>
      </c>
      <c r="AK68">
        <v>0</v>
      </c>
      <c r="AL68" s="23">
        <f t="shared" si="20"/>
        <v>1.8</v>
      </c>
      <c r="AM68" s="23"/>
      <c r="AO68" s="16"/>
      <c r="AP68" s="16"/>
      <c r="AQ68" s="16"/>
      <c r="BA68" s="5"/>
      <c r="BI68" s="23">
        <v>1.8</v>
      </c>
      <c r="BN68" s="36"/>
      <c r="BO68" s="36"/>
      <c r="BP68" s="36"/>
      <c r="BQ68" s="23"/>
      <c r="BS68" s="38"/>
      <c r="BT68" s="38"/>
      <c r="BU68" s="21"/>
      <c r="BV68" s="36"/>
      <c r="BX68" s="38"/>
      <c r="BY68" s="20">
        <f t="shared" si="16"/>
        <v>86.4</v>
      </c>
      <c r="BZ68" s="20">
        <f t="shared" si="21"/>
        <v>21.6</v>
      </c>
      <c r="CL68">
        <f t="shared" si="17"/>
        <v>1392</v>
      </c>
      <c r="CM68" t="s">
        <v>803</v>
      </c>
    </row>
    <row r="69" spans="1:91" ht="12.75">
      <c r="A69" s="18">
        <v>1392</v>
      </c>
      <c r="B69" s="13" t="s">
        <v>778</v>
      </c>
      <c r="C69" s="13" t="s">
        <v>1021</v>
      </c>
      <c r="D69" s="13" t="s">
        <v>7</v>
      </c>
      <c r="E69" s="13" t="s">
        <v>188</v>
      </c>
      <c r="F69" s="2">
        <v>151.11</v>
      </c>
      <c r="G69" s="2">
        <v>2</v>
      </c>
      <c r="H69" t="s">
        <v>450</v>
      </c>
      <c r="I69" s="9">
        <v>1</v>
      </c>
      <c r="J69" s="23">
        <v>1.9</v>
      </c>
      <c r="K69" t="s">
        <v>449</v>
      </c>
      <c r="L69" s="13" t="s">
        <v>233</v>
      </c>
      <c r="M69" t="s">
        <v>460</v>
      </c>
      <c r="N69" s="13" t="s">
        <v>442</v>
      </c>
      <c r="O69" s="13" t="s">
        <v>951</v>
      </c>
      <c r="P69" s="2" t="s">
        <v>1214</v>
      </c>
      <c r="Q69" s="9">
        <v>1</v>
      </c>
      <c r="T69" s="27">
        <v>22</v>
      </c>
      <c r="U69" s="19">
        <v>16</v>
      </c>
      <c r="V69" s="19">
        <v>0</v>
      </c>
      <c r="W69" s="47">
        <f t="shared" si="15"/>
        <v>22.8</v>
      </c>
      <c r="X69" s="47">
        <f t="shared" si="18"/>
        <v>22.8</v>
      </c>
      <c r="Z69" s="5">
        <f t="shared" si="19"/>
        <v>1.9000000000000001</v>
      </c>
      <c r="AA69" s="12">
        <v>22</v>
      </c>
      <c r="AB69" s="12">
        <v>16</v>
      </c>
      <c r="AC69" s="12">
        <v>0</v>
      </c>
      <c r="AD69" s="47">
        <f>AA69+AB69/20+AC69/240</f>
        <v>22.8</v>
      </c>
      <c r="AE69" s="12">
        <v>1</v>
      </c>
      <c r="AF69" s="12">
        <v>18</v>
      </c>
      <c r="AG69" s="12">
        <v>0</v>
      </c>
      <c r="AH69" s="23">
        <f>AE69+AF69/20+AG69/240</f>
        <v>1.9</v>
      </c>
      <c r="AI69">
        <v>1</v>
      </c>
      <c r="AJ69">
        <v>18</v>
      </c>
      <c r="AK69">
        <v>0</v>
      </c>
      <c r="AL69" s="23">
        <f t="shared" si="20"/>
        <v>1.9000000000000001</v>
      </c>
      <c r="AO69" s="16"/>
      <c r="AP69" s="16"/>
      <c r="AQ69" s="16"/>
      <c r="BA69" s="5"/>
      <c r="BI69" s="23">
        <v>1.9</v>
      </c>
      <c r="BN69" s="36"/>
      <c r="BO69" s="36"/>
      <c r="BP69" s="36"/>
      <c r="BQ69" s="23"/>
      <c r="BR69" s="23"/>
      <c r="BS69" s="38"/>
      <c r="BT69" s="38"/>
      <c r="BU69" s="21"/>
      <c r="BV69" s="36"/>
      <c r="BX69" s="38"/>
      <c r="BY69" s="20">
        <f t="shared" si="16"/>
        <v>22.8</v>
      </c>
      <c r="BZ69" s="20">
        <f t="shared" si="21"/>
        <v>22.8</v>
      </c>
      <c r="CL69">
        <f t="shared" si="17"/>
        <v>1392</v>
      </c>
      <c r="CM69" t="s">
        <v>460</v>
      </c>
    </row>
    <row r="70" spans="1:92" ht="12.75">
      <c r="A70" s="18">
        <v>1392</v>
      </c>
      <c r="B70" s="13" t="s">
        <v>778</v>
      </c>
      <c r="C70" s="13" t="s">
        <v>1021</v>
      </c>
      <c r="D70" s="13" t="s">
        <v>7</v>
      </c>
      <c r="E70" s="13" t="s">
        <v>188</v>
      </c>
      <c r="F70" s="2" t="s">
        <v>96</v>
      </c>
      <c r="G70" s="2">
        <v>2</v>
      </c>
      <c r="H70" t="s">
        <v>4</v>
      </c>
      <c r="I70" s="9">
        <v>0.5</v>
      </c>
      <c r="J70" s="23">
        <v>1.95</v>
      </c>
      <c r="K70" t="s">
        <v>1110</v>
      </c>
      <c r="L70" s="13" t="s">
        <v>233</v>
      </c>
      <c r="M70" t="s">
        <v>1113</v>
      </c>
      <c r="N70" s="13" t="s">
        <v>1089</v>
      </c>
      <c r="O70" s="13" t="s">
        <v>1089</v>
      </c>
      <c r="P70" s="2" t="s">
        <v>191</v>
      </c>
      <c r="Q70" s="9">
        <v>0.5</v>
      </c>
      <c r="T70" s="27"/>
      <c r="W70" s="47">
        <f>(23+8/20)/2</f>
        <v>11.7</v>
      </c>
      <c r="X70" s="47">
        <f t="shared" si="18"/>
        <v>23.4</v>
      </c>
      <c r="Z70" s="5">
        <f t="shared" si="19"/>
        <v>1.95</v>
      </c>
      <c r="AA70" s="12"/>
      <c r="AB70" s="12"/>
      <c r="AC70" s="12"/>
      <c r="AD70" s="47"/>
      <c r="AE70" s="12"/>
      <c r="AF70" s="12"/>
      <c r="AG70" s="12"/>
      <c r="AH70" s="23">
        <f>(1+19/20)/2</f>
        <v>0.975</v>
      </c>
      <c r="AL70" s="23">
        <f t="shared" si="20"/>
        <v>1.95</v>
      </c>
      <c r="AM70" s="23"/>
      <c r="AO70" s="16"/>
      <c r="AP70" s="16"/>
      <c r="AQ70" s="16"/>
      <c r="BA70" s="5"/>
      <c r="BI70" s="23">
        <v>1.95</v>
      </c>
      <c r="BN70" s="36"/>
      <c r="BO70" s="36"/>
      <c r="BP70" s="36"/>
      <c r="BQ70" s="23"/>
      <c r="BS70" s="38"/>
      <c r="BT70" s="38"/>
      <c r="BU70" s="21"/>
      <c r="BV70" s="36"/>
      <c r="BX70" s="38"/>
      <c r="BY70" s="20">
        <f t="shared" si="16"/>
        <v>11.7</v>
      </c>
      <c r="BZ70" s="20">
        <f t="shared" si="21"/>
        <v>23.4</v>
      </c>
      <c r="CL70">
        <f t="shared" si="17"/>
        <v>1392</v>
      </c>
      <c r="CM70" t="s">
        <v>1113</v>
      </c>
      <c r="CN70" t="s">
        <v>30</v>
      </c>
    </row>
    <row r="71" spans="1:91" ht="12.75">
      <c r="A71" s="18">
        <v>1392</v>
      </c>
      <c r="B71" s="13" t="s">
        <v>778</v>
      </c>
      <c r="C71" s="13" t="s">
        <v>1021</v>
      </c>
      <c r="D71" s="13" t="s">
        <v>7</v>
      </c>
      <c r="E71" s="13" t="s">
        <v>188</v>
      </c>
      <c r="F71" s="2" t="s">
        <v>17</v>
      </c>
      <c r="G71" s="2">
        <v>2</v>
      </c>
      <c r="H71" t="s">
        <v>799</v>
      </c>
      <c r="I71" s="9">
        <v>0.5</v>
      </c>
      <c r="J71" s="23">
        <v>1.9500000000000002</v>
      </c>
      <c r="K71" t="s">
        <v>779</v>
      </c>
      <c r="L71" s="13" t="s">
        <v>233</v>
      </c>
      <c r="M71" t="s">
        <v>801</v>
      </c>
      <c r="N71" s="13" t="s">
        <v>795</v>
      </c>
      <c r="O71" s="13" t="s">
        <v>4</v>
      </c>
      <c r="P71" s="2" t="s">
        <v>190</v>
      </c>
      <c r="Q71" s="9">
        <v>0.5</v>
      </c>
      <c r="T71" s="27"/>
      <c r="W71" s="47">
        <v>11.7</v>
      </c>
      <c r="X71" s="47">
        <f t="shared" si="18"/>
        <v>23.4</v>
      </c>
      <c r="Z71" s="5">
        <f t="shared" si="19"/>
        <v>1.95</v>
      </c>
      <c r="AA71" s="12"/>
      <c r="AB71" s="12"/>
      <c r="AC71" s="12"/>
      <c r="AD71" s="47"/>
      <c r="AE71" s="12"/>
      <c r="AF71" s="12"/>
      <c r="AG71" s="12"/>
      <c r="AH71" s="23">
        <f>(1+19/20)/2</f>
        <v>0.975</v>
      </c>
      <c r="AL71" s="23">
        <f t="shared" si="20"/>
        <v>1.95</v>
      </c>
      <c r="AO71" s="16"/>
      <c r="AP71" s="16"/>
      <c r="AQ71" s="16"/>
      <c r="BA71" s="5"/>
      <c r="BI71" s="23">
        <v>1.95</v>
      </c>
      <c r="BN71" s="36"/>
      <c r="BO71" s="36"/>
      <c r="BP71" s="36"/>
      <c r="BQ71" s="23"/>
      <c r="BS71" s="38"/>
      <c r="BT71" s="38"/>
      <c r="BU71" s="21"/>
      <c r="BV71" s="36"/>
      <c r="BX71" s="38"/>
      <c r="BY71" s="20">
        <f t="shared" si="16"/>
        <v>11.7</v>
      </c>
      <c r="BZ71" s="20">
        <f t="shared" si="21"/>
        <v>23.4</v>
      </c>
      <c r="CL71">
        <f t="shared" si="17"/>
        <v>1392</v>
      </c>
      <c r="CM71" t="s">
        <v>801</v>
      </c>
    </row>
    <row r="72" spans="1:76" ht="12.75">
      <c r="A72" s="18"/>
      <c r="E72" s="13"/>
      <c r="F72" s="2"/>
      <c r="G72" s="2"/>
      <c r="T72" s="27"/>
      <c r="W72" s="47"/>
      <c r="X72" s="47"/>
      <c r="Z72" s="5"/>
      <c r="AA72" s="12"/>
      <c r="AB72" s="12"/>
      <c r="AC72" s="12"/>
      <c r="AD72" s="47"/>
      <c r="AE72" s="12"/>
      <c r="AF72" s="12"/>
      <c r="AG72" s="12"/>
      <c r="AO72" s="16"/>
      <c r="AP72" s="16"/>
      <c r="AQ72" s="16"/>
      <c r="BA72" s="5"/>
      <c r="BD72" s="23"/>
      <c r="BN72" s="36"/>
      <c r="BO72" s="36"/>
      <c r="BP72" s="36"/>
      <c r="BQ72" s="23"/>
      <c r="BR72" s="23"/>
      <c r="BS72" s="38"/>
      <c r="BT72" s="38"/>
      <c r="BU72" s="21"/>
      <c r="BV72" s="36"/>
      <c r="BX72" s="38"/>
    </row>
    <row r="73" spans="1:91" ht="12.75">
      <c r="A73" s="18">
        <v>1392</v>
      </c>
      <c r="B73" s="13" t="s">
        <v>778</v>
      </c>
      <c r="C73" s="13" t="s">
        <v>1021</v>
      </c>
      <c r="D73" s="13" t="s">
        <v>7</v>
      </c>
      <c r="E73" s="13" t="s">
        <v>192</v>
      </c>
      <c r="F73" s="2">
        <v>151.13</v>
      </c>
      <c r="G73" s="2">
        <v>3</v>
      </c>
      <c r="H73" t="s">
        <v>450</v>
      </c>
      <c r="I73" s="9">
        <v>0.5</v>
      </c>
      <c r="J73" s="23">
        <v>1.9</v>
      </c>
      <c r="K73" t="s">
        <v>448</v>
      </c>
      <c r="L73" s="13" t="s">
        <v>233</v>
      </c>
      <c r="M73" t="s">
        <v>457</v>
      </c>
      <c r="N73" s="13" t="s">
        <v>442</v>
      </c>
      <c r="O73" s="13" t="s">
        <v>4</v>
      </c>
      <c r="P73" s="2" t="s">
        <v>1217</v>
      </c>
      <c r="Q73" s="9">
        <v>0.5</v>
      </c>
      <c r="T73" s="27">
        <v>11</v>
      </c>
      <c r="U73" s="19">
        <v>8</v>
      </c>
      <c r="V73" s="19">
        <v>0</v>
      </c>
      <c r="W73" s="47">
        <f>T73+U73/20+V73/240</f>
        <v>11.4</v>
      </c>
      <c r="X73" s="47">
        <f aca="true" t="shared" si="22" ref="X73:X78">W73/Q73</f>
        <v>22.8</v>
      </c>
      <c r="Z73" s="5">
        <f aca="true" t="shared" si="23" ref="Z73:Z78">X73/12</f>
        <v>1.9000000000000001</v>
      </c>
      <c r="AA73" s="12">
        <v>22</v>
      </c>
      <c r="AB73" s="12">
        <v>16</v>
      </c>
      <c r="AC73" s="12">
        <v>0</v>
      </c>
      <c r="AD73" s="47">
        <f>AA73+AB73/20+AC73/240</f>
        <v>22.8</v>
      </c>
      <c r="AE73" s="12"/>
      <c r="AF73" s="12">
        <v>19</v>
      </c>
      <c r="AG73" s="12">
        <v>0</v>
      </c>
      <c r="AH73" s="23">
        <f>AE73+AF73/20+AG73/240</f>
        <v>0.95</v>
      </c>
      <c r="AI73">
        <v>1</v>
      </c>
      <c r="AJ73">
        <v>18</v>
      </c>
      <c r="AK73">
        <v>0</v>
      </c>
      <c r="AL73" s="23">
        <f aca="true" t="shared" si="24" ref="AL73:AL78">Z73*1</f>
        <v>1.9000000000000001</v>
      </c>
      <c r="AO73" s="16"/>
      <c r="AP73" s="16"/>
      <c r="AQ73" s="16"/>
      <c r="BA73" s="5"/>
      <c r="BI73" s="23">
        <v>1.9</v>
      </c>
      <c r="BN73" s="36"/>
      <c r="BO73" s="36"/>
      <c r="BP73" s="36"/>
      <c r="BQ73" s="23"/>
      <c r="BR73" s="23"/>
      <c r="BS73" s="38"/>
      <c r="BT73" s="38"/>
      <c r="BU73" s="21"/>
      <c r="BV73" s="36"/>
      <c r="BX73" s="38"/>
      <c r="BY73" s="20">
        <f aca="true" t="shared" si="25" ref="BY73:BY78">W73+(BQ73*12*Q73)+(BV73*Q73)</f>
        <v>11.4</v>
      </c>
      <c r="BZ73" s="20">
        <f aca="true" t="shared" si="26" ref="BZ73:BZ78">BY73/Q73</f>
        <v>22.8</v>
      </c>
      <c r="CL73">
        <f aca="true" t="shared" si="27" ref="CL73:CL78">A73*1</f>
        <v>1392</v>
      </c>
      <c r="CM73" t="s">
        <v>457</v>
      </c>
    </row>
    <row r="74" spans="1:91" ht="12.75">
      <c r="A74" s="18">
        <v>1392</v>
      </c>
      <c r="B74" s="13" t="s">
        <v>778</v>
      </c>
      <c r="C74" s="13" t="s">
        <v>1021</v>
      </c>
      <c r="D74" s="13" t="s">
        <v>7</v>
      </c>
      <c r="E74" s="13" t="s">
        <v>192</v>
      </c>
      <c r="F74" s="2">
        <v>151.14</v>
      </c>
      <c r="G74" s="2">
        <v>3</v>
      </c>
      <c r="H74" t="s">
        <v>316</v>
      </c>
      <c r="I74" s="9">
        <v>2</v>
      </c>
      <c r="J74" s="23">
        <v>0.89375</v>
      </c>
      <c r="K74" t="s">
        <v>385</v>
      </c>
      <c r="L74" s="13" t="s">
        <v>233</v>
      </c>
      <c r="M74" t="s">
        <v>322</v>
      </c>
      <c r="N74" s="13" t="s">
        <v>301</v>
      </c>
      <c r="O74" s="13" t="s">
        <v>4</v>
      </c>
      <c r="P74" s="2" t="s">
        <v>969</v>
      </c>
      <c r="Q74" s="9">
        <v>2</v>
      </c>
      <c r="T74" s="27">
        <v>21</v>
      </c>
      <c r="U74" s="19">
        <v>9</v>
      </c>
      <c r="V74" s="19">
        <v>0</v>
      </c>
      <c r="W74" s="47">
        <f>T74+U74/20+V74/240</f>
        <v>21.45</v>
      </c>
      <c r="X74" s="47">
        <f t="shared" si="22"/>
        <v>10.725</v>
      </c>
      <c r="Z74" s="5">
        <f t="shared" si="23"/>
        <v>0.8937499999999999</v>
      </c>
      <c r="AA74" s="12"/>
      <c r="AB74" s="12"/>
      <c r="AC74" s="12"/>
      <c r="AD74" s="47"/>
      <c r="AE74" s="12">
        <v>1</v>
      </c>
      <c r="AF74" s="12">
        <v>15</v>
      </c>
      <c r="AG74" s="12">
        <v>9</v>
      </c>
      <c r="AH74" s="23">
        <f>AE74+AF74/20+AG74/240</f>
        <v>1.7875</v>
      </c>
      <c r="AL74" s="23">
        <f t="shared" si="24"/>
        <v>0.8937499999999999</v>
      </c>
      <c r="AO74" s="16"/>
      <c r="AP74" s="16"/>
      <c r="AQ74" s="16"/>
      <c r="BA74" s="5"/>
      <c r="BI74" s="23">
        <v>0.89375</v>
      </c>
      <c r="BN74" s="36"/>
      <c r="BO74" s="36"/>
      <c r="BP74" s="36"/>
      <c r="BQ74" s="23"/>
      <c r="BR74" s="23"/>
      <c r="BS74" s="38"/>
      <c r="BT74" s="38"/>
      <c r="BU74" s="21"/>
      <c r="BV74" s="36"/>
      <c r="BX74" s="38"/>
      <c r="BY74" s="20">
        <f t="shared" si="25"/>
        <v>21.45</v>
      </c>
      <c r="BZ74" s="20">
        <f t="shared" si="26"/>
        <v>10.725</v>
      </c>
      <c r="CL74">
        <f t="shared" si="27"/>
        <v>1392</v>
      </c>
      <c r="CM74" t="s">
        <v>322</v>
      </c>
    </row>
    <row r="75" spans="1:91" ht="12.75">
      <c r="A75" s="18">
        <v>1392</v>
      </c>
      <c r="B75" s="13" t="s">
        <v>778</v>
      </c>
      <c r="C75" s="13" t="s">
        <v>1021</v>
      </c>
      <c r="D75" s="13" t="s">
        <v>7</v>
      </c>
      <c r="E75" s="13" t="s">
        <v>192</v>
      </c>
      <c r="F75" s="2" t="s">
        <v>97</v>
      </c>
      <c r="G75" s="2">
        <v>3</v>
      </c>
      <c r="H75" t="s">
        <v>316</v>
      </c>
      <c r="I75" s="9">
        <v>25</v>
      </c>
      <c r="J75" s="23">
        <v>3.3</v>
      </c>
      <c r="K75" t="s">
        <v>281</v>
      </c>
      <c r="L75" s="13" t="s">
        <v>233</v>
      </c>
      <c r="M75" t="s">
        <v>317</v>
      </c>
      <c r="N75" s="13" t="s">
        <v>301</v>
      </c>
      <c r="O75" s="13" t="s">
        <v>234</v>
      </c>
      <c r="P75" s="2" t="s">
        <v>1055</v>
      </c>
      <c r="Q75" s="9">
        <v>25</v>
      </c>
      <c r="T75" s="27"/>
      <c r="W75" s="47">
        <f>1980/2</f>
        <v>990</v>
      </c>
      <c r="X75" s="47">
        <f t="shared" si="22"/>
        <v>39.6</v>
      </c>
      <c r="Z75" s="5">
        <f t="shared" si="23"/>
        <v>3.3000000000000003</v>
      </c>
      <c r="AA75" s="12"/>
      <c r="AB75" s="12"/>
      <c r="AC75" s="12"/>
      <c r="AD75" s="47"/>
      <c r="AE75" s="12"/>
      <c r="AF75" s="12"/>
      <c r="AG75" s="12"/>
      <c r="AH75" s="23">
        <f>165/2</f>
        <v>82.5</v>
      </c>
      <c r="AL75" s="23">
        <f t="shared" si="24"/>
        <v>3.3000000000000003</v>
      </c>
      <c r="AO75" s="16"/>
      <c r="AP75" s="16"/>
      <c r="AQ75" s="16"/>
      <c r="BA75" s="5"/>
      <c r="BE75" s="23">
        <v>3.3</v>
      </c>
      <c r="BN75" s="36"/>
      <c r="BO75" s="36"/>
      <c r="BP75" s="36"/>
      <c r="BQ75" s="23"/>
      <c r="BR75" s="23"/>
      <c r="BS75" s="38"/>
      <c r="BT75" s="38"/>
      <c r="BU75" s="21"/>
      <c r="BV75" s="36"/>
      <c r="BX75" s="38"/>
      <c r="BY75" s="20">
        <f t="shared" si="25"/>
        <v>990</v>
      </c>
      <c r="BZ75" s="20">
        <f t="shared" si="26"/>
        <v>39.6</v>
      </c>
      <c r="CL75">
        <f t="shared" si="27"/>
        <v>1392</v>
      </c>
      <c r="CM75" t="s">
        <v>317</v>
      </c>
    </row>
    <row r="76" spans="1:91" ht="12.75">
      <c r="A76" s="18">
        <v>1392</v>
      </c>
      <c r="B76" s="13" t="s">
        <v>778</v>
      </c>
      <c r="C76" s="13" t="s">
        <v>1021</v>
      </c>
      <c r="D76" s="13" t="s">
        <v>7</v>
      </c>
      <c r="E76" s="13" t="s">
        <v>192</v>
      </c>
      <c r="F76" s="2" t="s">
        <v>98</v>
      </c>
      <c r="G76" s="2">
        <v>3</v>
      </c>
      <c r="H76" t="s">
        <v>316</v>
      </c>
      <c r="I76" s="9">
        <v>25</v>
      </c>
      <c r="J76" s="23">
        <v>3.3</v>
      </c>
      <c r="K76" t="s">
        <v>1274</v>
      </c>
      <c r="L76" s="13" t="s">
        <v>233</v>
      </c>
      <c r="M76" t="s">
        <v>338</v>
      </c>
      <c r="N76" s="13" t="s">
        <v>301</v>
      </c>
      <c r="O76" s="13" t="s">
        <v>1213</v>
      </c>
      <c r="P76" s="2" t="s">
        <v>1055</v>
      </c>
      <c r="Q76" s="9">
        <v>25</v>
      </c>
      <c r="T76" s="27"/>
      <c r="W76" s="47">
        <f>1980/2</f>
        <v>990</v>
      </c>
      <c r="X76" s="47">
        <f t="shared" si="22"/>
        <v>39.6</v>
      </c>
      <c r="Z76" s="5">
        <f t="shared" si="23"/>
        <v>3.3000000000000003</v>
      </c>
      <c r="AA76" s="12"/>
      <c r="AB76" s="12"/>
      <c r="AC76" s="12"/>
      <c r="AD76" s="47"/>
      <c r="AE76" s="12"/>
      <c r="AF76" s="12"/>
      <c r="AG76" s="12"/>
      <c r="AH76" s="23">
        <f>165/2</f>
        <v>82.5</v>
      </c>
      <c r="AL76" s="23">
        <f t="shared" si="24"/>
        <v>3.3000000000000003</v>
      </c>
      <c r="AO76" s="16"/>
      <c r="AP76" s="16"/>
      <c r="AQ76" s="16"/>
      <c r="BA76" s="5"/>
      <c r="BE76" s="23">
        <v>3.3</v>
      </c>
      <c r="BI76" s="23"/>
      <c r="BN76" s="36"/>
      <c r="BO76" s="36"/>
      <c r="BP76" s="36"/>
      <c r="BQ76" s="23"/>
      <c r="BR76" s="23"/>
      <c r="BS76" s="38"/>
      <c r="BT76" s="38"/>
      <c r="BU76" s="21"/>
      <c r="BV76" s="36"/>
      <c r="BX76" s="38"/>
      <c r="BY76" s="20">
        <f t="shared" si="25"/>
        <v>990</v>
      </c>
      <c r="BZ76" s="20">
        <f t="shared" si="26"/>
        <v>39.6</v>
      </c>
      <c r="CL76">
        <f t="shared" si="27"/>
        <v>1392</v>
      </c>
      <c r="CM76" t="s">
        <v>338</v>
      </c>
    </row>
    <row r="77" spans="1:91" ht="12.75">
      <c r="A77" s="18">
        <v>1392</v>
      </c>
      <c r="B77" s="13" t="s">
        <v>778</v>
      </c>
      <c r="C77" s="13" t="s">
        <v>1021</v>
      </c>
      <c r="D77" s="13" t="s">
        <v>7</v>
      </c>
      <c r="E77" s="13" t="s">
        <v>192</v>
      </c>
      <c r="F77" s="2">
        <v>151.18</v>
      </c>
      <c r="G77" s="2">
        <v>3</v>
      </c>
      <c r="H77" t="s">
        <v>1305</v>
      </c>
      <c r="I77" s="9">
        <v>9</v>
      </c>
      <c r="J77" s="23">
        <v>5.05</v>
      </c>
      <c r="K77" t="s">
        <v>1324</v>
      </c>
      <c r="L77" s="13" t="s">
        <v>233</v>
      </c>
      <c r="M77" t="s">
        <v>1311</v>
      </c>
      <c r="N77" s="13" t="s">
        <v>1300</v>
      </c>
      <c r="O77" s="13" t="s">
        <v>249</v>
      </c>
      <c r="P77" s="2" t="s">
        <v>1251</v>
      </c>
      <c r="Q77" s="9">
        <v>9</v>
      </c>
      <c r="T77" s="27">
        <v>545</v>
      </c>
      <c r="U77" s="19">
        <v>8</v>
      </c>
      <c r="V77" s="19">
        <v>0</v>
      </c>
      <c r="W77" s="47">
        <f>T77+U77/20+V77/240</f>
        <v>545.4</v>
      </c>
      <c r="X77" s="47">
        <f t="shared" si="22"/>
        <v>60.599999999999994</v>
      </c>
      <c r="Z77" s="5">
        <f t="shared" si="23"/>
        <v>5.05</v>
      </c>
      <c r="AA77" s="12"/>
      <c r="AB77" s="12"/>
      <c r="AC77" s="12"/>
      <c r="AD77" s="47"/>
      <c r="AE77" s="12"/>
      <c r="AF77" s="12"/>
      <c r="AG77" s="12"/>
      <c r="AH77" s="23"/>
      <c r="AI77">
        <v>5</v>
      </c>
      <c r="AJ77">
        <v>1</v>
      </c>
      <c r="AK77">
        <v>0</v>
      </c>
      <c r="AL77" s="23">
        <f t="shared" si="24"/>
        <v>5.05</v>
      </c>
      <c r="AO77" s="16"/>
      <c r="AP77" s="16"/>
      <c r="AQ77" s="16"/>
      <c r="BA77" s="5"/>
      <c r="BI77" s="23"/>
      <c r="BN77" s="36"/>
      <c r="BO77" s="36"/>
      <c r="BP77" s="36"/>
      <c r="BQ77" s="23"/>
      <c r="BR77" s="23"/>
      <c r="BS77" s="38"/>
      <c r="BT77" s="38"/>
      <c r="BU77" s="21"/>
      <c r="BV77" s="36"/>
      <c r="BX77" s="38"/>
      <c r="BY77" s="20">
        <f t="shared" si="25"/>
        <v>545.4</v>
      </c>
      <c r="BZ77" s="20">
        <f t="shared" si="26"/>
        <v>60.599999999999994</v>
      </c>
      <c r="CL77">
        <f t="shared" si="27"/>
        <v>1392</v>
      </c>
      <c r="CM77" t="s">
        <v>1311</v>
      </c>
    </row>
    <row r="78" spans="1:92" ht="12.75">
      <c r="A78" s="18">
        <v>1392</v>
      </c>
      <c r="B78" s="13" t="s">
        <v>778</v>
      </c>
      <c r="C78" s="13" t="s">
        <v>1021</v>
      </c>
      <c r="D78" s="13" t="s">
        <v>7</v>
      </c>
      <c r="E78" s="13" t="s">
        <v>192</v>
      </c>
      <c r="F78" s="2">
        <v>151.19</v>
      </c>
      <c r="G78" s="2">
        <v>3</v>
      </c>
      <c r="H78" t="s">
        <v>4</v>
      </c>
      <c r="I78" s="9">
        <v>1</v>
      </c>
      <c r="J78" s="23">
        <v>4.958333333333333</v>
      </c>
      <c r="K78" t="s">
        <v>1268</v>
      </c>
      <c r="L78" s="13" t="s">
        <v>233</v>
      </c>
      <c r="M78" t="s">
        <v>1259</v>
      </c>
      <c r="N78" s="13" t="s">
        <v>1177</v>
      </c>
      <c r="O78" s="13" t="s">
        <v>1213</v>
      </c>
      <c r="P78" s="2" t="s">
        <v>1252</v>
      </c>
      <c r="Q78" s="9">
        <v>1</v>
      </c>
      <c r="R78" s="9">
        <v>35</v>
      </c>
      <c r="T78" s="27">
        <v>59</v>
      </c>
      <c r="U78" s="19">
        <v>10</v>
      </c>
      <c r="V78" s="19">
        <v>0</v>
      </c>
      <c r="W78" s="47">
        <f>T78+U78/20+V78/240</f>
        <v>59.5</v>
      </c>
      <c r="X78" s="47">
        <f t="shared" si="22"/>
        <v>59.5</v>
      </c>
      <c r="Y78" s="23">
        <f>W78*20/R78</f>
        <v>34</v>
      </c>
      <c r="Z78" s="5">
        <f t="shared" si="23"/>
        <v>4.958333333333333</v>
      </c>
      <c r="AA78" s="12">
        <v>59</v>
      </c>
      <c r="AB78" s="12">
        <v>10</v>
      </c>
      <c r="AC78" s="12">
        <v>0</v>
      </c>
      <c r="AD78" s="47">
        <f>AA78+AB78/20+AC78/240</f>
        <v>59.5</v>
      </c>
      <c r="AE78" s="12">
        <v>4</v>
      </c>
      <c r="AF78" s="12">
        <v>19</v>
      </c>
      <c r="AG78" s="12">
        <v>2</v>
      </c>
      <c r="AH78" s="23">
        <f>AE78+AF78/20+AG78/240</f>
        <v>4.958333333333334</v>
      </c>
      <c r="AI78">
        <v>4</v>
      </c>
      <c r="AJ78">
        <v>19</v>
      </c>
      <c r="AK78">
        <v>2</v>
      </c>
      <c r="AL78" s="23">
        <f t="shared" si="24"/>
        <v>4.958333333333333</v>
      </c>
      <c r="AM78" s="5">
        <f>Y78/12</f>
        <v>2.8333333333333335</v>
      </c>
      <c r="AO78" s="16"/>
      <c r="AP78" s="16"/>
      <c r="AQ78" s="16"/>
      <c r="BA78" s="5"/>
      <c r="BI78" s="23"/>
      <c r="BN78" s="36"/>
      <c r="BO78" s="36"/>
      <c r="BP78" s="36"/>
      <c r="BQ78" s="23"/>
      <c r="BR78" s="23"/>
      <c r="BS78" s="38"/>
      <c r="BT78" s="38"/>
      <c r="BU78" s="21"/>
      <c r="BV78" s="36"/>
      <c r="BX78" s="38"/>
      <c r="BY78" s="20">
        <f t="shared" si="25"/>
        <v>59.5</v>
      </c>
      <c r="BZ78" s="20">
        <f t="shared" si="26"/>
        <v>59.5</v>
      </c>
      <c r="CL78">
        <f t="shared" si="27"/>
        <v>1392</v>
      </c>
      <c r="CM78" t="s">
        <v>1259</v>
      </c>
      <c r="CN78" t="s">
        <v>834</v>
      </c>
    </row>
    <row r="79" spans="1:78" ht="12.75">
      <c r="A79" s="18"/>
      <c r="E79" s="13"/>
      <c r="F79" s="2"/>
      <c r="G79" s="2"/>
      <c r="J79" s="23"/>
      <c r="T79" s="27"/>
      <c r="AA79" s="12"/>
      <c r="AB79" s="12"/>
      <c r="AC79" s="12"/>
      <c r="AE79" s="12"/>
      <c r="AF79" s="12"/>
      <c r="AG79" s="12"/>
      <c r="AH79" s="23"/>
      <c r="AL79" s="23"/>
      <c r="AO79" s="16"/>
      <c r="AP79" s="16"/>
      <c r="AQ79" s="16"/>
      <c r="BA79" s="5"/>
      <c r="BI79" s="23"/>
      <c r="BN79" s="36"/>
      <c r="BO79" s="36"/>
      <c r="BP79" s="36"/>
      <c r="BQ79" s="23"/>
      <c r="BR79" s="23"/>
      <c r="BS79" s="38"/>
      <c r="BT79" s="38"/>
      <c r="BU79" s="21"/>
      <c r="BV79" s="36"/>
      <c r="BX79" s="38"/>
      <c r="BZ79" s="20"/>
    </row>
    <row r="80" spans="1:91" ht="12.75">
      <c r="A80" s="18">
        <v>1392</v>
      </c>
      <c r="B80" s="13" t="s">
        <v>4</v>
      </c>
      <c r="C80" s="13" t="s">
        <v>1021</v>
      </c>
      <c r="D80" s="13" t="s">
        <v>16</v>
      </c>
      <c r="E80" s="13" t="s">
        <v>186</v>
      </c>
      <c r="F80" s="2">
        <v>152.1</v>
      </c>
      <c r="G80" s="2"/>
      <c r="H80" s="2" t="s">
        <v>316</v>
      </c>
      <c r="I80" s="9">
        <v>3</v>
      </c>
      <c r="J80" s="23">
        <v>3.8499999999999996</v>
      </c>
      <c r="K80" s="2" t="s">
        <v>346</v>
      </c>
      <c r="L80" s="13" t="s">
        <v>233</v>
      </c>
      <c r="M80" t="s">
        <v>318</v>
      </c>
      <c r="N80" s="13" t="s">
        <v>301</v>
      </c>
      <c r="O80" s="13" t="s">
        <v>252</v>
      </c>
      <c r="P80" s="2" t="s">
        <v>1047</v>
      </c>
      <c r="Q80" s="9">
        <v>3</v>
      </c>
      <c r="T80" s="27">
        <v>138</v>
      </c>
      <c r="U80" s="19">
        <v>12</v>
      </c>
      <c r="V80" s="19">
        <v>0</v>
      </c>
      <c r="W80" s="47">
        <f>T80+U80/20+V80/240</f>
        <v>138.6</v>
      </c>
      <c r="X80" s="47">
        <f>W80/Q80</f>
        <v>46.199999999999996</v>
      </c>
      <c r="Z80" s="5">
        <f>X80/12</f>
        <v>3.8499999999999996</v>
      </c>
      <c r="AA80" s="12"/>
      <c r="AB80" s="12"/>
      <c r="AC80" s="12"/>
      <c r="AD80" s="47"/>
      <c r="AE80" s="12"/>
      <c r="AF80" s="12"/>
      <c r="AG80" s="12"/>
      <c r="AI80">
        <v>3</v>
      </c>
      <c r="AJ80">
        <v>17</v>
      </c>
      <c r="AK80">
        <v>0</v>
      </c>
      <c r="AL80" s="23">
        <f>Z80*1</f>
        <v>3.8499999999999996</v>
      </c>
      <c r="AO80" s="16"/>
      <c r="AP80" s="16"/>
      <c r="AQ80" s="16"/>
      <c r="BA80" s="5"/>
      <c r="BF80" s="23">
        <v>3.8499999999999996</v>
      </c>
      <c r="BN80" s="36"/>
      <c r="BO80" s="36"/>
      <c r="BP80" s="36"/>
      <c r="BQ80" s="23"/>
      <c r="BR80" s="23"/>
      <c r="BS80" s="38"/>
      <c r="BT80" s="38"/>
      <c r="BU80" s="21"/>
      <c r="BV80" s="36"/>
      <c r="BX80" s="38"/>
      <c r="BY80" s="20">
        <f>W80+(BQ80*12*Q80)+(BV80*Q80)</f>
        <v>138.6</v>
      </c>
      <c r="BZ80" s="20">
        <f>BY80/Q80</f>
        <v>46.199999999999996</v>
      </c>
      <c r="CL80">
        <f>A80*1</f>
        <v>1392</v>
      </c>
      <c r="CM80" t="s">
        <v>318</v>
      </c>
    </row>
    <row r="81" spans="1:92" ht="12.75">
      <c r="A81" s="18">
        <v>1392</v>
      </c>
      <c r="B81" s="13" t="s">
        <v>4</v>
      </c>
      <c r="C81" s="13" t="s">
        <v>1021</v>
      </c>
      <c r="D81" s="13" t="s">
        <v>16</v>
      </c>
      <c r="E81" s="13" t="s">
        <v>186</v>
      </c>
      <c r="F81" s="2">
        <v>152.2</v>
      </c>
      <c r="G81" s="2"/>
      <c r="H81" s="2" t="s">
        <v>4</v>
      </c>
      <c r="K81" s="2" t="s">
        <v>542</v>
      </c>
      <c r="L81" s="13" t="s">
        <v>233</v>
      </c>
      <c r="M81" t="s">
        <v>543</v>
      </c>
      <c r="N81" s="13" t="s">
        <v>1177</v>
      </c>
      <c r="O81" s="13" t="s">
        <v>234</v>
      </c>
      <c r="P81" s="2" t="s">
        <v>1047</v>
      </c>
      <c r="R81" s="9">
        <v>15</v>
      </c>
      <c r="T81" s="27">
        <v>19</v>
      </c>
      <c r="U81" s="19">
        <v>18</v>
      </c>
      <c r="V81" s="19">
        <v>0</v>
      </c>
      <c r="W81" s="47">
        <f>T81+U81/20+V81/240</f>
        <v>19.9</v>
      </c>
      <c r="Y81" s="23">
        <f>W81*20/R81</f>
        <v>26.533333333333335</v>
      </c>
      <c r="Z81" s="5"/>
      <c r="AA81" s="12"/>
      <c r="AB81" s="12"/>
      <c r="AC81" s="12"/>
      <c r="AD81" s="47"/>
      <c r="AE81" s="12"/>
      <c r="AF81" s="12"/>
      <c r="AG81" s="12"/>
      <c r="AM81" s="5">
        <f>Y81/12</f>
        <v>2.2111111111111112</v>
      </c>
      <c r="AO81" s="16"/>
      <c r="AP81" s="16"/>
      <c r="AQ81" s="16"/>
      <c r="AW81" s="23"/>
      <c r="BA81" s="5"/>
      <c r="BN81" s="36"/>
      <c r="BO81" s="36"/>
      <c r="BP81" s="36"/>
      <c r="BQ81" s="23"/>
      <c r="BR81" s="23"/>
      <c r="BS81" s="38"/>
      <c r="BT81" s="38"/>
      <c r="BU81" s="21"/>
      <c r="BV81" s="36"/>
      <c r="BW81" s="23"/>
      <c r="BX81" s="38"/>
      <c r="BY81" s="20">
        <f>W81+(BQ81*12*Q81)+(BV81*Q81)</f>
        <v>19.9</v>
      </c>
      <c r="BZ81" s="20"/>
      <c r="CL81">
        <f>A81*1</f>
        <v>1392</v>
      </c>
      <c r="CM81" t="s">
        <v>543</v>
      </c>
      <c r="CN81" t="s">
        <v>23</v>
      </c>
    </row>
    <row r="82" spans="1:92" ht="12.75">
      <c r="A82" s="18">
        <v>1392</v>
      </c>
      <c r="B82" s="13" t="s">
        <v>4</v>
      </c>
      <c r="C82" s="13" t="s">
        <v>1021</v>
      </c>
      <c r="D82" s="13" t="s">
        <v>16</v>
      </c>
      <c r="E82" s="13" t="s">
        <v>186</v>
      </c>
      <c r="F82" s="2">
        <v>152.3</v>
      </c>
      <c r="G82" s="2"/>
      <c r="H82" s="2" t="s">
        <v>316</v>
      </c>
      <c r="I82" s="9">
        <v>3</v>
      </c>
      <c r="J82" s="23">
        <v>4.266666666666667</v>
      </c>
      <c r="K82" s="2" t="s">
        <v>1321</v>
      </c>
      <c r="L82" s="13" t="s">
        <v>233</v>
      </c>
      <c r="M82" t="s">
        <v>326</v>
      </c>
      <c r="N82" s="13" t="s">
        <v>301</v>
      </c>
      <c r="O82" s="13" t="s">
        <v>249</v>
      </c>
      <c r="P82" s="2" t="s">
        <v>1047</v>
      </c>
      <c r="Q82" s="9">
        <v>3</v>
      </c>
      <c r="T82" s="27">
        <v>153</v>
      </c>
      <c r="U82" s="19">
        <v>12</v>
      </c>
      <c r="V82" s="19">
        <v>0</v>
      </c>
      <c r="W82" s="47">
        <f>T82+U82/20+V82/240</f>
        <v>153.6</v>
      </c>
      <c r="X82" s="47">
        <f>W82/Q82</f>
        <v>51.199999999999996</v>
      </c>
      <c r="Z82" s="5">
        <f>X82/12</f>
        <v>4.266666666666667</v>
      </c>
      <c r="AA82" s="12"/>
      <c r="AB82" s="12"/>
      <c r="AC82" s="12"/>
      <c r="AD82" s="47"/>
      <c r="AE82" s="12"/>
      <c r="AF82" s="12"/>
      <c r="AG82" s="12"/>
      <c r="AI82">
        <v>4</v>
      </c>
      <c r="AJ82">
        <v>4</v>
      </c>
      <c r="AK82">
        <v>0</v>
      </c>
      <c r="AL82" s="23">
        <f>Z82*1</f>
        <v>4.266666666666667</v>
      </c>
      <c r="AO82" s="16"/>
      <c r="AP82" s="16"/>
      <c r="AQ82" s="16"/>
      <c r="BA82" s="5"/>
      <c r="BF82" s="23">
        <v>4.266666666666667</v>
      </c>
      <c r="BN82" s="36"/>
      <c r="BO82" s="36"/>
      <c r="BP82" s="36"/>
      <c r="BQ82" s="23"/>
      <c r="BR82" s="23"/>
      <c r="BS82" s="38"/>
      <c r="BT82" s="38"/>
      <c r="BU82" s="21"/>
      <c r="BV82" s="36"/>
      <c r="BW82" s="23"/>
      <c r="BX82" s="38"/>
      <c r="BY82" s="20">
        <f>W82+(BQ82*12*Q82)+(BV82*Q82)</f>
        <v>153.6</v>
      </c>
      <c r="BZ82" s="20">
        <f>BY82/Q82</f>
        <v>51.199999999999996</v>
      </c>
      <c r="CL82">
        <f>A82*1</f>
        <v>1392</v>
      </c>
      <c r="CM82" t="s">
        <v>326</v>
      </c>
      <c r="CN82" t="s">
        <v>2</v>
      </c>
    </row>
    <row r="83" spans="1:92" ht="12.75">
      <c r="A83" s="18">
        <v>1392</v>
      </c>
      <c r="B83" s="13" t="s">
        <v>4</v>
      </c>
      <c r="C83" s="13" t="s">
        <v>1021</v>
      </c>
      <c r="D83" s="13" t="s">
        <v>16</v>
      </c>
      <c r="E83" s="13" t="s">
        <v>186</v>
      </c>
      <c r="F83" s="2">
        <v>152.4</v>
      </c>
      <c r="G83" s="2"/>
      <c r="H83" s="2" t="s">
        <v>4</v>
      </c>
      <c r="K83" s="2" t="s">
        <v>539</v>
      </c>
      <c r="L83" s="13" t="s">
        <v>233</v>
      </c>
      <c r="M83" t="s">
        <v>586</v>
      </c>
      <c r="N83" s="13" t="s">
        <v>1177</v>
      </c>
      <c r="O83" s="13" t="s">
        <v>1213</v>
      </c>
      <c r="P83" s="2" t="s">
        <v>1047</v>
      </c>
      <c r="R83" s="9">
        <v>15</v>
      </c>
      <c r="T83" s="27">
        <v>19</v>
      </c>
      <c r="U83" s="19">
        <v>18</v>
      </c>
      <c r="V83" s="19">
        <v>0</v>
      </c>
      <c r="W83" s="47">
        <f>T83+U83/20+V83/240</f>
        <v>19.9</v>
      </c>
      <c r="Y83" s="23">
        <f>W83*20/R83</f>
        <v>26.533333333333335</v>
      </c>
      <c r="AA83" s="12"/>
      <c r="AB83" s="12"/>
      <c r="AC83" s="12"/>
      <c r="AD83" s="47"/>
      <c r="AE83" s="12"/>
      <c r="AF83" s="12"/>
      <c r="AG83" s="12"/>
      <c r="AM83" s="5">
        <f>Y83/12</f>
        <v>2.2111111111111112</v>
      </c>
      <c r="AO83" s="16"/>
      <c r="AP83" s="16"/>
      <c r="AQ83" s="16"/>
      <c r="BA83" s="5"/>
      <c r="BN83" s="36"/>
      <c r="BO83" s="36"/>
      <c r="BP83" s="36"/>
      <c r="BQ83" s="23"/>
      <c r="BR83" s="23"/>
      <c r="BS83" s="38"/>
      <c r="BT83" s="38"/>
      <c r="BU83" s="21"/>
      <c r="BV83" s="36"/>
      <c r="BX83" s="38"/>
      <c r="BY83" s="20">
        <f>W83+(BQ83*12*Q83)+(BV83*Q83)</f>
        <v>19.9</v>
      </c>
      <c r="CL83">
        <f>A83*1</f>
        <v>1392</v>
      </c>
      <c r="CM83" t="s">
        <v>586</v>
      </c>
      <c r="CN83" t="s">
        <v>23</v>
      </c>
    </row>
    <row r="84" spans="1:76" ht="12.75">
      <c r="A84" s="18"/>
      <c r="E84" s="13"/>
      <c r="F84" s="2"/>
      <c r="G84" s="2"/>
      <c r="T84" s="27"/>
      <c r="AA84" s="12"/>
      <c r="AB84" s="12"/>
      <c r="AC84" s="12"/>
      <c r="AD84" s="47"/>
      <c r="AE84" s="12"/>
      <c r="AF84" s="12"/>
      <c r="AG84" s="12"/>
      <c r="AM84" s="23"/>
      <c r="AO84" s="16"/>
      <c r="AP84" s="16"/>
      <c r="AQ84" s="16"/>
      <c r="AW84" s="23"/>
      <c r="AZ84" s="23"/>
      <c r="BA84" s="5"/>
      <c r="BN84" s="36"/>
      <c r="BO84" s="36"/>
      <c r="BP84" s="36"/>
      <c r="BQ84" s="23"/>
      <c r="BR84" s="23"/>
      <c r="BS84" s="38"/>
      <c r="BT84" s="38"/>
      <c r="BU84" s="21"/>
      <c r="BV84" s="36"/>
      <c r="BX84" s="38"/>
    </row>
    <row r="85" spans="1:91" ht="12.75">
      <c r="A85" s="18">
        <v>1392</v>
      </c>
      <c r="B85" s="13" t="s">
        <v>861</v>
      </c>
      <c r="C85" s="13" t="s">
        <v>1021</v>
      </c>
      <c r="D85" s="13" t="s">
        <v>16</v>
      </c>
      <c r="E85" s="13" t="s">
        <v>189</v>
      </c>
      <c r="F85" s="2" t="s">
        <v>103</v>
      </c>
      <c r="G85" s="2">
        <v>1</v>
      </c>
      <c r="H85" s="2" t="s">
        <v>1305</v>
      </c>
      <c r="I85" s="9">
        <v>5</v>
      </c>
      <c r="J85" s="23">
        <v>5.089583333333334</v>
      </c>
      <c r="K85" s="2" t="s">
        <v>1013</v>
      </c>
      <c r="L85" s="13" t="s">
        <v>233</v>
      </c>
      <c r="M85" t="s">
        <v>1316</v>
      </c>
      <c r="N85" s="13" t="s">
        <v>1300</v>
      </c>
      <c r="O85" s="13" t="s">
        <v>959</v>
      </c>
      <c r="P85" s="2" t="s">
        <v>1246</v>
      </c>
      <c r="Q85" s="9">
        <v>5</v>
      </c>
      <c r="T85" s="27"/>
      <c r="W85" s="47">
        <f>Q85*X85</f>
        <v>305.375</v>
      </c>
      <c r="X85" s="47">
        <f>12*Z85</f>
        <v>61.075</v>
      </c>
      <c r="Z85" s="5">
        <f>5+1/20+9.5/240</f>
        <v>5.089583333333334</v>
      </c>
      <c r="AA85" s="12"/>
      <c r="AB85" s="12"/>
      <c r="AC85" s="12"/>
      <c r="AE85" s="12"/>
      <c r="AF85" s="12"/>
      <c r="AG85" s="12"/>
      <c r="AH85" s="23"/>
      <c r="AI85">
        <v>5</v>
      </c>
      <c r="AJ85">
        <v>1</v>
      </c>
      <c r="AK85">
        <v>9.5</v>
      </c>
      <c r="AL85" s="23">
        <f>Z85*1</f>
        <v>5.089583333333334</v>
      </c>
      <c r="AM85" s="23"/>
      <c r="AO85" s="16"/>
      <c r="AP85" s="16"/>
      <c r="AQ85" s="16"/>
      <c r="AZ85" s="23"/>
      <c r="BA85" s="5"/>
      <c r="BN85" s="36"/>
      <c r="BO85" s="36"/>
      <c r="BP85" s="36"/>
      <c r="BQ85" s="23"/>
      <c r="BR85" s="23"/>
      <c r="BS85" s="38"/>
      <c r="BT85" s="38"/>
      <c r="BU85" s="21"/>
      <c r="BV85" s="36"/>
      <c r="BX85" s="38"/>
      <c r="BY85" s="20">
        <f aca="true" t="shared" si="28" ref="BY85:BY92">W85+(BQ85*12*Q85)+(BV85*Q85)</f>
        <v>305.375</v>
      </c>
      <c r="BZ85" s="20">
        <f>BY85/Q85</f>
        <v>61.075</v>
      </c>
      <c r="CL85">
        <f aca="true" t="shared" si="29" ref="CL85:CL92">A85*1</f>
        <v>1392</v>
      </c>
      <c r="CM85" t="s">
        <v>1316</v>
      </c>
    </row>
    <row r="86" spans="1:92" ht="12.75">
      <c r="A86" s="18">
        <v>1392</v>
      </c>
      <c r="B86" s="13" t="s">
        <v>861</v>
      </c>
      <c r="C86" s="13" t="s">
        <v>1021</v>
      </c>
      <c r="D86" s="13" t="s">
        <v>16</v>
      </c>
      <c r="E86" s="13" t="s">
        <v>189</v>
      </c>
      <c r="F86" s="2" t="s">
        <v>104</v>
      </c>
      <c r="G86" s="2">
        <v>1</v>
      </c>
      <c r="H86" s="2" t="s">
        <v>1305</v>
      </c>
      <c r="I86" s="9">
        <v>5</v>
      </c>
      <c r="J86" s="23">
        <v>4.7</v>
      </c>
      <c r="K86" s="2" t="s">
        <v>1322</v>
      </c>
      <c r="L86" s="13" t="s">
        <v>233</v>
      </c>
      <c r="M86" t="s">
        <v>1312</v>
      </c>
      <c r="N86" s="13" t="s">
        <v>1300</v>
      </c>
      <c r="O86" s="13" t="s">
        <v>250</v>
      </c>
      <c r="P86" s="2" t="s">
        <v>1253</v>
      </c>
      <c r="Q86" s="9">
        <v>5</v>
      </c>
      <c r="T86" s="27"/>
      <c r="W86" s="47">
        <f>Q86*X86</f>
        <v>282</v>
      </c>
      <c r="X86" s="47">
        <f>12*Z86</f>
        <v>56.400000000000006</v>
      </c>
      <c r="Z86" s="5">
        <f>4+14/20</f>
        <v>4.7</v>
      </c>
      <c r="AA86" s="12"/>
      <c r="AB86" s="12"/>
      <c r="AC86" s="12"/>
      <c r="AE86" s="12"/>
      <c r="AF86" s="12"/>
      <c r="AG86" s="12"/>
      <c r="AH86" s="23"/>
      <c r="AI86">
        <v>4</v>
      </c>
      <c r="AJ86">
        <v>14</v>
      </c>
      <c r="AK86">
        <v>0</v>
      </c>
      <c r="AL86" s="23">
        <f>Z86*1</f>
        <v>4.7</v>
      </c>
      <c r="AM86" s="23"/>
      <c r="AO86" s="16"/>
      <c r="AP86" s="16"/>
      <c r="AQ86" s="16"/>
      <c r="BA86" s="5"/>
      <c r="BN86" s="36"/>
      <c r="BO86" s="36"/>
      <c r="BP86" s="36"/>
      <c r="BQ86" s="23"/>
      <c r="BS86" s="38"/>
      <c r="BT86" s="38"/>
      <c r="BU86" s="21"/>
      <c r="BV86" s="36"/>
      <c r="BX86" s="38"/>
      <c r="BY86" s="20">
        <f t="shared" si="28"/>
        <v>282</v>
      </c>
      <c r="BZ86" s="20">
        <f>BY86/Q86</f>
        <v>56.4</v>
      </c>
      <c r="CL86">
        <f t="shared" si="29"/>
        <v>1392</v>
      </c>
      <c r="CM86" t="s">
        <v>1312</v>
      </c>
      <c r="CN86" t="s">
        <v>841</v>
      </c>
    </row>
    <row r="87" spans="1:91" ht="12.75">
      <c r="A87" s="18">
        <v>1392</v>
      </c>
      <c r="B87" s="13" t="s">
        <v>861</v>
      </c>
      <c r="C87" s="13" t="s">
        <v>1021</v>
      </c>
      <c r="D87" s="13" t="s">
        <v>16</v>
      </c>
      <c r="E87" s="13" t="s">
        <v>189</v>
      </c>
      <c r="F87" s="2">
        <v>153.2</v>
      </c>
      <c r="G87" s="2">
        <v>1</v>
      </c>
      <c r="H87" s="2" t="s">
        <v>1305</v>
      </c>
      <c r="I87" s="9">
        <v>2</v>
      </c>
      <c r="J87" s="23">
        <v>4.7</v>
      </c>
      <c r="K87" s="2" t="s">
        <v>1013</v>
      </c>
      <c r="L87" s="13" t="s">
        <v>233</v>
      </c>
      <c r="M87" t="s">
        <v>1316</v>
      </c>
      <c r="N87" s="13" t="s">
        <v>1300</v>
      </c>
      <c r="O87" s="13" t="s">
        <v>959</v>
      </c>
      <c r="P87" s="2" t="s">
        <v>1183</v>
      </c>
      <c r="Q87" s="9">
        <v>2</v>
      </c>
      <c r="T87" s="27">
        <v>112</v>
      </c>
      <c r="U87" s="19">
        <v>16</v>
      </c>
      <c r="V87" s="19">
        <v>0</v>
      </c>
      <c r="W87" s="47">
        <f aca="true" t="shared" si="30" ref="W87:W92">T87+U87/20+V87/240</f>
        <v>112.8</v>
      </c>
      <c r="X87" s="47">
        <f>W87/Q87</f>
        <v>56.4</v>
      </c>
      <c r="Z87" s="5">
        <f>X87/12</f>
        <v>4.7</v>
      </c>
      <c r="AA87" s="12">
        <v>56</v>
      </c>
      <c r="AB87" s="12">
        <v>8</v>
      </c>
      <c r="AC87" s="12">
        <v>0</v>
      </c>
      <c r="AD87" s="47">
        <f>AA87+AB87/20+AC87/240</f>
        <v>56.4</v>
      </c>
      <c r="AE87" s="12">
        <v>9</v>
      </c>
      <c r="AF87" s="12">
        <v>8</v>
      </c>
      <c r="AG87" s="12">
        <v>0</v>
      </c>
      <c r="AH87" s="23">
        <f>AE87+AF87/20+AG87/240</f>
        <v>9.4</v>
      </c>
      <c r="AI87">
        <v>4</v>
      </c>
      <c r="AJ87">
        <v>14</v>
      </c>
      <c r="AK87">
        <v>0</v>
      </c>
      <c r="AL87" s="23">
        <f>Z87*1</f>
        <v>4.7</v>
      </c>
      <c r="AO87" s="16"/>
      <c r="AP87" s="16"/>
      <c r="AQ87" s="16"/>
      <c r="BA87" s="23">
        <v>4.7</v>
      </c>
      <c r="BN87" s="36"/>
      <c r="BO87" s="36"/>
      <c r="BP87" s="36"/>
      <c r="BQ87" s="23"/>
      <c r="BS87" s="38"/>
      <c r="BT87" s="38"/>
      <c r="BU87" s="21"/>
      <c r="BV87" s="36"/>
      <c r="BX87" s="38"/>
      <c r="BY87" s="20">
        <f t="shared" si="28"/>
        <v>112.8</v>
      </c>
      <c r="BZ87" s="20">
        <f>BY87/Q87</f>
        <v>56.4</v>
      </c>
      <c r="CL87">
        <f t="shared" si="29"/>
        <v>1392</v>
      </c>
      <c r="CM87" t="s">
        <v>1316</v>
      </c>
    </row>
    <row r="88" spans="1:91" ht="12.75">
      <c r="A88" s="18">
        <v>1392</v>
      </c>
      <c r="B88" s="13" t="s">
        <v>861</v>
      </c>
      <c r="C88" s="13" t="s">
        <v>1021</v>
      </c>
      <c r="D88" s="13" t="s">
        <v>16</v>
      </c>
      <c r="E88" s="13" t="s">
        <v>189</v>
      </c>
      <c r="F88" s="2" t="s">
        <v>105</v>
      </c>
      <c r="G88" s="2">
        <v>1</v>
      </c>
      <c r="H88" s="2" t="s">
        <v>316</v>
      </c>
      <c r="I88" s="9">
        <v>2</v>
      </c>
      <c r="J88" s="23">
        <v>4</v>
      </c>
      <c r="K88" s="2" t="s">
        <v>379</v>
      </c>
      <c r="L88" s="13" t="s">
        <v>233</v>
      </c>
      <c r="M88" t="s">
        <v>335</v>
      </c>
      <c r="N88" s="13" t="s">
        <v>301</v>
      </c>
      <c r="O88" s="13" t="s">
        <v>244</v>
      </c>
      <c r="P88" s="2" t="s">
        <v>422</v>
      </c>
      <c r="Q88" s="9">
        <v>2</v>
      </c>
      <c r="T88" s="27">
        <v>96</v>
      </c>
      <c r="U88" s="19">
        <v>0</v>
      </c>
      <c r="V88" s="19">
        <v>0</v>
      </c>
      <c r="W88" s="47">
        <f t="shared" si="30"/>
        <v>96</v>
      </c>
      <c r="X88" s="47">
        <f>W88/Q88</f>
        <v>48</v>
      </c>
      <c r="Z88" s="5">
        <f>X88/12</f>
        <v>4</v>
      </c>
      <c r="AA88" s="12">
        <v>48</v>
      </c>
      <c r="AB88" s="12">
        <v>0</v>
      </c>
      <c r="AC88" s="12">
        <v>0</v>
      </c>
      <c r="AD88" s="47">
        <f>AA88+AB88/20+AC88/240</f>
        <v>48</v>
      </c>
      <c r="AE88" s="12"/>
      <c r="AF88" s="12"/>
      <c r="AG88" s="12"/>
      <c r="AH88" s="23"/>
      <c r="AI88">
        <v>4</v>
      </c>
      <c r="AJ88">
        <v>0</v>
      </c>
      <c r="AK88">
        <v>0</v>
      </c>
      <c r="AL88" s="23">
        <f>Z88*1</f>
        <v>4</v>
      </c>
      <c r="AO88" s="16"/>
      <c r="AP88" s="16"/>
      <c r="AQ88" s="16"/>
      <c r="AZ88" s="23">
        <v>4</v>
      </c>
      <c r="BA88" s="5"/>
      <c r="BG88" s="23"/>
      <c r="BN88" s="36"/>
      <c r="BO88" s="36"/>
      <c r="BP88" s="36"/>
      <c r="BQ88" s="23"/>
      <c r="BR88" s="23"/>
      <c r="BS88" s="38"/>
      <c r="BT88" s="38"/>
      <c r="BU88" s="21"/>
      <c r="BV88" s="36"/>
      <c r="BX88" s="38"/>
      <c r="BY88" s="20">
        <f t="shared" si="28"/>
        <v>96</v>
      </c>
      <c r="BZ88" s="20">
        <f>BY88/Q88</f>
        <v>48</v>
      </c>
      <c r="CL88">
        <f t="shared" si="29"/>
        <v>1392</v>
      </c>
      <c r="CM88" t="s">
        <v>335</v>
      </c>
    </row>
    <row r="89" spans="1:91" ht="12.75">
      <c r="A89" s="18">
        <v>1392</v>
      </c>
      <c r="B89" s="13" t="s">
        <v>861</v>
      </c>
      <c r="C89" s="13" t="s">
        <v>1021</v>
      </c>
      <c r="D89" s="13" t="s">
        <v>16</v>
      </c>
      <c r="E89" s="13" t="s">
        <v>189</v>
      </c>
      <c r="F89" s="2" t="s">
        <v>106</v>
      </c>
      <c r="G89" s="2">
        <v>1</v>
      </c>
      <c r="H89" s="2" t="s">
        <v>316</v>
      </c>
      <c r="K89" s="2" t="s">
        <v>581</v>
      </c>
      <c r="L89" s="13" t="s">
        <v>233</v>
      </c>
      <c r="M89" t="s">
        <v>550</v>
      </c>
      <c r="N89" s="13" t="s">
        <v>301</v>
      </c>
      <c r="O89" s="13" t="s">
        <v>244</v>
      </c>
      <c r="P89" s="2" t="s">
        <v>423</v>
      </c>
      <c r="R89" s="9">
        <v>24</v>
      </c>
      <c r="T89" s="27">
        <v>45</v>
      </c>
      <c r="U89" s="19">
        <v>12</v>
      </c>
      <c r="V89" s="19">
        <v>0</v>
      </c>
      <c r="W89" s="47">
        <f t="shared" si="30"/>
        <v>45.6</v>
      </c>
      <c r="X89" s="47"/>
      <c r="Y89" s="23">
        <f>W89*20/R89</f>
        <v>38</v>
      </c>
      <c r="Z89" s="5"/>
      <c r="AA89" s="12"/>
      <c r="AB89" s="12"/>
      <c r="AC89" s="12"/>
      <c r="AE89" s="12"/>
      <c r="AF89" s="12"/>
      <c r="AG89" s="12"/>
      <c r="AH89" s="23"/>
      <c r="AM89" s="5">
        <f>Y89/12</f>
        <v>3.1666666666666665</v>
      </c>
      <c r="AO89" s="16"/>
      <c r="AP89" s="16"/>
      <c r="AQ89" s="16"/>
      <c r="BA89" s="5"/>
      <c r="BN89" s="36"/>
      <c r="BO89" s="36"/>
      <c r="BP89" s="36"/>
      <c r="BQ89" s="23"/>
      <c r="BR89" s="23"/>
      <c r="BS89" s="38"/>
      <c r="BT89" s="38"/>
      <c r="BU89" s="21"/>
      <c r="BV89" s="36"/>
      <c r="BX89" s="38"/>
      <c r="BY89" s="20">
        <f t="shared" si="28"/>
        <v>45.6</v>
      </c>
      <c r="CL89">
        <f t="shared" si="29"/>
        <v>1392</v>
      </c>
      <c r="CM89" t="s">
        <v>550</v>
      </c>
    </row>
    <row r="90" spans="1:92" ht="12.75">
      <c r="A90" s="18">
        <v>1392</v>
      </c>
      <c r="B90" s="13" t="s">
        <v>861</v>
      </c>
      <c r="C90" s="13" t="s">
        <v>1021</v>
      </c>
      <c r="D90" s="13" t="s">
        <v>16</v>
      </c>
      <c r="E90" s="13" t="s">
        <v>189</v>
      </c>
      <c r="F90" s="2" t="s">
        <v>107</v>
      </c>
      <c r="G90" s="2">
        <v>1</v>
      </c>
      <c r="H90" s="2" t="s">
        <v>316</v>
      </c>
      <c r="I90" s="9">
        <v>1</v>
      </c>
      <c r="J90" s="23">
        <v>3.875</v>
      </c>
      <c r="K90" s="2" t="s">
        <v>382</v>
      </c>
      <c r="L90" s="13" t="s">
        <v>233</v>
      </c>
      <c r="M90" t="s">
        <v>329</v>
      </c>
      <c r="N90" s="13" t="s">
        <v>301</v>
      </c>
      <c r="O90" s="13" t="s">
        <v>238</v>
      </c>
      <c r="P90" s="2" t="s">
        <v>1072</v>
      </c>
      <c r="Q90" s="9">
        <v>1</v>
      </c>
      <c r="T90" s="27">
        <v>46</v>
      </c>
      <c r="U90" s="19">
        <v>10</v>
      </c>
      <c r="V90" s="19">
        <v>0</v>
      </c>
      <c r="W90" s="47">
        <f t="shared" si="30"/>
        <v>46.5</v>
      </c>
      <c r="X90" s="47">
        <f>W90/Q90</f>
        <v>46.5</v>
      </c>
      <c r="Z90" s="5">
        <f>X90/12</f>
        <v>3.875</v>
      </c>
      <c r="AA90" s="12">
        <v>46</v>
      </c>
      <c r="AB90" s="12">
        <v>10</v>
      </c>
      <c r="AC90" s="12">
        <v>0</v>
      </c>
      <c r="AD90" s="47">
        <f>AA90+AB90/20+AC90/240</f>
        <v>46.5</v>
      </c>
      <c r="AE90" s="12">
        <v>3</v>
      </c>
      <c r="AF90" s="12">
        <v>14</v>
      </c>
      <c r="AG90" s="12">
        <v>6</v>
      </c>
      <c r="AH90" s="23">
        <f>AE90+AF90/20+AG90/240</f>
        <v>3.725</v>
      </c>
      <c r="AI90">
        <v>3</v>
      </c>
      <c r="AJ90">
        <v>14</v>
      </c>
      <c r="AK90">
        <v>6</v>
      </c>
      <c r="AL90" s="23">
        <f>Z90*1</f>
        <v>3.875</v>
      </c>
      <c r="AO90" s="16"/>
      <c r="AP90" s="16"/>
      <c r="AQ90" s="16"/>
      <c r="BA90" s="5"/>
      <c r="BD90" s="23">
        <v>3.875</v>
      </c>
      <c r="BN90" s="36"/>
      <c r="BO90" s="36"/>
      <c r="BP90" s="36"/>
      <c r="BQ90" s="23"/>
      <c r="BR90" s="23"/>
      <c r="BS90" s="38"/>
      <c r="BT90" s="38"/>
      <c r="BU90" s="21"/>
      <c r="BV90" s="36"/>
      <c r="BX90" s="38"/>
      <c r="BY90" s="20">
        <f t="shared" si="28"/>
        <v>46.5</v>
      </c>
      <c r="BZ90" s="20">
        <f>BY90/Q90</f>
        <v>46.5</v>
      </c>
      <c r="CL90">
        <f t="shared" si="29"/>
        <v>1392</v>
      </c>
      <c r="CM90" t="s">
        <v>329</v>
      </c>
      <c r="CN90" t="s">
        <v>10</v>
      </c>
    </row>
    <row r="91" spans="1:92" ht="12.75">
      <c r="A91" s="18">
        <v>1392</v>
      </c>
      <c r="B91" s="13" t="s">
        <v>861</v>
      </c>
      <c r="C91" s="13" t="s">
        <v>1021</v>
      </c>
      <c r="D91" s="13" t="s">
        <v>16</v>
      </c>
      <c r="E91" s="13" t="s">
        <v>189</v>
      </c>
      <c r="F91" s="2" t="s">
        <v>108</v>
      </c>
      <c r="G91" s="2">
        <v>1</v>
      </c>
      <c r="H91" s="2" t="s">
        <v>316</v>
      </c>
      <c r="I91" s="9">
        <v>1</v>
      </c>
      <c r="J91" s="23">
        <v>3.875</v>
      </c>
      <c r="K91" s="2" t="s">
        <v>383</v>
      </c>
      <c r="L91" s="13" t="s">
        <v>233</v>
      </c>
      <c r="M91" t="s">
        <v>334</v>
      </c>
      <c r="N91" s="13" t="s">
        <v>301</v>
      </c>
      <c r="O91" s="13" t="s">
        <v>962</v>
      </c>
      <c r="P91" s="2" t="s">
        <v>1072</v>
      </c>
      <c r="Q91" s="9">
        <v>1</v>
      </c>
      <c r="T91" s="27">
        <v>46</v>
      </c>
      <c r="U91" s="19">
        <v>10</v>
      </c>
      <c r="V91" s="19">
        <v>0</v>
      </c>
      <c r="W91" s="47">
        <f t="shared" si="30"/>
        <v>46.5</v>
      </c>
      <c r="X91" s="47">
        <f>W91/Q91</f>
        <v>46.5</v>
      </c>
      <c r="Z91" s="5">
        <f>X91/12</f>
        <v>3.875</v>
      </c>
      <c r="AA91" s="12">
        <v>46</v>
      </c>
      <c r="AB91" s="12">
        <v>10</v>
      </c>
      <c r="AC91" s="12">
        <v>0</v>
      </c>
      <c r="AD91" s="47">
        <f>AA91+AB91/20+AC91/240</f>
        <v>46.5</v>
      </c>
      <c r="AE91" s="12">
        <v>3</v>
      </c>
      <c r="AF91" s="12">
        <v>14</v>
      </c>
      <c r="AG91" s="12">
        <v>6</v>
      </c>
      <c r="AH91" s="23">
        <f>AE91+AF91/20+AG91/240</f>
        <v>3.725</v>
      </c>
      <c r="AI91">
        <v>3</v>
      </c>
      <c r="AJ91">
        <v>14</v>
      </c>
      <c r="AK91">
        <v>6</v>
      </c>
      <c r="AL91" s="23">
        <f>Z91*1</f>
        <v>3.875</v>
      </c>
      <c r="AO91" s="16"/>
      <c r="AP91" s="16"/>
      <c r="AQ91" s="16"/>
      <c r="BA91" s="5"/>
      <c r="BD91" s="23">
        <v>3.875</v>
      </c>
      <c r="BI91" s="23"/>
      <c r="BN91" s="36"/>
      <c r="BO91" s="36"/>
      <c r="BP91" s="36"/>
      <c r="BQ91" s="23"/>
      <c r="BR91" s="23"/>
      <c r="BS91" s="38"/>
      <c r="BT91" s="38"/>
      <c r="BU91" s="21"/>
      <c r="BV91" s="36"/>
      <c r="BX91" s="38"/>
      <c r="BY91" s="20">
        <f t="shared" si="28"/>
        <v>46.5</v>
      </c>
      <c r="BZ91" s="20">
        <f>BY91/Q91</f>
        <v>46.5</v>
      </c>
      <c r="CL91">
        <f t="shared" si="29"/>
        <v>1392</v>
      </c>
      <c r="CM91" t="s">
        <v>334</v>
      </c>
      <c r="CN91" t="s">
        <v>9</v>
      </c>
    </row>
    <row r="92" spans="1:91" ht="12.75">
      <c r="A92" s="18">
        <v>1392</v>
      </c>
      <c r="B92" s="13" t="s">
        <v>861</v>
      </c>
      <c r="C92" s="13" t="s">
        <v>1021</v>
      </c>
      <c r="D92" s="13" t="s">
        <v>16</v>
      </c>
      <c r="E92" s="13" t="s">
        <v>189</v>
      </c>
      <c r="F92" s="2" t="s">
        <v>109</v>
      </c>
      <c r="G92" s="2">
        <v>1</v>
      </c>
      <c r="H92" s="2" t="s">
        <v>316</v>
      </c>
      <c r="J92" s="23"/>
      <c r="K92" s="2" t="s">
        <v>578</v>
      </c>
      <c r="L92" s="13" t="s">
        <v>233</v>
      </c>
      <c r="M92" t="s">
        <v>583</v>
      </c>
      <c r="N92" s="13" t="s">
        <v>301</v>
      </c>
      <c r="O92" s="13" t="s">
        <v>4</v>
      </c>
      <c r="P92" s="2" t="s">
        <v>1073</v>
      </c>
      <c r="R92" s="9">
        <v>9</v>
      </c>
      <c r="T92" s="27">
        <v>12</v>
      </c>
      <c r="U92" s="19">
        <v>0</v>
      </c>
      <c r="V92" s="19">
        <v>0</v>
      </c>
      <c r="W92" s="47">
        <f t="shared" si="30"/>
        <v>12</v>
      </c>
      <c r="Y92" s="23">
        <f>W92*20/R92</f>
        <v>26.666666666666668</v>
      </c>
      <c r="AA92" s="12"/>
      <c r="AB92" s="12"/>
      <c r="AC92" s="12"/>
      <c r="AD92" s="47"/>
      <c r="AE92" s="12"/>
      <c r="AF92" s="12"/>
      <c r="AG92" s="12"/>
      <c r="AL92" s="23"/>
      <c r="AM92" s="5">
        <f>Y92/12</f>
        <v>2.2222222222222223</v>
      </c>
      <c r="AO92" s="16"/>
      <c r="AP92" s="16"/>
      <c r="AQ92" s="16"/>
      <c r="BA92" s="5"/>
      <c r="BN92" s="36"/>
      <c r="BO92" s="36"/>
      <c r="BP92" s="36"/>
      <c r="BQ92" s="23"/>
      <c r="BR92" s="23"/>
      <c r="BS92" s="38"/>
      <c r="BT92" s="38"/>
      <c r="BU92" s="21"/>
      <c r="BV92" s="36"/>
      <c r="BX92" s="38"/>
      <c r="BY92" s="20">
        <f t="shared" si="28"/>
        <v>12</v>
      </c>
      <c r="CL92">
        <f t="shared" si="29"/>
        <v>1392</v>
      </c>
      <c r="CM92" t="s">
        <v>583</v>
      </c>
    </row>
    <row r="93" spans="1:78" ht="12.75">
      <c r="A93" s="18"/>
      <c r="E93" s="13"/>
      <c r="F93" s="2"/>
      <c r="G93" s="2"/>
      <c r="J93" s="23"/>
      <c r="T93" s="27"/>
      <c r="AA93" s="12"/>
      <c r="AB93" s="12"/>
      <c r="AC93" s="12"/>
      <c r="AD93" s="47"/>
      <c r="AE93" s="12"/>
      <c r="AF93" s="12"/>
      <c r="AG93" s="12"/>
      <c r="AH93" s="23"/>
      <c r="AL93" s="23"/>
      <c r="AO93" s="16"/>
      <c r="AP93" s="16"/>
      <c r="AQ93" s="16"/>
      <c r="BA93" s="5"/>
      <c r="BI93" s="23"/>
      <c r="BN93" s="36"/>
      <c r="BO93" s="36"/>
      <c r="BP93" s="36"/>
      <c r="BQ93" s="23"/>
      <c r="BR93" s="23"/>
      <c r="BS93" s="38"/>
      <c r="BT93" s="38"/>
      <c r="BU93" s="21"/>
      <c r="BV93" s="36"/>
      <c r="BX93" s="38"/>
      <c r="BY93" s="20"/>
      <c r="BZ93" s="20"/>
    </row>
    <row r="94" spans="1:91" ht="12.75">
      <c r="A94" s="18">
        <v>1392</v>
      </c>
      <c r="B94" s="13" t="s">
        <v>861</v>
      </c>
      <c r="C94" s="13" t="s">
        <v>1021</v>
      </c>
      <c r="D94" s="13" t="s">
        <v>16</v>
      </c>
      <c r="E94" s="13" t="s">
        <v>189</v>
      </c>
      <c r="F94" s="2">
        <v>153.5</v>
      </c>
      <c r="G94" s="2">
        <v>2</v>
      </c>
      <c r="H94" s="2" t="s">
        <v>1233</v>
      </c>
      <c r="I94" s="9">
        <v>1</v>
      </c>
      <c r="J94" s="23">
        <v>3.2</v>
      </c>
      <c r="K94" s="2" t="s">
        <v>374</v>
      </c>
      <c r="L94" s="13" t="s">
        <v>233</v>
      </c>
      <c r="M94" t="s">
        <v>1238</v>
      </c>
      <c r="N94" s="13" t="s">
        <v>1227</v>
      </c>
      <c r="O94" s="13" t="s">
        <v>253</v>
      </c>
      <c r="P94" s="2" t="s">
        <v>726</v>
      </c>
      <c r="Q94" s="9">
        <v>1</v>
      </c>
      <c r="T94" s="27">
        <v>38</v>
      </c>
      <c r="U94" s="19">
        <v>8</v>
      </c>
      <c r="V94" s="19">
        <v>0</v>
      </c>
      <c r="W94" s="47">
        <f>T94+U94/20+V94/240</f>
        <v>38.4</v>
      </c>
      <c r="X94" s="47">
        <f>W94/Q94</f>
        <v>38.4</v>
      </c>
      <c r="Z94" s="5">
        <f>X94/12</f>
        <v>3.1999999999999997</v>
      </c>
      <c r="AA94" s="12">
        <v>38</v>
      </c>
      <c r="AB94" s="12">
        <v>8</v>
      </c>
      <c r="AC94" s="12">
        <v>0</v>
      </c>
      <c r="AD94" s="47">
        <f>AA94+AB94/20+AC94/240</f>
        <v>38.4</v>
      </c>
      <c r="AE94" s="12">
        <v>3</v>
      </c>
      <c r="AF94" s="12">
        <v>4</v>
      </c>
      <c r="AG94" s="12">
        <v>0</v>
      </c>
      <c r="AH94" s="23">
        <f>AE94+AF94/20+AG94/240</f>
        <v>3.2</v>
      </c>
      <c r="AI94">
        <v>3</v>
      </c>
      <c r="AJ94">
        <v>4</v>
      </c>
      <c r="AK94">
        <v>0</v>
      </c>
      <c r="AL94" s="23">
        <f>Z94*1</f>
        <v>3.1999999999999997</v>
      </c>
      <c r="AO94" s="16"/>
      <c r="AP94" s="16"/>
      <c r="AQ94" s="16"/>
      <c r="BA94" s="5"/>
      <c r="BH94" s="23">
        <v>3.2</v>
      </c>
      <c r="BN94" s="36"/>
      <c r="BO94" s="36"/>
      <c r="BP94" s="36"/>
      <c r="BQ94" s="23"/>
      <c r="BR94" s="23"/>
      <c r="BS94" s="38"/>
      <c r="BT94" s="38"/>
      <c r="BU94" s="21"/>
      <c r="BV94" s="36"/>
      <c r="BX94" s="38"/>
      <c r="BY94" s="20">
        <f aca="true" t="shared" si="31" ref="BY94:BY103">W94+(BQ94*12*Q94)+(BV94*Q94)</f>
        <v>38.4</v>
      </c>
      <c r="BZ94" s="20">
        <f>BY94/Q94</f>
        <v>38.4</v>
      </c>
      <c r="CL94">
        <f aca="true" t="shared" si="32" ref="CL94:CL103">A94*1</f>
        <v>1392</v>
      </c>
      <c r="CM94" t="s">
        <v>1238</v>
      </c>
    </row>
    <row r="95" spans="1:91" ht="12.75">
      <c r="A95" s="18">
        <v>1392</v>
      </c>
      <c r="B95" s="13" t="s">
        <v>861</v>
      </c>
      <c r="C95" s="13" t="s">
        <v>1021</v>
      </c>
      <c r="D95" s="13" t="s">
        <v>16</v>
      </c>
      <c r="E95" s="13" t="s">
        <v>189</v>
      </c>
      <c r="F95" s="2">
        <v>153.6</v>
      </c>
      <c r="G95" s="2">
        <v>2</v>
      </c>
      <c r="H95" s="2" t="s">
        <v>316</v>
      </c>
      <c r="J95" s="23"/>
      <c r="K95" s="2" t="s">
        <v>559</v>
      </c>
      <c r="L95" s="13" t="s">
        <v>233</v>
      </c>
      <c r="M95" t="s">
        <v>547</v>
      </c>
      <c r="N95" s="13" t="s">
        <v>301</v>
      </c>
      <c r="O95" s="13" t="s">
        <v>4</v>
      </c>
      <c r="P95" s="2" t="s">
        <v>492</v>
      </c>
      <c r="R95" s="9">
        <v>27</v>
      </c>
      <c r="T95" s="27">
        <v>32</v>
      </c>
      <c r="U95" s="19">
        <v>8</v>
      </c>
      <c r="V95" s="19">
        <v>0</v>
      </c>
      <c r="W95" s="47">
        <f>T95+U95/20+V95/240</f>
        <v>32.4</v>
      </c>
      <c r="X95" s="47"/>
      <c r="Y95" s="23">
        <f>W95*20/R95</f>
        <v>24</v>
      </c>
      <c r="Z95" s="5"/>
      <c r="AA95" s="12"/>
      <c r="AB95" s="12"/>
      <c r="AC95" s="12"/>
      <c r="AE95" s="12"/>
      <c r="AF95" s="12"/>
      <c r="AG95" s="12"/>
      <c r="AH95" s="23"/>
      <c r="AL95" s="23"/>
      <c r="AM95" s="5">
        <f>Y95/12</f>
        <v>2</v>
      </c>
      <c r="AO95" s="16"/>
      <c r="AP95" s="16"/>
      <c r="AQ95" s="16"/>
      <c r="BA95" s="5"/>
      <c r="BI95" s="23"/>
      <c r="BN95" s="36"/>
      <c r="BO95" s="36"/>
      <c r="BP95" s="36"/>
      <c r="BQ95" s="23"/>
      <c r="BR95" s="23"/>
      <c r="BS95" s="38"/>
      <c r="BT95" s="38"/>
      <c r="BU95" s="21"/>
      <c r="BV95" s="36"/>
      <c r="BX95" s="38"/>
      <c r="BY95" s="20">
        <f t="shared" si="31"/>
        <v>32.4</v>
      </c>
      <c r="BZ95" s="20"/>
      <c r="CL95">
        <f t="shared" si="32"/>
        <v>1392</v>
      </c>
      <c r="CM95" t="s">
        <v>547</v>
      </c>
    </row>
    <row r="96" spans="1:91" ht="12.75">
      <c r="A96" s="18">
        <v>1392</v>
      </c>
      <c r="B96" s="13" t="s">
        <v>861</v>
      </c>
      <c r="C96" s="13" t="s">
        <v>1021</v>
      </c>
      <c r="D96" s="13" t="s">
        <v>16</v>
      </c>
      <c r="E96" s="13" t="s">
        <v>189</v>
      </c>
      <c r="F96" s="2">
        <v>153.7</v>
      </c>
      <c r="G96" s="2">
        <v>2</v>
      </c>
      <c r="H96" s="2" t="s">
        <v>1233</v>
      </c>
      <c r="I96" s="9">
        <v>4</v>
      </c>
      <c r="J96" s="23">
        <v>2.95</v>
      </c>
      <c r="K96" s="2" t="s">
        <v>993</v>
      </c>
      <c r="L96" s="13" t="s">
        <v>233</v>
      </c>
      <c r="M96" t="s">
        <v>1243</v>
      </c>
      <c r="N96" s="13" t="s">
        <v>1228</v>
      </c>
      <c r="O96" s="13" t="s">
        <v>954</v>
      </c>
      <c r="P96" s="2" t="s">
        <v>1229</v>
      </c>
      <c r="Q96" s="9">
        <v>4</v>
      </c>
      <c r="T96" s="27">
        <v>141</v>
      </c>
      <c r="U96" s="19">
        <v>12</v>
      </c>
      <c r="V96" s="19">
        <v>0</v>
      </c>
      <c r="W96" s="47">
        <f>T96+U96/20+V96/240</f>
        <v>141.6</v>
      </c>
      <c r="X96" s="47">
        <f aca="true" t="shared" si="33" ref="X96:X102">W96/Q96</f>
        <v>35.4</v>
      </c>
      <c r="Z96" s="5">
        <f aca="true" t="shared" si="34" ref="Z96:Z102">X96/12</f>
        <v>2.9499999999999997</v>
      </c>
      <c r="AA96" s="12"/>
      <c r="AB96" s="12"/>
      <c r="AC96" s="12"/>
      <c r="AD96" s="47"/>
      <c r="AE96" s="12"/>
      <c r="AF96" s="12"/>
      <c r="AG96" s="12"/>
      <c r="AH96" s="23"/>
      <c r="AI96">
        <v>2</v>
      </c>
      <c r="AJ96">
        <v>19</v>
      </c>
      <c r="AK96">
        <v>6</v>
      </c>
      <c r="AL96" s="23">
        <f aca="true" t="shared" si="35" ref="AL96:AL102">Z96*1</f>
        <v>2.9499999999999997</v>
      </c>
      <c r="AO96" s="16"/>
      <c r="AP96" s="16"/>
      <c r="AQ96" s="16"/>
      <c r="BA96" s="5"/>
      <c r="BI96" s="23">
        <v>2.95</v>
      </c>
      <c r="BN96" s="36"/>
      <c r="BO96" s="36"/>
      <c r="BP96" s="36"/>
      <c r="BQ96" s="23"/>
      <c r="BS96" s="38"/>
      <c r="BT96" s="38"/>
      <c r="BU96" s="21"/>
      <c r="BV96" s="36"/>
      <c r="BX96" s="38"/>
      <c r="BY96" s="20">
        <f t="shared" si="31"/>
        <v>141.6</v>
      </c>
      <c r="BZ96" s="20">
        <f aca="true" t="shared" si="36" ref="BZ96:BZ102">BY96/Q96</f>
        <v>35.4</v>
      </c>
      <c r="CL96">
        <f t="shared" si="32"/>
        <v>1392</v>
      </c>
      <c r="CM96" t="s">
        <v>1243</v>
      </c>
    </row>
    <row r="97" spans="1:92" ht="12.75">
      <c r="A97" s="18">
        <v>1392</v>
      </c>
      <c r="B97" s="13" t="s">
        <v>861</v>
      </c>
      <c r="C97" s="13" t="s">
        <v>1021</v>
      </c>
      <c r="D97" s="13" t="s">
        <v>16</v>
      </c>
      <c r="E97" s="13" t="s">
        <v>189</v>
      </c>
      <c r="F97" s="2" t="s">
        <v>110</v>
      </c>
      <c r="G97" s="2">
        <v>2</v>
      </c>
      <c r="H97" s="2" t="s">
        <v>450</v>
      </c>
      <c r="I97" s="9">
        <v>2</v>
      </c>
      <c r="J97" s="23">
        <v>1.7</v>
      </c>
      <c r="K97" s="2" t="s">
        <v>633</v>
      </c>
      <c r="L97" s="13" t="s">
        <v>233</v>
      </c>
      <c r="M97" t="s">
        <v>459</v>
      </c>
      <c r="N97" s="13" t="s">
        <v>441</v>
      </c>
      <c r="O97" s="13" t="s">
        <v>768</v>
      </c>
      <c r="P97" s="2" t="s">
        <v>618</v>
      </c>
      <c r="Q97" s="9">
        <v>2</v>
      </c>
      <c r="T97" s="27"/>
      <c r="W97" s="47">
        <f>(81+12/20)/2</f>
        <v>40.8</v>
      </c>
      <c r="X97" s="47">
        <f t="shared" si="33"/>
        <v>20.4</v>
      </c>
      <c r="Z97" s="5">
        <f t="shared" si="34"/>
        <v>1.7</v>
      </c>
      <c r="AA97" s="12"/>
      <c r="AB97" s="12"/>
      <c r="AC97" s="12"/>
      <c r="AD97" s="47"/>
      <c r="AE97" s="12"/>
      <c r="AF97" s="12"/>
      <c r="AG97" s="12"/>
      <c r="AH97" s="23"/>
      <c r="AI97">
        <v>1</v>
      </c>
      <c r="AJ97">
        <v>14</v>
      </c>
      <c r="AK97">
        <v>0</v>
      </c>
      <c r="AL97" s="23">
        <f t="shared" si="35"/>
        <v>1.7</v>
      </c>
      <c r="AM97" s="23"/>
      <c r="AO97" s="16"/>
      <c r="AP97" s="16"/>
      <c r="AQ97" s="16"/>
      <c r="BA97" s="5"/>
      <c r="BI97" s="23">
        <v>1.7</v>
      </c>
      <c r="BN97" s="36"/>
      <c r="BO97" s="36"/>
      <c r="BP97" s="36"/>
      <c r="BQ97" s="23"/>
      <c r="BR97" s="23"/>
      <c r="BS97" s="38"/>
      <c r="BT97" s="38"/>
      <c r="BU97" s="21"/>
      <c r="BV97" s="36"/>
      <c r="BX97" s="38"/>
      <c r="BY97" s="20">
        <f t="shared" si="31"/>
        <v>40.8</v>
      </c>
      <c r="BZ97" s="20">
        <f t="shared" si="36"/>
        <v>20.4</v>
      </c>
      <c r="CL97">
        <f t="shared" si="32"/>
        <v>1392</v>
      </c>
      <c r="CM97" t="s">
        <v>459</v>
      </c>
      <c r="CN97" t="s">
        <v>33</v>
      </c>
    </row>
    <row r="98" spans="1:91" ht="12.75">
      <c r="A98" s="18">
        <v>1392</v>
      </c>
      <c r="B98" s="13" t="s">
        <v>861</v>
      </c>
      <c r="C98" s="13" t="s">
        <v>1021</v>
      </c>
      <c r="D98" s="13" t="s">
        <v>16</v>
      </c>
      <c r="E98" s="13" t="s">
        <v>189</v>
      </c>
      <c r="F98" s="2" t="s">
        <v>111</v>
      </c>
      <c r="G98" s="2">
        <v>2</v>
      </c>
      <c r="H98" s="2" t="s">
        <v>450</v>
      </c>
      <c r="I98" s="9">
        <v>2</v>
      </c>
      <c r="J98" s="23">
        <v>1.7</v>
      </c>
      <c r="K98" s="2" t="s">
        <v>280</v>
      </c>
      <c r="L98" s="13" t="s">
        <v>233</v>
      </c>
      <c r="M98" t="s">
        <v>452</v>
      </c>
      <c r="N98" s="13" t="s">
        <v>442</v>
      </c>
      <c r="O98" s="13" t="s">
        <v>234</v>
      </c>
      <c r="P98" s="2" t="s">
        <v>618</v>
      </c>
      <c r="Q98" s="9">
        <v>2</v>
      </c>
      <c r="T98" s="27"/>
      <c r="W98" s="47">
        <v>40.8</v>
      </c>
      <c r="X98" s="47">
        <f t="shared" si="33"/>
        <v>20.4</v>
      </c>
      <c r="Z98" s="5">
        <f t="shared" si="34"/>
        <v>1.7</v>
      </c>
      <c r="AA98" s="12"/>
      <c r="AB98" s="12"/>
      <c r="AC98" s="12"/>
      <c r="AD98" s="47"/>
      <c r="AE98" s="12"/>
      <c r="AF98" s="12"/>
      <c r="AG98" s="12"/>
      <c r="AH98" s="23"/>
      <c r="AI98">
        <v>1</v>
      </c>
      <c r="AJ98">
        <v>14</v>
      </c>
      <c r="AK98">
        <v>0</v>
      </c>
      <c r="AL98" s="23">
        <f t="shared" si="35"/>
        <v>1.7</v>
      </c>
      <c r="AM98" s="23"/>
      <c r="AO98" s="16"/>
      <c r="AP98" s="16"/>
      <c r="AQ98" s="16"/>
      <c r="BA98" s="5"/>
      <c r="BI98" s="23">
        <v>1.7</v>
      </c>
      <c r="BN98" s="36"/>
      <c r="BO98" s="36"/>
      <c r="BP98" s="36"/>
      <c r="BQ98" s="23"/>
      <c r="BR98" s="23"/>
      <c r="BS98" s="38"/>
      <c r="BT98" s="38"/>
      <c r="BU98" s="21"/>
      <c r="BV98" s="36"/>
      <c r="BX98" s="38"/>
      <c r="BY98" s="20">
        <f t="shared" si="31"/>
        <v>40.8</v>
      </c>
      <c r="BZ98" s="20">
        <f t="shared" si="36"/>
        <v>20.4</v>
      </c>
      <c r="CL98">
        <f t="shared" si="32"/>
        <v>1392</v>
      </c>
      <c r="CM98" t="s">
        <v>452</v>
      </c>
    </row>
    <row r="99" spans="1:91" ht="12.75">
      <c r="A99" s="18">
        <v>1392</v>
      </c>
      <c r="B99" s="13" t="s">
        <v>861</v>
      </c>
      <c r="C99" s="13" t="s">
        <v>1021</v>
      </c>
      <c r="D99" s="13" t="s">
        <v>16</v>
      </c>
      <c r="E99" s="13" t="s">
        <v>189</v>
      </c>
      <c r="F99" s="2">
        <v>153.9</v>
      </c>
      <c r="G99" s="2">
        <v>2</v>
      </c>
      <c r="H99" s="2" t="s">
        <v>450</v>
      </c>
      <c r="I99" s="9">
        <v>1</v>
      </c>
      <c r="J99" s="23">
        <v>1.75</v>
      </c>
      <c r="K99" s="2" t="s">
        <v>373</v>
      </c>
      <c r="L99" s="13" t="s">
        <v>233</v>
      </c>
      <c r="M99" t="s">
        <v>456</v>
      </c>
      <c r="N99" s="13" t="s">
        <v>441</v>
      </c>
      <c r="O99" s="13" t="s">
        <v>255</v>
      </c>
      <c r="P99" s="2" t="s">
        <v>1214</v>
      </c>
      <c r="Q99" s="9">
        <v>1</v>
      </c>
      <c r="T99" s="27">
        <v>21</v>
      </c>
      <c r="U99" s="19">
        <v>0</v>
      </c>
      <c r="V99" s="19">
        <v>0</v>
      </c>
      <c r="W99" s="47">
        <f>T99+U99/20+V99/240</f>
        <v>21</v>
      </c>
      <c r="X99" s="47">
        <f t="shared" si="33"/>
        <v>21</v>
      </c>
      <c r="Z99" s="5">
        <f t="shared" si="34"/>
        <v>1.75</v>
      </c>
      <c r="AA99" s="12">
        <v>21</v>
      </c>
      <c r="AB99" s="12">
        <v>0</v>
      </c>
      <c r="AC99" s="12">
        <v>0</v>
      </c>
      <c r="AD99" s="47">
        <f>AA99+AB99/20+AC99/240</f>
        <v>21</v>
      </c>
      <c r="AE99" s="12">
        <v>1</v>
      </c>
      <c r="AF99" s="12">
        <v>15</v>
      </c>
      <c r="AG99" s="12">
        <v>0</v>
      </c>
      <c r="AH99" s="23">
        <f>AE99+AF99/20+AG99/240</f>
        <v>1.75</v>
      </c>
      <c r="AI99">
        <v>1</v>
      </c>
      <c r="AJ99">
        <v>15</v>
      </c>
      <c r="AK99">
        <v>0</v>
      </c>
      <c r="AL99" s="23">
        <f t="shared" si="35"/>
        <v>1.75</v>
      </c>
      <c r="AM99" s="23"/>
      <c r="AO99" s="16"/>
      <c r="AP99" s="16"/>
      <c r="AQ99" s="16"/>
      <c r="BA99" s="5"/>
      <c r="BI99" s="23">
        <v>1.75</v>
      </c>
      <c r="BN99" s="36"/>
      <c r="BO99" s="36"/>
      <c r="BP99" s="36"/>
      <c r="BQ99" s="23"/>
      <c r="BR99" s="23"/>
      <c r="BS99" s="38"/>
      <c r="BT99" s="38"/>
      <c r="BU99" s="21"/>
      <c r="BV99" s="36"/>
      <c r="BX99" s="38"/>
      <c r="BY99" s="20">
        <f t="shared" si="31"/>
        <v>21</v>
      </c>
      <c r="BZ99" s="20">
        <f t="shared" si="36"/>
        <v>21</v>
      </c>
      <c r="CL99">
        <f t="shared" si="32"/>
        <v>1392</v>
      </c>
      <c r="CM99" t="s">
        <v>456</v>
      </c>
    </row>
    <row r="100" spans="1:91" ht="12.75">
      <c r="A100" s="18">
        <v>1392</v>
      </c>
      <c r="B100" s="13" t="s">
        <v>861</v>
      </c>
      <c r="C100" s="13" t="s">
        <v>1021</v>
      </c>
      <c r="D100" s="13" t="s">
        <v>16</v>
      </c>
      <c r="E100" s="13" t="s">
        <v>189</v>
      </c>
      <c r="F100" s="25">
        <v>153.1</v>
      </c>
      <c r="G100" s="2">
        <v>2</v>
      </c>
      <c r="H100" s="2" t="s">
        <v>450</v>
      </c>
      <c r="I100" s="9">
        <v>1</v>
      </c>
      <c r="J100" s="23">
        <v>1.6</v>
      </c>
      <c r="K100" s="2" t="s">
        <v>678</v>
      </c>
      <c r="L100" s="13" t="s">
        <v>233</v>
      </c>
      <c r="M100" t="s">
        <v>458</v>
      </c>
      <c r="N100" s="13" t="s">
        <v>442</v>
      </c>
      <c r="O100" s="13" t="s">
        <v>608</v>
      </c>
      <c r="P100" s="2" t="s">
        <v>400</v>
      </c>
      <c r="Q100" s="9">
        <v>1</v>
      </c>
      <c r="T100" s="27">
        <v>19</v>
      </c>
      <c r="U100" s="19">
        <v>4</v>
      </c>
      <c r="V100" s="19">
        <v>0</v>
      </c>
      <c r="W100" s="47">
        <f>T100+U100/20+V100/240</f>
        <v>19.2</v>
      </c>
      <c r="X100" s="47">
        <f t="shared" si="33"/>
        <v>19.2</v>
      </c>
      <c r="Z100" s="5">
        <f t="shared" si="34"/>
        <v>1.5999999999999999</v>
      </c>
      <c r="AA100" s="12">
        <v>19</v>
      </c>
      <c r="AB100" s="12">
        <v>4</v>
      </c>
      <c r="AC100" s="12">
        <v>0</v>
      </c>
      <c r="AD100" s="47">
        <f>AA100+AB100/20+AC100/240</f>
        <v>19.2</v>
      </c>
      <c r="AE100" s="12">
        <v>1</v>
      </c>
      <c r="AF100" s="12">
        <v>12</v>
      </c>
      <c r="AG100" s="12">
        <v>0</v>
      </c>
      <c r="AH100" s="23">
        <f>AE100+AF100/20+AG100/240</f>
        <v>1.6</v>
      </c>
      <c r="AI100">
        <v>1</v>
      </c>
      <c r="AJ100">
        <v>12</v>
      </c>
      <c r="AK100">
        <v>0</v>
      </c>
      <c r="AL100" s="23">
        <f t="shared" si="35"/>
        <v>1.5999999999999999</v>
      </c>
      <c r="AM100" s="23"/>
      <c r="AO100" s="16"/>
      <c r="AP100" s="16"/>
      <c r="AQ100" s="16"/>
      <c r="BA100" s="5"/>
      <c r="BI100" s="23">
        <v>1.6</v>
      </c>
      <c r="BN100" s="36"/>
      <c r="BO100" s="36"/>
      <c r="BP100" s="36"/>
      <c r="BQ100" s="23"/>
      <c r="BR100" s="23"/>
      <c r="BS100" s="38"/>
      <c r="BT100" s="38"/>
      <c r="BU100" s="21"/>
      <c r="BV100" s="36"/>
      <c r="BX100" s="38"/>
      <c r="BY100" s="20">
        <f t="shared" si="31"/>
        <v>19.2</v>
      </c>
      <c r="BZ100" s="20">
        <f t="shared" si="36"/>
        <v>19.2</v>
      </c>
      <c r="CL100">
        <f t="shared" si="32"/>
        <v>1392</v>
      </c>
      <c r="CM100" t="s">
        <v>458</v>
      </c>
    </row>
    <row r="101" spans="1:91" ht="12.75">
      <c r="A101" s="18">
        <v>1392</v>
      </c>
      <c r="B101" s="13" t="s">
        <v>861</v>
      </c>
      <c r="C101" s="13" t="s">
        <v>1021</v>
      </c>
      <c r="D101" s="13" t="s">
        <v>16</v>
      </c>
      <c r="E101" s="13" t="s">
        <v>189</v>
      </c>
      <c r="F101" s="2">
        <v>153.11</v>
      </c>
      <c r="G101" s="2">
        <v>2</v>
      </c>
      <c r="H101" s="2" t="s">
        <v>450</v>
      </c>
      <c r="I101" s="9">
        <v>1</v>
      </c>
      <c r="J101" s="23">
        <v>1.7</v>
      </c>
      <c r="K101" s="2" t="s">
        <v>412</v>
      </c>
      <c r="L101" s="13" t="s">
        <v>233</v>
      </c>
      <c r="M101" t="s">
        <v>463</v>
      </c>
      <c r="N101" s="13" t="s">
        <v>442</v>
      </c>
      <c r="O101" s="13" t="s">
        <v>244</v>
      </c>
      <c r="P101" s="2" t="s">
        <v>1218</v>
      </c>
      <c r="Q101" s="9">
        <v>1</v>
      </c>
      <c r="T101" s="27">
        <v>20</v>
      </c>
      <c r="U101" s="19">
        <v>8</v>
      </c>
      <c r="V101" s="19">
        <v>0</v>
      </c>
      <c r="W101" s="47">
        <f>T101+U101/20+V101/240</f>
        <v>20.4</v>
      </c>
      <c r="X101" s="47">
        <f t="shared" si="33"/>
        <v>20.4</v>
      </c>
      <c r="Z101" s="5">
        <f t="shared" si="34"/>
        <v>1.7</v>
      </c>
      <c r="AA101" s="12">
        <v>20</v>
      </c>
      <c r="AB101" s="12">
        <v>8</v>
      </c>
      <c r="AC101" s="12">
        <v>0</v>
      </c>
      <c r="AD101" s="47">
        <f>AA101+AB101/20+AC101/240</f>
        <v>20.4</v>
      </c>
      <c r="AE101" s="12">
        <v>1</v>
      </c>
      <c r="AF101" s="12">
        <v>14</v>
      </c>
      <c r="AG101" s="12">
        <v>0</v>
      </c>
      <c r="AH101" s="23">
        <f>AE101+AF101/20+AG101/240</f>
        <v>1.7</v>
      </c>
      <c r="AI101">
        <v>1</v>
      </c>
      <c r="AJ101">
        <v>14</v>
      </c>
      <c r="AK101">
        <v>0</v>
      </c>
      <c r="AL101" s="23">
        <f t="shared" si="35"/>
        <v>1.7</v>
      </c>
      <c r="AM101" s="23"/>
      <c r="AO101" s="16"/>
      <c r="AP101" s="16"/>
      <c r="AQ101" s="16"/>
      <c r="BA101" s="5"/>
      <c r="BI101" s="23">
        <v>1.7</v>
      </c>
      <c r="BN101" s="36"/>
      <c r="BO101" s="36"/>
      <c r="BP101" s="36"/>
      <c r="BQ101" s="23"/>
      <c r="BR101" s="23"/>
      <c r="BS101" s="38"/>
      <c r="BT101" s="38"/>
      <c r="BU101" s="21"/>
      <c r="BV101" s="36"/>
      <c r="BX101" s="38"/>
      <c r="BY101" s="20">
        <f t="shared" si="31"/>
        <v>20.4</v>
      </c>
      <c r="BZ101" s="20">
        <f t="shared" si="36"/>
        <v>20.4</v>
      </c>
      <c r="CL101">
        <f t="shared" si="32"/>
        <v>1392</v>
      </c>
      <c r="CM101" t="s">
        <v>463</v>
      </c>
    </row>
    <row r="102" spans="1:91" ht="12.75">
      <c r="A102" s="18">
        <v>1392</v>
      </c>
      <c r="B102" s="13" t="s">
        <v>861</v>
      </c>
      <c r="C102" s="13" t="s">
        <v>1021</v>
      </c>
      <c r="D102" s="13" t="s">
        <v>16</v>
      </c>
      <c r="E102" s="13" t="s">
        <v>189</v>
      </c>
      <c r="F102" s="2">
        <v>153.12</v>
      </c>
      <c r="G102" s="2">
        <v>2</v>
      </c>
      <c r="H102" s="2" t="s">
        <v>450</v>
      </c>
      <c r="I102" s="9">
        <v>0.5</v>
      </c>
      <c r="J102" s="23">
        <v>1.625</v>
      </c>
      <c r="K102" s="2" t="s">
        <v>1033</v>
      </c>
      <c r="L102" s="13" t="s">
        <v>233</v>
      </c>
      <c r="M102" t="s">
        <v>462</v>
      </c>
      <c r="N102" s="13" t="s">
        <v>442</v>
      </c>
      <c r="O102" s="13" t="s">
        <v>962</v>
      </c>
      <c r="P102" s="2" t="s">
        <v>183</v>
      </c>
      <c r="Q102" s="9">
        <v>0.5</v>
      </c>
      <c r="T102" s="27">
        <v>9</v>
      </c>
      <c r="U102" s="19">
        <v>15</v>
      </c>
      <c r="V102" s="19">
        <v>0</v>
      </c>
      <c r="W102" s="47">
        <f>T102+U102/20+V102/240</f>
        <v>9.75</v>
      </c>
      <c r="X102" s="47">
        <f t="shared" si="33"/>
        <v>19.5</v>
      </c>
      <c r="Z102" s="5">
        <f t="shared" si="34"/>
        <v>1.625</v>
      </c>
      <c r="AA102" s="12"/>
      <c r="AB102" s="12"/>
      <c r="AC102" s="12"/>
      <c r="AD102" s="47"/>
      <c r="AE102" s="12"/>
      <c r="AF102" s="12">
        <v>16</v>
      </c>
      <c r="AG102" s="12">
        <v>4</v>
      </c>
      <c r="AH102" s="23">
        <f>AE102+AF102/20+AG102/240</f>
        <v>0.8166666666666668</v>
      </c>
      <c r="AI102">
        <v>1</v>
      </c>
      <c r="AJ102">
        <v>12</v>
      </c>
      <c r="AK102">
        <v>8</v>
      </c>
      <c r="AL102" s="23">
        <f t="shared" si="35"/>
        <v>1.625</v>
      </c>
      <c r="AM102" s="23"/>
      <c r="AO102" s="16"/>
      <c r="AP102" s="16"/>
      <c r="AQ102" s="16"/>
      <c r="BA102" s="5"/>
      <c r="BI102" s="23">
        <v>1.625</v>
      </c>
      <c r="BN102" s="36"/>
      <c r="BO102" s="36"/>
      <c r="BP102" s="36"/>
      <c r="BQ102" s="23"/>
      <c r="BR102" s="23"/>
      <c r="BS102" s="38"/>
      <c r="BT102" s="38"/>
      <c r="BU102" s="21"/>
      <c r="BV102" s="36"/>
      <c r="BX102" s="38"/>
      <c r="BY102" s="20">
        <f t="shared" si="31"/>
        <v>9.75</v>
      </c>
      <c r="BZ102" s="20">
        <f t="shared" si="36"/>
        <v>19.5</v>
      </c>
      <c r="CL102">
        <f t="shared" si="32"/>
        <v>1392</v>
      </c>
      <c r="CM102" t="s">
        <v>462</v>
      </c>
    </row>
    <row r="103" spans="1:91" ht="12.75">
      <c r="A103" s="18">
        <v>1392</v>
      </c>
      <c r="B103" s="13" t="s">
        <v>861</v>
      </c>
      <c r="C103" s="13" t="s">
        <v>1021</v>
      </c>
      <c r="D103" s="13" t="s">
        <v>16</v>
      </c>
      <c r="E103" s="13" t="s">
        <v>189</v>
      </c>
      <c r="F103" s="2">
        <v>153.13</v>
      </c>
      <c r="G103" s="2">
        <v>2</v>
      </c>
      <c r="H103" s="2" t="s">
        <v>316</v>
      </c>
      <c r="K103" s="2" t="s">
        <v>556</v>
      </c>
      <c r="L103" s="13" t="s">
        <v>233</v>
      </c>
      <c r="M103" t="s">
        <v>547</v>
      </c>
      <c r="N103" s="13" t="s">
        <v>301</v>
      </c>
      <c r="O103" s="13" t="s">
        <v>4</v>
      </c>
      <c r="P103" s="2" t="s">
        <v>970</v>
      </c>
      <c r="R103" s="9">
        <v>18</v>
      </c>
      <c r="T103" s="27">
        <v>21</v>
      </c>
      <c r="U103" s="19">
        <v>12</v>
      </c>
      <c r="V103" s="19">
        <v>0</v>
      </c>
      <c r="W103" s="47">
        <f>T103+U103/20+V103/240</f>
        <v>21.6</v>
      </c>
      <c r="Y103" s="23">
        <f>W103*20/R103</f>
        <v>24</v>
      </c>
      <c r="Z103" s="5"/>
      <c r="AA103" s="12"/>
      <c r="AB103" s="12"/>
      <c r="AC103" s="12"/>
      <c r="AD103" s="47"/>
      <c r="AE103" s="12"/>
      <c r="AF103" s="12"/>
      <c r="AG103" s="12"/>
      <c r="AM103" s="5">
        <f>Y103/12</f>
        <v>2</v>
      </c>
      <c r="AO103" s="16"/>
      <c r="AP103" s="16"/>
      <c r="AQ103" s="16"/>
      <c r="BA103" s="5"/>
      <c r="BN103" s="36"/>
      <c r="BO103" s="36"/>
      <c r="BP103" s="36"/>
      <c r="BQ103" s="23"/>
      <c r="BR103" s="23"/>
      <c r="BS103" s="38"/>
      <c r="BT103" s="38"/>
      <c r="BU103" s="21"/>
      <c r="BV103" s="36"/>
      <c r="BX103" s="38"/>
      <c r="BY103" s="20">
        <f t="shared" si="31"/>
        <v>21.6</v>
      </c>
      <c r="BZ103" s="20"/>
      <c r="CL103">
        <f t="shared" si="32"/>
        <v>1392</v>
      </c>
      <c r="CM103" t="s">
        <v>547</v>
      </c>
    </row>
    <row r="104" spans="1:76" ht="12.75">
      <c r="A104" s="18"/>
      <c r="E104" s="13"/>
      <c r="F104" s="2"/>
      <c r="G104" s="2"/>
      <c r="T104" s="27"/>
      <c r="AA104" s="12"/>
      <c r="AB104" s="12"/>
      <c r="AC104" s="12"/>
      <c r="AE104" s="12"/>
      <c r="AF104" s="12"/>
      <c r="AG104" s="12"/>
      <c r="AM104" s="23"/>
      <c r="AO104" s="16"/>
      <c r="AP104" s="16"/>
      <c r="AQ104" s="16"/>
      <c r="BA104" s="5"/>
      <c r="BN104" s="36"/>
      <c r="BO104" s="36"/>
      <c r="BP104" s="36"/>
      <c r="BQ104" s="23"/>
      <c r="BR104" s="23"/>
      <c r="BS104" s="38"/>
      <c r="BT104" s="38"/>
      <c r="BU104" s="21"/>
      <c r="BV104" s="36"/>
      <c r="BX104" s="38"/>
    </row>
    <row r="105" spans="1:92" ht="12.75">
      <c r="A105" s="18">
        <v>1393</v>
      </c>
      <c r="B105" s="13" t="s">
        <v>778</v>
      </c>
      <c r="C105" s="13" t="s">
        <v>1021</v>
      </c>
      <c r="D105" s="13" t="s">
        <v>16</v>
      </c>
      <c r="E105" s="13" t="s">
        <v>194</v>
      </c>
      <c r="F105" s="2" t="s">
        <v>112</v>
      </c>
      <c r="G105" s="2">
        <v>1</v>
      </c>
      <c r="H105" s="2" t="s">
        <v>359</v>
      </c>
      <c r="I105" s="9">
        <v>7</v>
      </c>
      <c r="J105" s="23">
        <v>18.191666666666666</v>
      </c>
      <c r="K105" s="2" t="s">
        <v>1010</v>
      </c>
      <c r="L105" s="13" t="s">
        <v>233</v>
      </c>
      <c r="M105" t="s">
        <v>366</v>
      </c>
      <c r="N105" s="13" t="s">
        <v>1037</v>
      </c>
      <c r="O105" s="13" t="s">
        <v>959</v>
      </c>
      <c r="P105" s="2" t="s">
        <v>1246</v>
      </c>
      <c r="Q105" s="9">
        <v>7</v>
      </c>
      <c r="T105" s="27">
        <v>1528</v>
      </c>
      <c r="U105" s="19">
        <v>2</v>
      </c>
      <c r="V105" s="19">
        <v>0</v>
      </c>
      <c r="W105" s="47">
        <f aca="true" t="shared" si="37" ref="W105:W110">T105+U105/20+V105/240</f>
        <v>1528.1</v>
      </c>
      <c r="X105" s="47">
        <f>W105/Q105</f>
        <v>218.29999999999998</v>
      </c>
      <c r="Z105" s="5">
        <f>X105/12</f>
        <v>18.191666666666666</v>
      </c>
      <c r="AA105" s="12">
        <v>18</v>
      </c>
      <c r="AB105" s="12">
        <v>3</v>
      </c>
      <c r="AC105" s="12">
        <v>10</v>
      </c>
      <c r="AD105" s="47">
        <f>AA105+AB105/20+AC105/240</f>
        <v>18.191666666666666</v>
      </c>
      <c r="AE105" s="12">
        <v>127</v>
      </c>
      <c r="AF105" s="12">
        <v>6</v>
      </c>
      <c r="AG105" s="12">
        <v>10</v>
      </c>
      <c r="AH105" s="23">
        <f>AE105+AF105/20+AG105/240</f>
        <v>127.34166666666667</v>
      </c>
      <c r="AI105">
        <v>18</v>
      </c>
      <c r="AJ105">
        <v>3</v>
      </c>
      <c r="AK105">
        <v>10</v>
      </c>
      <c r="AL105" s="23">
        <f>Z105*1</f>
        <v>18.191666666666666</v>
      </c>
      <c r="AM105" s="23"/>
      <c r="AO105" s="16"/>
      <c r="AP105" s="16"/>
      <c r="AQ105" s="16"/>
      <c r="AW105" s="23">
        <v>18.191666666666666</v>
      </c>
      <c r="BA105" s="5"/>
      <c r="BN105" s="36"/>
      <c r="BO105" s="36"/>
      <c r="BP105" s="36"/>
      <c r="BQ105" s="23"/>
      <c r="BR105" s="23"/>
      <c r="BS105" s="38"/>
      <c r="BT105" s="38"/>
      <c r="BU105" s="21"/>
      <c r="BV105" s="36"/>
      <c r="BX105" s="38"/>
      <c r="BY105" s="20">
        <f aca="true" t="shared" si="38" ref="BY105:BY110">W105+(BQ105*12*Q105)+(BV105*Q105)</f>
        <v>1528.1</v>
      </c>
      <c r="BZ105" s="20">
        <f>BY105/Q105</f>
        <v>218.29999999999998</v>
      </c>
      <c r="CA105" t="s">
        <v>921</v>
      </c>
      <c r="CB105">
        <f>Q105*118</f>
        <v>826</v>
      </c>
      <c r="CC105" s="47">
        <f>37/240</f>
        <v>0.15416666666666667</v>
      </c>
      <c r="CD105" s="23">
        <f>CB105*CC105*Q105</f>
        <v>891.3916666666667</v>
      </c>
      <c r="CL105">
        <f aca="true" t="shared" si="39" ref="CL105:CL110">A105*1</f>
        <v>1393</v>
      </c>
      <c r="CM105" t="s">
        <v>366</v>
      </c>
      <c r="CN105" t="s">
        <v>845</v>
      </c>
    </row>
    <row r="106" spans="1:92" ht="12.75">
      <c r="A106" s="18">
        <v>1393</v>
      </c>
      <c r="B106" s="13" t="s">
        <v>778</v>
      </c>
      <c r="C106" s="13" t="s">
        <v>1021</v>
      </c>
      <c r="D106" s="13" t="s">
        <v>16</v>
      </c>
      <c r="E106" s="13" t="s">
        <v>194</v>
      </c>
      <c r="F106" s="2" t="s">
        <v>123</v>
      </c>
      <c r="G106" s="2">
        <v>1</v>
      </c>
      <c r="H106" s="2" t="s">
        <v>359</v>
      </c>
      <c r="I106" s="9">
        <v>7</v>
      </c>
      <c r="J106" s="23">
        <v>10.791666666666666</v>
      </c>
      <c r="K106" s="2" t="s">
        <v>297</v>
      </c>
      <c r="L106" s="13" t="s">
        <v>233</v>
      </c>
      <c r="M106" t="s">
        <v>362</v>
      </c>
      <c r="N106" s="13" t="s">
        <v>391</v>
      </c>
      <c r="O106" s="13" t="s">
        <v>614</v>
      </c>
      <c r="P106" s="2" t="s">
        <v>1246</v>
      </c>
      <c r="Q106" s="9">
        <v>7</v>
      </c>
      <c r="T106" s="27">
        <v>906</v>
      </c>
      <c r="U106" s="19">
        <v>10</v>
      </c>
      <c r="V106" s="19">
        <v>0</v>
      </c>
      <c r="W106" s="47">
        <f t="shared" si="37"/>
        <v>906.5</v>
      </c>
      <c r="X106" s="47">
        <f>W106/Q106</f>
        <v>129.5</v>
      </c>
      <c r="Z106" s="5">
        <f>X106/12</f>
        <v>10.791666666666666</v>
      </c>
      <c r="AA106" s="12">
        <v>10</v>
      </c>
      <c r="AB106" s="12">
        <v>15</v>
      </c>
      <c r="AC106" s="12">
        <v>10</v>
      </c>
      <c r="AD106" s="47">
        <f>AA106+AB106/20+AC106/240</f>
        <v>10.791666666666666</v>
      </c>
      <c r="AE106" s="12">
        <v>75</v>
      </c>
      <c r="AF106" s="12">
        <v>10</v>
      </c>
      <c r="AG106" s="12">
        <v>10</v>
      </c>
      <c r="AH106" s="23">
        <f>AE106+AF106/20+AG106/240</f>
        <v>75.54166666666667</v>
      </c>
      <c r="AI106">
        <v>10</v>
      </c>
      <c r="AJ106">
        <v>15</v>
      </c>
      <c r="AK106">
        <v>10</v>
      </c>
      <c r="AL106" s="23">
        <f>Z106*1</f>
        <v>10.791666666666666</v>
      </c>
      <c r="AM106" s="23"/>
      <c r="AO106" s="16"/>
      <c r="AP106" s="16"/>
      <c r="AQ106" s="16"/>
      <c r="BA106" s="5"/>
      <c r="BN106" s="36"/>
      <c r="BO106" s="36"/>
      <c r="BP106" s="36"/>
      <c r="BQ106" s="23"/>
      <c r="BR106" s="23"/>
      <c r="BS106" s="38"/>
      <c r="BT106" s="38"/>
      <c r="BU106" s="21"/>
      <c r="BV106" s="36"/>
      <c r="BX106" s="38"/>
      <c r="BY106" s="20">
        <f t="shared" si="38"/>
        <v>906.5</v>
      </c>
      <c r="BZ106" s="20">
        <f>BY106/Q106</f>
        <v>129.5</v>
      </c>
      <c r="CA106" t="s">
        <v>921</v>
      </c>
      <c r="CB106">
        <f>70*Q106</f>
        <v>490</v>
      </c>
      <c r="CC106" s="47">
        <f>37/240</f>
        <v>0.15416666666666667</v>
      </c>
      <c r="CD106" s="23">
        <f>CB106*CC106*Q106</f>
        <v>528.7916666666667</v>
      </c>
      <c r="CL106">
        <f t="shared" si="39"/>
        <v>1393</v>
      </c>
      <c r="CM106" t="s">
        <v>362</v>
      </c>
      <c r="CN106" t="s">
        <v>846</v>
      </c>
    </row>
    <row r="107" spans="1:92" ht="12.75">
      <c r="A107" s="18">
        <v>1393</v>
      </c>
      <c r="B107" s="13" t="s">
        <v>778</v>
      </c>
      <c r="C107" s="13" t="s">
        <v>1021</v>
      </c>
      <c r="D107" s="13" t="s">
        <v>16</v>
      </c>
      <c r="E107" s="13" t="s">
        <v>194</v>
      </c>
      <c r="F107" s="2" t="s">
        <v>124</v>
      </c>
      <c r="G107" s="2">
        <v>1</v>
      </c>
      <c r="H107" s="2" t="s">
        <v>780</v>
      </c>
      <c r="I107" s="9">
        <v>9</v>
      </c>
      <c r="J107" s="23">
        <v>6</v>
      </c>
      <c r="K107" s="2" t="s">
        <v>787</v>
      </c>
      <c r="L107" s="13" t="s">
        <v>233</v>
      </c>
      <c r="M107" t="s">
        <v>786</v>
      </c>
      <c r="N107" s="13" t="s">
        <v>817</v>
      </c>
      <c r="O107" s="13" t="s">
        <v>1213</v>
      </c>
      <c r="P107" s="2" t="s">
        <v>1249</v>
      </c>
      <c r="Q107" s="9">
        <v>9</v>
      </c>
      <c r="T107" s="27">
        <v>648</v>
      </c>
      <c r="U107" s="19">
        <v>0</v>
      </c>
      <c r="V107" s="19">
        <v>0</v>
      </c>
      <c r="W107" s="47">
        <f t="shared" si="37"/>
        <v>648</v>
      </c>
      <c r="X107" s="47">
        <f>W107/Q107</f>
        <v>72</v>
      </c>
      <c r="Z107" s="5">
        <f>X107/12</f>
        <v>6</v>
      </c>
      <c r="AA107" s="12">
        <v>72</v>
      </c>
      <c r="AB107" s="12">
        <v>0</v>
      </c>
      <c r="AC107" s="12">
        <v>0</v>
      </c>
      <c r="AD107" s="47">
        <f>AA107+AB107/20+AC107/240</f>
        <v>72</v>
      </c>
      <c r="AE107" s="12"/>
      <c r="AF107" s="12"/>
      <c r="AG107" s="12"/>
      <c r="AH107" s="23"/>
      <c r="AI107">
        <v>6</v>
      </c>
      <c r="AJ107">
        <v>0</v>
      </c>
      <c r="AK107">
        <v>0</v>
      </c>
      <c r="AL107" s="23">
        <f>Z107*1</f>
        <v>6</v>
      </c>
      <c r="AM107" s="23"/>
      <c r="AO107" s="16"/>
      <c r="AP107" s="16"/>
      <c r="AQ107" s="16"/>
      <c r="BA107" s="5"/>
      <c r="BN107" s="36"/>
      <c r="BO107" s="36"/>
      <c r="BP107" s="36"/>
      <c r="BQ107" s="23"/>
      <c r="BR107" s="23"/>
      <c r="BS107" s="38"/>
      <c r="BT107" s="38"/>
      <c r="BU107" s="21"/>
      <c r="BV107" s="36"/>
      <c r="BX107" s="38"/>
      <c r="BY107" s="20">
        <f t="shared" si="38"/>
        <v>648</v>
      </c>
      <c r="BZ107" s="20">
        <f>BY107/Q107</f>
        <v>72</v>
      </c>
      <c r="CL107">
        <f t="shared" si="39"/>
        <v>1393</v>
      </c>
      <c r="CM107" t="s">
        <v>786</v>
      </c>
      <c r="CN107" t="s">
        <v>833</v>
      </c>
    </row>
    <row r="108" spans="1:92" ht="12.75">
      <c r="A108" s="18">
        <v>1393</v>
      </c>
      <c r="B108" s="13" t="s">
        <v>778</v>
      </c>
      <c r="C108" s="13" t="s">
        <v>1021</v>
      </c>
      <c r="D108" s="13" t="s">
        <v>16</v>
      </c>
      <c r="E108" s="13" t="s">
        <v>194</v>
      </c>
      <c r="F108" s="2" t="s">
        <v>125</v>
      </c>
      <c r="G108" s="2">
        <v>1</v>
      </c>
      <c r="H108" s="2" t="s">
        <v>359</v>
      </c>
      <c r="I108" s="9">
        <v>2</v>
      </c>
      <c r="J108" s="23">
        <v>18.191666666666666</v>
      </c>
      <c r="K108" s="2" t="s">
        <v>1010</v>
      </c>
      <c r="L108" s="13" t="s">
        <v>233</v>
      </c>
      <c r="M108" t="s">
        <v>366</v>
      </c>
      <c r="N108" s="13" t="s">
        <v>1037</v>
      </c>
      <c r="O108" s="13" t="s">
        <v>959</v>
      </c>
      <c r="P108" s="2" t="s">
        <v>1183</v>
      </c>
      <c r="Q108" s="9">
        <v>2</v>
      </c>
      <c r="T108" s="27">
        <v>436</v>
      </c>
      <c r="U108" s="19">
        <v>12</v>
      </c>
      <c r="V108" s="19">
        <v>0</v>
      </c>
      <c r="W108" s="47">
        <f t="shared" si="37"/>
        <v>436.6</v>
      </c>
      <c r="X108" s="47">
        <f>W108/Q108</f>
        <v>218.3</v>
      </c>
      <c r="Z108" s="5">
        <f>X108/12</f>
        <v>18.191666666666666</v>
      </c>
      <c r="AA108" s="12"/>
      <c r="AB108" s="12"/>
      <c r="AC108" s="12"/>
      <c r="AD108" s="47"/>
      <c r="AE108" s="12">
        <v>36</v>
      </c>
      <c r="AF108" s="12">
        <v>7</v>
      </c>
      <c r="AG108" s="12">
        <v>8</v>
      </c>
      <c r="AH108" s="23">
        <f>AE108+AF108/20+AG108/240</f>
        <v>36.38333333333333</v>
      </c>
      <c r="AL108" s="23">
        <f>Z108*1</f>
        <v>18.191666666666666</v>
      </c>
      <c r="AM108" s="23"/>
      <c r="AO108" s="16"/>
      <c r="AP108" s="16"/>
      <c r="AQ108" s="16"/>
      <c r="AW108" s="23">
        <v>18.191666666666666</v>
      </c>
      <c r="BA108" s="23">
        <v>18.191666666666666</v>
      </c>
      <c r="BN108" s="36"/>
      <c r="BO108" s="36"/>
      <c r="BP108" s="36"/>
      <c r="BQ108" s="23"/>
      <c r="BR108" s="23"/>
      <c r="BS108" s="38"/>
      <c r="BT108" s="38"/>
      <c r="BU108" s="21"/>
      <c r="BV108" s="36"/>
      <c r="BX108" s="38"/>
      <c r="BY108" s="20">
        <f t="shared" si="38"/>
        <v>436.6</v>
      </c>
      <c r="BZ108" s="20">
        <f>BY108/Q108</f>
        <v>218.3</v>
      </c>
      <c r="CA108" t="s">
        <v>921</v>
      </c>
      <c r="CB108">
        <f>118*Q108</f>
        <v>236</v>
      </c>
      <c r="CC108" s="47">
        <f>CD108/CB108</f>
        <v>0.15416949152542372</v>
      </c>
      <c r="CD108">
        <f>18.192*Q108</f>
        <v>36.384</v>
      </c>
      <c r="CL108">
        <f t="shared" si="39"/>
        <v>1393</v>
      </c>
      <c r="CM108" t="s">
        <v>366</v>
      </c>
      <c r="CN108" t="s">
        <v>14</v>
      </c>
    </row>
    <row r="109" spans="1:91" ht="12.75">
      <c r="A109" s="18">
        <v>1393</v>
      </c>
      <c r="B109" s="13" t="s">
        <v>778</v>
      </c>
      <c r="C109" s="13" t="s">
        <v>1021</v>
      </c>
      <c r="D109" s="13" t="s">
        <v>16</v>
      </c>
      <c r="E109" s="13" t="s">
        <v>194</v>
      </c>
      <c r="F109" s="2" t="s">
        <v>126</v>
      </c>
      <c r="G109" s="2">
        <v>1</v>
      </c>
      <c r="H109" s="2" t="s">
        <v>316</v>
      </c>
      <c r="I109" s="9">
        <v>2</v>
      </c>
      <c r="J109" s="23">
        <v>4.2</v>
      </c>
      <c r="K109" s="2" t="s">
        <v>283</v>
      </c>
      <c r="L109" s="13" t="s">
        <v>233</v>
      </c>
      <c r="M109" t="s">
        <v>317</v>
      </c>
      <c r="N109" s="13" t="s">
        <v>301</v>
      </c>
      <c r="O109" s="13" t="s">
        <v>234</v>
      </c>
      <c r="P109" s="2" t="s">
        <v>425</v>
      </c>
      <c r="Q109" s="9">
        <v>2</v>
      </c>
      <c r="T109" s="27">
        <v>100</v>
      </c>
      <c r="U109" s="19">
        <v>16</v>
      </c>
      <c r="V109" s="19">
        <v>0</v>
      </c>
      <c r="W109" s="47">
        <f t="shared" si="37"/>
        <v>100.8</v>
      </c>
      <c r="X109" s="47">
        <f>W109/Q109</f>
        <v>50.4</v>
      </c>
      <c r="Z109" s="5">
        <f>X109/12</f>
        <v>4.2</v>
      </c>
      <c r="AA109" s="12">
        <v>50</v>
      </c>
      <c r="AB109" s="12">
        <v>8</v>
      </c>
      <c r="AC109" s="12">
        <v>0</v>
      </c>
      <c r="AD109" s="47">
        <f>AA109+AB109/20+AC109/240</f>
        <v>50.4</v>
      </c>
      <c r="AE109" s="12"/>
      <c r="AF109" s="12"/>
      <c r="AG109" s="12"/>
      <c r="AI109">
        <v>4</v>
      </c>
      <c r="AJ109">
        <v>4</v>
      </c>
      <c r="AK109">
        <v>0</v>
      </c>
      <c r="AL109" s="23">
        <f>Z109*1</f>
        <v>4.2</v>
      </c>
      <c r="AM109" s="23"/>
      <c r="AO109" s="16"/>
      <c r="AP109" s="16"/>
      <c r="AQ109" s="16"/>
      <c r="AZ109" s="23">
        <v>4.2</v>
      </c>
      <c r="BA109" s="5"/>
      <c r="BN109" s="36"/>
      <c r="BO109" s="36"/>
      <c r="BP109" s="36"/>
      <c r="BQ109" s="23"/>
      <c r="BR109" s="23"/>
      <c r="BS109" s="38"/>
      <c r="BT109" s="38"/>
      <c r="BU109" s="21"/>
      <c r="BV109" s="36"/>
      <c r="BX109" s="38"/>
      <c r="BY109" s="20">
        <f t="shared" si="38"/>
        <v>100.8</v>
      </c>
      <c r="BZ109" s="20">
        <f>BY109/Q109</f>
        <v>50.4</v>
      </c>
      <c r="CL109">
        <f t="shared" si="39"/>
        <v>1393</v>
      </c>
      <c r="CM109" t="s">
        <v>317</v>
      </c>
    </row>
    <row r="110" spans="1:91" ht="12.75">
      <c r="A110" s="18">
        <v>1393</v>
      </c>
      <c r="B110" s="13" t="s">
        <v>778</v>
      </c>
      <c r="C110" s="13" t="s">
        <v>1021</v>
      </c>
      <c r="D110" s="13" t="s">
        <v>16</v>
      </c>
      <c r="E110" s="13" t="s">
        <v>194</v>
      </c>
      <c r="F110" s="2" t="s">
        <v>127</v>
      </c>
      <c r="G110" s="2">
        <v>1</v>
      </c>
      <c r="H110" s="2" t="s">
        <v>316</v>
      </c>
      <c r="J110" s="23"/>
      <c r="K110" s="2" t="s">
        <v>565</v>
      </c>
      <c r="L110" s="13" t="s">
        <v>233</v>
      </c>
      <c r="M110" t="s">
        <v>544</v>
      </c>
      <c r="N110" s="13" t="s">
        <v>301</v>
      </c>
      <c r="O110" s="13" t="s">
        <v>234</v>
      </c>
      <c r="P110" s="2" t="s">
        <v>425</v>
      </c>
      <c r="R110" s="9">
        <v>24</v>
      </c>
      <c r="T110" s="27">
        <v>36</v>
      </c>
      <c r="U110" s="19">
        <v>0</v>
      </c>
      <c r="V110" s="19">
        <v>0</v>
      </c>
      <c r="W110" s="47">
        <f t="shared" si="37"/>
        <v>36</v>
      </c>
      <c r="X110" s="47"/>
      <c r="Y110" s="23">
        <f>W110*20/R110</f>
        <v>30</v>
      </c>
      <c r="AA110" s="12"/>
      <c r="AB110" s="12"/>
      <c r="AC110" s="12"/>
      <c r="AE110" s="12"/>
      <c r="AF110" s="12"/>
      <c r="AG110" s="12"/>
      <c r="AL110" s="23"/>
      <c r="AM110" s="5">
        <f>Y110/12</f>
        <v>2.5</v>
      </c>
      <c r="AO110" s="16"/>
      <c r="AP110" s="16"/>
      <c r="AQ110" s="16"/>
      <c r="BA110" s="5"/>
      <c r="BN110" s="36"/>
      <c r="BO110" s="36"/>
      <c r="BP110" s="36"/>
      <c r="BQ110" s="23"/>
      <c r="BR110" s="23"/>
      <c r="BS110" s="38"/>
      <c r="BT110" s="38"/>
      <c r="BU110" s="21"/>
      <c r="BV110" s="36"/>
      <c r="BX110" s="38"/>
      <c r="BY110" s="20">
        <f t="shared" si="38"/>
        <v>36</v>
      </c>
      <c r="CL110">
        <f t="shared" si="39"/>
        <v>1393</v>
      </c>
      <c r="CM110" t="s">
        <v>544</v>
      </c>
    </row>
    <row r="111" spans="1:76" ht="12.75">
      <c r="A111" s="18"/>
      <c r="E111" s="13"/>
      <c r="F111" s="2"/>
      <c r="G111" s="2"/>
      <c r="J111" s="23"/>
      <c r="T111" s="27"/>
      <c r="AA111" s="12"/>
      <c r="AB111" s="12"/>
      <c r="AC111" s="12"/>
      <c r="AE111" s="12"/>
      <c r="AF111" s="12"/>
      <c r="AG111" s="12"/>
      <c r="AL111" s="23"/>
      <c r="AM111" s="23"/>
      <c r="AO111" s="16"/>
      <c r="AP111" s="16"/>
      <c r="AQ111" s="16"/>
      <c r="BA111" s="5"/>
      <c r="BN111" s="36"/>
      <c r="BO111" s="36"/>
      <c r="BP111" s="36"/>
      <c r="BQ111" s="23"/>
      <c r="BR111" s="23"/>
      <c r="BS111" s="38"/>
      <c r="BT111" s="38"/>
      <c r="BU111" s="21"/>
      <c r="BV111" s="36"/>
      <c r="BX111" s="38"/>
    </row>
    <row r="112" spans="1:91" ht="12.75">
      <c r="A112" s="18">
        <v>1393</v>
      </c>
      <c r="B112" s="13" t="s">
        <v>778</v>
      </c>
      <c r="C112" s="13" t="s">
        <v>1021</v>
      </c>
      <c r="D112" s="13" t="s">
        <v>16</v>
      </c>
      <c r="E112" s="13" t="s">
        <v>194</v>
      </c>
      <c r="F112" s="2" t="s">
        <v>128</v>
      </c>
      <c r="G112" s="2">
        <v>2</v>
      </c>
      <c r="H112" s="2" t="s">
        <v>1305</v>
      </c>
      <c r="I112" s="9">
        <v>2</v>
      </c>
      <c r="J112" s="23">
        <v>4.5</v>
      </c>
      <c r="K112" s="2" t="s">
        <v>1012</v>
      </c>
      <c r="L112" s="13" t="s">
        <v>233</v>
      </c>
      <c r="M112" t="s">
        <v>1316</v>
      </c>
      <c r="N112" s="13" t="s">
        <v>1300</v>
      </c>
      <c r="O112" s="13" t="s">
        <v>959</v>
      </c>
      <c r="P112" s="2" t="s">
        <v>1066</v>
      </c>
      <c r="Q112" s="9">
        <v>2</v>
      </c>
      <c r="T112" s="27">
        <v>108</v>
      </c>
      <c r="U112" s="19">
        <v>0</v>
      </c>
      <c r="V112" s="19">
        <v>0</v>
      </c>
      <c r="W112" s="47">
        <f aca="true" t="shared" si="40" ref="W112:W119">T112+U112/20+V112/240</f>
        <v>108</v>
      </c>
      <c r="X112" s="47">
        <f>W112/Q112</f>
        <v>54</v>
      </c>
      <c r="Z112" s="5">
        <f>X112/12</f>
        <v>4.5</v>
      </c>
      <c r="AA112" s="12">
        <v>54</v>
      </c>
      <c r="AB112" s="12">
        <v>0</v>
      </c>
      <c r="AC112" s="12">
        <v>0</v>
      </c>
      <c r="AD112" s="47">
        <f>AA112+AB112/20+AC112/240</f>
        <v>54</v>
      </c>
      <c r="AE112" s="12"/>
      <c r="AF112" s="12"/>
      <c r="AG112" s="12"/>
      <c r="AI112">
        <v>4</v>
      </c>
      <c r="AJ112">
        <v>10</v>
      </c>
      <c r="AK112">
        <v>0</v>
      </c>
      <c r="AL112" s="23">
        <f>Z112*1</f>
        <v>4.5</v>
      </c>
      <c r="AM112" s="23"/>
      <c r="AO112" s="16"/>
      <c r="AP112" s="16"/>
      <c r="AQ112" s="16"/>
      <c r="BA112" s="5"/>
      <c r="BD112" s="23">
        <v>4.5</v>
      </c>
      <c r="BN112" s="36"/>
      <c r="BO112" s="36"/>
      <c r="BP112" s="36"/>
      <c r="BQ112" s="23"/>
      <c r="BR112" s="23"/>
      <c r="BS112" s="38"/>
      <c r="BT112" s="38"/>
      <c r="BU112" s="21"/>
      <c r="BV112" s="36"/>
      <c r="BX112" s="38"/>
      <c r="BY112" s="20">
        <f aca="true" t="shared" si="41" ref="BY112:BY121">W112+(BQ112*12*Q112)+(BV112*Q112)</f>
        <v>108</v>
      </c>
      <c r="BZ112" s="20">
        <f>BY112/Q112</f>
        <v>54</v>
      </c>
      <c r="CL112">
        <f aca="true" t="shared" si="42" ref="CL112:CL121">A112*1</f>
        <v>1393</v>
      </c>
      <c r="CM112" t="s">
        <v>1316</v>
      </c>
    </row>
    <row r="113" spans="1:92" ht="12.75">
      <c r="A113" s="18">
        <v>1393</v>
      </c>
      <c r="B113" s="13" t="s">
        <v>778</v>
      </c>
      <c r="C113" s="13" t="s">
        <v>1021</v>
      </c>
      <c r="D113" s="13" t="s">
        <v>16</v>
      </c>
      <c r="E113" s="13" t="s">
        <v>194</v>
      </c>
      <c r="F113" s="2" t="s">
        <v>129</v>
      </c>
      <c r="G113" s="2">
        <v>2</v>
      </c>
      <c r="H113" s="2" t="s">
        <v>1305</v>
      </c>
      <c r="J113" s="23"/>
      <c r="K113" s="2" t="s">
        <v>571</v>
      </c>
      <c r="L113" s="13" t="s">
        <v>233</v>
      </c>
      <c r="M113" t="s">
        <v>564</v>
      </c>
      <c r="N113" s="13" t="s">
        <v>1300</v>
      </c>
      <c r="O113" s="13" t="s">
        <v>959</v>
      </c>
      <c r="P113" s="2" t="s">
        <v>1067</v>
      </c>
      <c r="R113" s="9">
        <v>9</v>
      </c>
      <c r="T113" s="27">
        <v>13</v>
      </c>
      <c r="U113" s="19">
        <v>13</v>
      </c>
      <c r="V113" s="19">
        <v>0</v>
      </c>
      <c r="W113" s="47">
        <f t="shared" si="40"/>
        <v>13.65</v>
      </c>
      <c r="Y113" s="23">
        <f>W113*20/R113</f>
        <v>30.333333333333332</v>
      </c>
      <c r="Z113" s="5"/>
      <c r="AA113" s="12"/>
      <c r="AB113" s="12"/>
      <c r="AC113" s="12"/>
      <c r="AD113" s="47"/>
      <c r="AE113" s="12"/>
      <c r="AF113" s="12"/>
      <c r="AG113" s="12"/>
      <c r="AL113" s="23"/>
      <c r="AM113" s="5">
        <f>Y113/12</f>
        <v>2.5277777777777777</v>
      </c>
      <c r="AO113" s="16"/>
      <c r="AP113" s="16"/>
      <c r="AQ113" s="16"/>
      <c r="BA113" s="5"/>
      <c r="BN113" s="36"/>
      <c r="BO113" s="36"/>
      <c r="BP113" s="36"/>
      <c r="BQ113" s="23"/>
      <c r="BR113" s="23"/>
      <c r="BS113" s="38"/>
      <c r="BT113" s="38"/>
      <c r="BU113" s="21"/>
      <c r="BV113" s="36"/>
      <c r="BX113" s="38"/>
      <c r="BY113" s="20">
        <f t="shared" si="41"/>
        <v>13.65</v>
      </c>
      <c r="BZ113" s="20"/>
      <c r="CL113">
        <f t="shared" si="42"/>
        <v>1393</v>
      </c>
      <c r="CM113" t="s">
        <v>564</v>
      </c>
      <c r="CN113" t="s">
        <v>844</v>
      </c>
    </row>
    <row r="114" spans="1:91" ht="12.75">
      <c r="A114" s="18">
        <v>1393</v>
      </c>
      <c r="B114" s="13" t="s">
        <v>778</v>
      </c>
      <c r="C114" s="13" t="s">
        <v>1021</v>
      </c>
      <c r="D114" s="13" t="s">
        <v>16</v>
      </c>
      <c r="E114" s="13" t="s">
        <v>194</v>
      </c>
      <c r="F114" s="2" t="s">
        <v>130</v>
      </c>
      <c r="G114" s="2">
        <v>2</v>
      </c>
      <c r="H114" s="2" t="s">
        <v>316</v>
      </c>
      <c r="J114" s="23"/>
      <c r="K114" s="2" t="s">
        <v>557</v>
      </c>
      <c r="L114" s="13" t="s">
        <v>233</v>
      </c>
      <c r="M114" t="s">
        <v>550</v>
      </c>
      <c r="N114" s="13" t="s">
        <v>301</v>
      </c>
      <c r="O114" s="13" t="s">
        <v>244</v>
      </c>
      <c r="P114" s="2" t="s">
        <v>492</v>
      </c>
      <c r="R114" s="9">
        <v>27</v>
      </c>
      <c r="T114" s="27">
        <v>36</v>
      </c>
      <c r="U114" s="19">
        <v>9</v>
      </c>
      <c r="V114" s="19">
        <v>0</v>
      </c>
      <c r="W114" s="47">
        <f t="shared" si="40"/>
        <v>36.45</v>
      </c>
      <c r="Y114" s="23">
        <f>W114*20/R114</f>
        <v>27</v>
      </c>
      <c r="Z114" s="5"/>
      <c r="AA114" s="12"/>
      <c r="AB114" s="12"/>
      <c r="AC114" s="12"/>
      <c r="AD114" s="47"/>
      <c r="AE114" s="12"/>
      <c r="AF114" s="12"/>
      <c r="AG114" s="12"/>
      <c r="AL114" s="23"/>
      <c r="AM114" s="5">
        <f>Y114/12</f>
        <v>2.25</v>
      </c>
      <c r="AO114" s="16"/>
      <c r="AP114" s="16"/>
      <c r="AQ114" s="16"/>
      <c r="AZ114" s="23"/>
      <c r="BA114" s="5"/>
      <c r="BN114" s="36"/>
      <c r="BO114" s="36"/>
      <c r="BP114" s="36"/>
      <c r="BQ114" s="23"/>
      <c r="BR114" s="23"/>
      <c r="BS114" s="38"/>
      <c r="BT114" s="38"/>
      <c r="BU114" s="21"/>
      <c r="BV114" s="36"/>
      <c r="BX114" s="38"/>
      <c r="BY114" s="20">
        <f t="shared" si="41"/>
        <v>36.45</v>
      </c>
      <c r="BZ114" s="20"/>
      <c r="CL114">
        <f t="shared" si="42"/>
        <v>1393</v>
      </c>
      <c r="CM114" t="s">
        <v>550</v>
      </c>
    </row>
    <row r="115" spans="1:91" ht="12.75">
      <c r="A115" s="18">
        <v>1393</v>
      </c>
      <c r="B115" s="13" t="s">
        <v>778</v>
      </c>
      <c r="C115" s="13" t="s">
        <v>1021</v>
      </c>
      <c r="D115" s="13" t="s">
        <v>16</v>
      </c>
      <c r="E115" s="13" t="s">
        <v>194</v>
      </c>
      <c r="F115" s="2" t="s">
        <v>131</v>
      </c>
      <c r="G115" s="2">
        <v>2</v>
      </c>
      <c r="H115" s="2" t="s">
        <v>1305</v>
      </c>
      <c r="I115" s="9">
        <v>1</v>
      </c>
      <c r="J115" s="23">
        <v>4.2</v>
      </c>
      <c r="K115" s="2" t="s">
        <v>635</v>
      </c>
      <c r="L115" s="13" t="s">
        <v>233</v>
      </c>
      <c r="M115" t="s">
        <v>1309</v>
      </c>
      <c r="N115" s="13" t="s">
        <v>1298</v>
      </c>
      <c r="O115" s="13" t="s">
        <v>255</v>
      </c>
      <c r="P115" s="2" t="s">
        <v>1126</v>
      </c>
      <c r="Q115" s="9">
        <v>1</v>
      </c>
      <c r="T115" s="27">
        <v>50</v>
      </c>
      <c r="U115" s="19">
        <v>8</v>
      </c>
      <c r="V115" s="19">
        <v>0</v>
      </c>
      <c r="W115" s="47">
        <f t="shared" si="40"/>
        <v>50.4</v>
      </c>
      <c r="X115" s="47">
        <f>W115/Q115</f>
        <v>50.4</v>
      </c>
      <c r="Z115" s="5">
        <f>X115/12</f>
        <v>4.2</v>
      </c>
      <c r="AA115" s="12">
        <v>50</v>
      </c>
      <c r="AB115" s="12">
        <v>8</v>
      </c>
      <c r="AC115" s="12">
        <v>0</v>
      </c>
      <c r="AD115" s="47">
        <f>AA115+AB115/20+AC115/240</f>
        <v>50.4</v>
      </c>
      <c r="AE115" s="12">
        <v>4</v>
      </c>
      <c r="AF115" s="12">
        <v>4</v>
      </c>
      <c r="AG115" s="12">
        <v>0</v>
      </c>
      <c r="AH115" s="23">
        <f>AE115+AF115/20+AG115/240</f>
        <v>4.2</v>
      </c>
      <c r="AI115">
        <v>4</v>
      </c>
      <c r="AJ115">
        <v>4</v>
      </c>
      <c r="AK115">
        <v>0</v>
      </c>
      <c r="AL115" s="23">
        <f>Z115*1</f>
        <v>4.2</v>
      </c>
      <c r="AM115" s="23"/>
      <c r="AO115" s="16"/>
      <c r="AP115" s="16"/>
      <c r="AQ115" s="16"/>
      <c r="BA115" s="5"/>
      <c r="BG115" s="23">
        <v>4.2</v>
      </c>
      <c r="BN115" s="36"/>
      <c r="BO115" s="36"/>
      <c r="BP115" s="36"/>
      <c r="BQ115" s="23"/>
      <c r="BR115" s="23"/>
      <c r="BS115" s="38"/>
      <c r="BT115" s="38"/>
      <c r="BU115" s="21"/>
      <c r="BV115" s="36"/>
      <c r="BX115" s="38"/>
      <c r="BY115" s="20">
        <f t="shared" si="41"/>
        <v>50.4</v>
      </c>
      <c r="BZ115" s="20">
        <f>BY115/Q115</f>
        <v>50.4</v>
      </c>
      <c r="CL115">
        <f t="shared" si="42"/>
        <v>1393</v>
      </c>
      <c r="CM115" t="s">
        <v>1309</v>
      </c>
    </row>
    <row r="116" spans="1:91" ht="12.75">
      <c r="A116" s="18">
        <v>1393</v>
      </c>
      <c r="B116" s="13" t="s">
        <v>778</v>
      </c>
      <c r="C116" s="13" t="s">
        <v>1021</v>
      </c>
      <c r="D116" s="13" t="s">
        <v>16</v>
      </c>
      <c r="E116" s="13" t="s">
        <v>194</v>
      </c>
      <c r="F116" s="2" t="s">
        <v>132</v>
      </c>
      <c r="G116" s="2">
        <v>2</v>
      </c>
      <c r="H116" s="2" t="s">
        <v>473</v>
      </c>
      <c r="I116" s="9">
        <v>4</v>
      </c>
      <c r="J116" s="23">
        <v>3.2</v>
      </c>
      <c r="K116" s="2" t="s">
        <v>679</v>
      </c>
      <c r="L116" s="13" t="s">
        <v>233</v>
      </c>
      <c r="M116" t="s">
        <v>477</v>
      </c>
      <c r="N116" s="13" t="s">
        <v>420</v>
      </c>
      <c r="O116" s="13" t="s">
        <v>608</v>
      </c>
      <c r="P116" s="2" t="s">
        <v>1229</v>
      </c>
      <c r="Q116" s="9">
        <v>4</v>
      </c>
      <c r="T116" s="27">
        <v>153</v>
      </c>
      <c r="U116" s="19">
        <v>12</v>
      </c>
      <c r="V116" s="19">
        <v>0</v>
      </c>
      <c r="W116" s="47">
        <f t="shared" si="40"/>
        <v>153.6</v>
      </c>
      <c r="X116" s="47">
        <f>W116/Q116</f>
        <v>38.4</v>
      </c>
      <c r="Z116" s="5">
        <f>X116/12</f>
        <v>3.1999999999999997</v>
      </c>
      <c r="AA116" s="12"/>
      <c r="AB116" s="12"/>
      <c r="AC116" s="12"/>
      <c r="AD116" s="47"/>
      <c r="AE116" s="12"/>
      <c r="AF116" s="12"/>
      <c r="AG116" s="12"/>
      <c r="AI116">
        <v>3</v>
      </c>
      <c r="AJ116">
        <v>4</v>
      </c>
      <c r="AK116">
        <v>0</v>
      </c>
      <c r="AL116" s="23">
        <f>Z116*1</f>
        <v>3.1999999999999997</v>
      </c>
      <c r="AM116" s="23"/>
      <c r="AO116" s="16"/>
      <c r="AP116" s="16"/>
      <c r="AQ116" s="16"/>
      <c r="BA116" s="5"/>
      <c r="BI116" s="23">
        <v>3.2</v>
      </c>
      <c r="BN116" s="36"/>
      <c r="BO116" s="36"/>
      <c r="BP116" s="36"/>
      <c r="BQ116" s="23"/>
      <c r="BR116" s="23"/>
      <c r="BS116" s="38"/>
      <c r="BT116" s="38"/>
      <c r="BU116" s="21"/>
      <c r="BV116" s="36"/>
      <c r="BX116" s="38"/>
      <c r="BY116" s="20">
        <f t="shared" si="41"/>
        <v>153.6</v>
      </c>
      <c r="BZ116" s="20">
        <f>BY116/Q116</f>
        <v>38.4</v>
      </c>
      <c r="CL116">
        <f t="shared" si="42"/>
        <v>1393</v>
      </c>
      <c r="CM116" t="s">
        <v>477</v>
      </c>
    </row>
    <row r="117" spans="1:91" ht="12.75">
      <c r="A117" s="18">
        <v>1393</v>
      </c>
      <c r="B117" s="13" t="s">
        <v>778</v>
      </c>
      <c r="C117" s="13" t="s">
        <v>1021</v>
      </c>
      <c r="D117" s="13" t="s">
        <v>16</v>
      </c>
      <c r="E117" s="13" t="s">
        <v>194</v>
      </c>
      <c r="F117" s="2" t="s">
        <v>133</v>
      </c>
      <c r="G117" s="2">
        <v>2</v>
      </c>
      <c r="H117" s="2" t="s">
        <v>473</v>
      </c>
      <c r="J117" s="23"/>
      <c r="K117" s="2" t="s">
        <v>569</v>
      </c>
      <c r="L117" s="13" t="s">
        <v>233</v>
      </c>
      <c r="M117" t="s">
        <v>564</v>
      </c>
      <c r="N117" s="13" t="s">
        <v>420</v>
      </c>
      <c r="O117" s="13" t="s">
        <v>608</v>
      </c>
      <c r="P117" s="2" t="s">
        <v>1229</v>
      </c>
      <c r="R117" s="9">
        <v>9</v>
      </c>
      <c r="T117" s="27">
        <v>10</v>
      </c>
      <c r="U117" s="19">
        <v>16</v>
      </c>
      <c r="V117" s="19">
        <v>0</v>
      </c>
      <c r="W117" s="47">
        <f t="shared" si="40"/>
        <v>10.8</v>
      </c>
      <c r="X117" s="47"/>
      <c r="Y117" s="23">
        <f>W117*20/R117</f>
        <v>24</v>
      </c>
      <c r="Z117" s="5"/>
      <c r="AA117" s="12"/>
      <c r="AB117" s="12"/>
      <c r="AC117" s="12"/>
      <c r="AD117" s="47"/>
      <c r="AE117" s="12"/>
      <c r="AF117" s="12">
        <v>18</v>
      </c>
      <c r="AG117" s="12">
        <v>0</v>
      </c>
      <c r="AH117" s="23">
        <f>AE117+AF117/20+AG117/240</f>
        <v>0.9</v>
      </c>
      <c r="AL117" s="23"/>
      <c r="AM117" s="5">
        <f>Y117/12</f>
        <v>2</v>
      </c>
      <c r="AO117" s="16"/>
      <c r="AP117" s="16"/>
      <c r="AQ117" s="16"/>
      <c r="BA117" s="5"/>
      <c r="BI117" s="23"/>
      <c r="BN117" s="36"/>
      <c r="BO117" s="36"/>
      <c r="BP117" s="36"/>
      <c r="BQ117" s="23"/>
      <c r="BR117" s="23"/>
      <c r="BS117" s="38"/>
      <c r="BT117" s="38"/>
      <c r="BU117" s="21"/>
      <c r="BV117" s="36"/>
      <c r="BX117" s="38"/>
      <c r="BY117" s="20">
        <f t="shared" si="41"/>
        <v>10.8</v>
      </c>
      <c r="BZ117" s="20"/>
      <c r="CL117">
        <f t="shared" si="42"/>
        <v>1393</v>
      </c>
      <c r="CM117" t="s">
        <v>564</v>
      </c>
    </row>
    <row r="118" spans="1:91" ht="12.75">
      <c r="A118" s="18">
        <v>1393</v>
      </c>
      <c r="B118" s="13" t="s">
        <v>778</v>
      </c>
      <c r="C118" s="13" t="s">
        <v>1021</v>
      </c>
      <c r="D118" s="13" t="s">
        <v>16</v>
      </c>
      <c r="E118" s="13" t="s">
        <v>194</v>
      </c>
      <c r="F118" s="2" t="s">
        <v>18</v>
      </c>
      <c r="G118" s="2">
        <v>2</v>
      </c>
      <c r="H118" s="2" t="s">
        <v>799</v>
      </c>
      <c r="I118" s="9">
        <v>2</v>
      </c>
      <c r="J118" s="23">
        <v>1.75</v>
      </c>
      <c r="K118" s="2" t="s">
        <v>354</v>
      </c>
      <c r="L118" s="13" t="s">
        <v>233</v>
      </c>
      <c r="M118" t="s">
        <v>800</v>
      </c>
      <c r="N118" s="13" t="s">
        <v>794</v>
      </c>
      <c r="O118" s="13" t="s">
        <v>255</v>
      </c>
      <c r="P118" s="2" t="s">
        <v>618</v>
      </c>
      <c r="Q118" s="9">
        <v>2</v>
      </c>
      <c r="T118" s="27">
        <v>42</v>
      </c>
      <c r="U118" s="19">
        <v>0</v>
      </c>
      <c r="V118" s="19">
        <v>0</v>
      </c>
      <c r="W118" s="47">
        <f t="shared" si="40"/>
        <v>42</v>
      </c>
      <c r="X118" s="47">
        <f>W118/Q118</f>
        <v>21</v>
      </c>
      <c r="Z118" s="5">
        <f>X118/12</f>
        <v>1.75</v>
      </c>
      <c r="AA118" s="12"/>
      <c r="AB118" s="12"/>
      <c r="AC118" s="12"/>
      <c r="AD118" s="47"/>
      <c r="AE118" s="12"/>
      <c r="AF118" s="12"/>
      <c r="AG118" s="12"/>
      <c r="AI118">
        <v>1</v>
      </c>
      <c r="AJ118">
        <v>15</v>
      </c>
      <c r="AK118">
        <v>0</v>
      </c>
      <c r="AL118" s="23">
        <f>Z118*1</f>
        <v>1.75</v>
      </c>
      <c r="AM118" s="23"/>
      <c r="AO118" s="16"/>
      <c r="AP118" s="16"/>
      <c r="AQ118" s="16"/>
      <c r="BA118" s="5"/>
      <c r="BI118" s="23">
        <v>1.75</v>
      </c>
      <c r="BN118" s="36"/>
      <c r="BO118" s="36"/>
      <c r="BP118" s="36"/>
      <c r="BQ118" s="23"/>
      <c r="BR118" s="23"/>
      <c r="BS118" s="38"/>
      <c r="BT118" s="38"/>
      <c r="BU118" s="21"/>
      <c r="BV118" s="36"/>
      <c r="BX118" s="38"/>
      <c r="BY118" s="20">
        <f t="shared" si="41"/>
        <v>42</v>
      </c>
      <c r="BZ118" s="20">
        <f>BY118/Q118</f>
        <v>21</v>
      </c>
      <c r="CL118">
        <f t="shared" si="42"/>
        <v>1393</v>
      </c>
      <c r="CM118" t="s">
        <v>800</v>
      </c>
    </row>
    <row r="119" spans="1:91" ht="12.75">
      <c r="A119" s="18">
        <v>1393</v>
      </c>
      <c r="B119" s="13" t="s">
        <v>778</v>
      </c>
      <c r="C119" s="13" t="s">
        <v>1021</v>
      </c>
      <c r="D119" s="13" t="s">
        <v>16</v>
      </c>
      <c r="E119" s="13" t="s">
        <v>194</v>
      </c>
      <c r="F119" s="2" t="s">
        <v>113</v>
      </c>
      <c r="G119" s="2">
        <v>2</v>
      </c>
      <c r="H119" s="2" t="s">
        <v>4</v>
      </c>
      <c r="I119" s="9">
        <v>2</v>
      </c>
      <c r="J119" s="23">
        <v>2.1999999999999997</v>
      </c>
      <c r="K119" s="2" t="s">
        <v>198</v>
      </c>
      <c r="L119" s="13" t="s">
        <v>233</v>
      </c>
      <c r="M119" t="s">
        <v>197</v>
      </c>
      <c r="N119" s="13" t="s">
        <v>1089</v>
      </c>
      <c r="O119" s="13" t="s">
        <v>1089</v>
      </c>
      <c r="P119" s="2" t="s">
        <v>618</v>
      </c>
      <c r="Q119" s="9">
        <v>2</v>
      </c>
      <c r="T119" s="27">
        <v>52</v>
      </c>
      <c r="U119" s="19">
        <v>16</v>
      </c>
      <c r="V119" s="19">
        <v>0</v>
      </c>
      <c r="W119" s="47">
        <f t="shared" si="40"/>
        <v>52.8</v>
      </c>
      <c r="X119" s="47">
        <f>W119/Q119</f>
        <v>26.4</v>
      </c>
      <c r="Z119" s="5">
        <f>X119/12</f>
        <v>2.1999999999999997</v>
      </c>
      <c r="AA119" s="12"/>
      <c r="AB119" s="12"/>
      <c r="AC119" s="12"/>
      <c r="AD119" s="47"/>
      <c r="AE119" s="12"/>
      <c r="AF119" s="12"/>
      <c r="AG119" s="12"/>
      <c r="AI119">
        <v>2</v>
      </c>
      <c r="AJ119">
        <v>4</v>
      </c>
      <c r="AK119">
        <v>0</v>
      </c>
      <c r="AL119" s="23">
        <f>Z119*1</f>
        <v>2.1999999999999997</v>
      </c>
      <c r="AM119" s="23"/>
      <c r="AO119" s="16"/>
      <c r="AP119" s="16"/>
      <c r="AQ119" s="16"/>
      <c r="BA119" s="5"/>
      <c r="BI119" s="23">
        <v>2.1999999999999997</v>
      </c>
      <c r="BN119" s="36"/>
      <c r="BO119" s="36"/>
      <c r="BP119" s="36"/>
      <c r="BQ119" s="23"/>
      <c r="BR119" s="23"/>
      <c r="BS119" s="38"/>
      <c r="BT119" s="38"/>
      <c r="BU119" s="21"/>
      <c r="BV119" s="36"/>
      <c r="BX119" s="38"/>
      <c r="BY119" s="20">
        <f t="shared" si="41"/>
        <v>52.8</v>
      </c>
      <c r="BZ119" s="20">
        <f>BY119/Q119</f>
        <v>26.4</v>
      </c>
      <c r="CL119">
        <f t="shared" si="42"/>
        <v>1393</v>
      </c>
      <c r="CM119" t="s">
        <v>197</v>
      </c>
    </row>
    <row r="120" spans="1:91" ht="12.75">
      <c r="A120" s="18">
        <v>1393</v>
      </c>
      <c r="B120" s="13" t="s">
        <v>778</v>
      </c>
      <c r="C120" s="13" t="s">
        <v>1021</v>
      </c>
      <c r="D120" s="13" t="s">
        <v>16</v>
      </c>
      <c r="E120" s="13" t="s">
        <v>194</v>
      </c>
      <c r="F120" s="2" t="s">
        <v>114</v>
      </c>
      <c r="G120" s="2">
        <v>2</v>
      </c>
      <c r="H120" s="2" t="s">
        <v>450</v>
      </c>
      <c r="I120" s="9">
        <v>0.5</v>
      </c>
      <c r="J120" s="23">
        <v>2</v>
      </c>
      <c r="K120" s="2" t="s">
        <v>411</v>
      </c>
      <c r="L120" s="13" t="s">
        <v>233</v>
      </c>
      <c r="M120" t="s">
        <v>463</v>
      </c>
      <c r="N120" s="13" t="s">
        <v>442</v>
      </c>
      <c r="O120" s="13" t="s">
        <v>244</v>
      </c>
      <c r="P120" s="2" t="s">
        <v>1255</v>
      </c>
      <c r="Q120" s="9">
        <v>0.5</v>
      </c>
      <c r="T120" s="27"/>
      <c r="W120" s="47">
        <f>24/2</f>
        <v>12</v>
      </c>
      <c r="X120" s="47">
        <f>W120/Q120</f>
        <v>24</v>
      </c>
      <c r="Z120" s="5">
        <f>X120/12</f>
        <v>2</v>
      </c>
      <c r="AA120" s="12"/>
      <c r="AB120" s="12"/>
      <c r="AC120" s="12"/>
      <c r="AD120" s="47"/>
      <c r="AE120" s="12"/>
      <c r="AF120" s="12"/>
      <c r="AG120" s="12"/>
      <c r="AH120" s="23">
        <f>2/2</f>
        <v>1</v>
      </c>
      <c r="AI120">
        <v>2</v>
      </c>
      <c r="AJ120">
        <v>0</v>
      </c>
      <c r="AK120">
        <v>0</v>
      </c>
      <c r="AL120" s="23">
        <f>Z120*1</f>
        <v>2</v>
      </c>
      <c r="AM120" s="23"/>
      <c r="AO120" s="16"/>
      <c r="AP120" s="16"/>
      <c r="AQ120" s="16"/>
      <c r="BA120" s="5"/>
      <c r="BI120" s="23">
        <v>2</v>
      </c>
      <c r="BN120" s="36"/>
      <c r="BO120" s="36"/>
      <c r="BP120" s="36"/>
      <c r="BQ120" s="23"/>
      <c r="BR120" s="23"/>
      <c r="BS120" s="38"/>
      <c r="BT120" s="38"/>
      <c r="BU120" s="21"/>
      <c r="BV120" s="36"/>
      <c r="BX120" s="38"/>
      <c r="BY120" s="20">
        <f t="shared" si="41"/>
        <v>12</v>
      </c>
      <c r="BZ120" s="20">
        <f>BY120/Q120</f>
        <v>24</v>
      </c>
      <c r="CL120">
        <f t="shared" si="42"/>
        <v>1393</v>
      </c>
      <c r="CM120" t="s">
        <v>463</v>
      </c>
    </row>
    <row r="121" spans="1:91" ht="12.75">
      <c r="A121" s="18">
        <v>1393</v>
      </c>
      <c r="B121" s="13" t="s">
        <v>778</v>
      </c>
      <c r="C121" s="13" t="s">
        <v>1021</v>
      </c>
      <c r="D121" s="13" t="s">
        <v>16</v>
      </c>
      <c r="E121" s="13" t="s">
        <v>194</v>
      </c>
      <c r="F121" s="2" t="s">
        <v>115</v>
      </c>
      <c r="G121" s="2">
        <v>2</v>
      </c>
      <c r="H121" s="2" t="s">
        <v>4</v>
      </c>
      <c r="I121" s="9">
        <v>0.5</v>
      </c>
      <c r="J121" s="23">
        <v>2</v>
      </c>
      <c r="K121" s="2" t="s">
        <v>1110</v>
      </c>
      <c r="L121" s="13" t="s">
        <v>233</v>
      </c>
      <c r="M121" t="s">
        <v>1113</v>
      </c>
      <c r="N121" s="13" t="s">
        <v>1089</v>
      </c>
      <c r="O121" s="13" t="s">
        <v>1089</v>
      </c>
      <c r="P121" s="2" t="s">
        <v>1255</v>
      </c>
      <c r="Q121" s="9">
        <v>0.5</v>
      </c>
      <c r="T121" s="27"/>
      <c r="W121" s="47">
        <f>24/2</f>
        <v>12</v>
      </c>
      <c r="X121" s="47">
        <f>W121/Q121</f>
        <v>24</v>
      </c>
      <c r="Z121" s="5">
        <f>X121/12</f>
        <v>2</v>
      </c>
      <c r="AA121" s="12"/>
      <c r="AB121" s="12"/>
      <c r="AC121" s="12"/>
      <c r="AD121" s="47"/>
      <c r="AE121" s="12"/>
      <c r="AF121" s="12"/>
      <c r="AG121" s="12"/>
      <c r="AH121" s="23">
        <f>2/2</f>
        <v>1</v>
      </c>
      <c r="AI121">
        <v>2</v>
      </c>
      <c r="AJ121">
        <v>0</v>
      </c>
      <c r="AK121">
        <v>0</v>
      </c>
      <c r="AL121" s="23">
        <f>Z121*1</f>
        <v>2</v>
      </c>
      <c r="AM121" s="23"/>
      <c r="AO121" s="16"/>
      <c r="AP121" s="16"/>
      <c r="AQ121" s="16"/>
      <c r="BA121" s="5"/>
      <c r="BI121" s="23">
        <v>2</v>
      </c>
      <c r="BN121" s="36"/>
      <c r="BO121" s="36"/>
      <c r="BP121" s="36"/>
      <c r="BQ121" s="23"/>
      <c r="BR121" s="23"/>
      <c r="BS121" s="38"/>
      <c r="BT121" s="38"/>
      <c r="BU121" s="21"/>
      <c r="BV121" s="36"/>
      <c r="BX121" s="38"/>
      <c r="BY121" s="20">
        <f t="shared" si="41"/>
        <v>12</v>
      </c>
      <c r="BZ121" s="20">
        <f>BY121/Q121</f>
        <v>24</v>
      </c>
      <c r="CL121">
        <f t="shared" si="42"/>
        <v>1393</v>
      </c>
      <c r="CM121" t="s">
        <v>1113</v>
      </c>
    </row>
    <row r="122" spans="1:76" ht="12.75">
      <c r="A122" s="18"/>
      <c r="E122" s="13"/>
      <c r="F122" s="2"/>
      <c r="G122" s="2"/>
      <c r="T122" s="27"/>
      <c r="AA122" s="12"/>
      <c r="AB122" s="12"/>
      <c r="AC122" s="12"/>
      <c r="AD122" s="47"/>
      <c r="AE122" s="12"/>
      <c r="AF122" s="12"/>
      <c r="AG122" s="12"/>
      <c r="AH122" s="23"/>
      <c r="AM122" s="23"/>
      <c r="AO122" s="16"/>
      <c r="AP122" s="16"/>
      <c r="AQ122" s="16"/>
      <c r="BA122" s="5"/>
      <c r="BN122" s="36"/>
      <c r="BO122" s="36"/>
      <c r="BP122" s="36"/>
      <c r="BQ122" s="23"/>
      <c r="BR122" s="23"/>
      <c r="BS122" s="38"/>
      <c r="BT122" s="38"/>
      <c r="BU122" s="21"/>
      <c r="BV122" s="36"/>
      <c r="BX122" s="38"/>
    </row>
    <row r="123" spans="1:92" ht="12.75">
      <c r="A123" s="18">
        <v>1393</v>
      </c>
      <c r="B123" s="13" t="s">
        <v>778</v>
      </c>
      <c r="C123" s="13" t="s">
        <v>1021</v>
      </c>
      <c r="D123" s="13" t="s">
        <v>16</v>
      </c>
      <c r="E123" s="13" t="s">
        <v>196</v>
      </c>
      <c r="F123" s="2" t="s">
        <v>116</v>
      </c>
      <c r="G123" s="2">
        <v>3</v>
      </c>
      <c r="H123" s="2" t="s">
        <v>4</v>
      </c>
      <c r="I123" s="9">
        <v>0.5</v>
      </c>
      <c r="J123" s="23">
        <v>2.2</v>
      </c>
      <c r="K123" s="2" t="s">
        <v>1109</v>
      </c>
      <c r="L123" s="13" t="s">
        <v>233</v>
      </c>
      <c r="M123" t="s">
        <v>1113</v>
      </c>
      <c r="N123" s="13" t="s">
        <v>1089</v>
      </c>
      <c r="O123" s="13" t="s">
        <v>1089</v>
      </c>
      <c r="P123" s="2" t="s">
        <v>1217</v>
      </c>
      <c r="Q123" s="9">
        <v>0.5</v>
      </c>
      <c r="T123" s="27"/>
      <c r="W123" s="47">
        <f>Q123*X123</f>
        <v>13.200000000000001</v>
      </c>
      <c r="X123" s="47">
        <f>12*Z123</f>
        <v>26.400000000000002</v>
      </c>
      <c r="Z123" s="5">
        <f>2+4/20</f>
        <v>2.2</v>
      </c>
      <c r="AA123" s="12"/>
      <c r="AB123" s="12"/>
      <c r="AC123" s="12"/>
      <c r="AD123" s="47"/>
      <c r="AE123" s="12">
        <v>1</v>
      </c>
      <c r="AF123" s="12">
        <v>2</v>
      </c>
      <c r="AG123" s="12">
        <v>0</v>
      </c>
      <c r="AH123" s="23">
        <f>AE123+AF123/20+AG123/240</f>
        <v>1.1</v>
      </c>
      <c r="AI123">
        <v>2</v>
      </c>
      <c r="AJ123">
        <v>4</v>
      </c>
      <c r="AK123">
        <v>0</v>
      </c>
      <c r="AL123" s="23">
        <f aca="true" t="shared" si="43" ref="AL123:AL129">Z123*1</f>
        <v>2.2</v>
      </c>
      <c r="AM123" s="23"/>
      <c r="AO123" s="16"/>
      <c r="AP123" s="16"/>
      <c r="AQ123" s="16"/>
      <c r="BA123" s="5"/>
      <c r="BI123" s="23">
        <v>2.2</v>
      </c>
      <c r="BN123" s="36"/>
      <c r="BO123" s="36"/>
      <c r="BP123" s="36"/>
      <c r="BQ123" s="23"/>
      <c r="BR123" s="23"/>
      <c r="BS123" s="38"/>
      <c r="BT123" s="38"/>
      <c r="BU123" s="21"/>
      <c r="BV123" s="36"/>
      <c r="BX123" s="38"/>
      <c r="BY123" s="20">
        <f aca="true" t="shared" si="44" ref="BY123:BY129">W123+(BQ123*12*Q123)+(BV123*Q123)</f>
        <v>13.200000000000001</v>
      </c>
      <c r="BZ123" s="20">
        <f aca="true" t="shared" si="45" ref="BZ123:BZ129">BY123/Q123</f>
        <v>26.400000000000002</v>
      </c>
      <c r="CL123">
        <f aca="true" t="shared" si="46" ref="CL123:CL129">A123*1</f>
        <v>1393</v>
      </c>
      <c r="CM123" t="s">
        <v>1113</v>
      </c>
      <c r="CN123" t="s">
        <v>62</v>
      </c>
    </row>
    <row r="124" spans="1:91" ht="12.75">
      <c r="A124" s="18">
        <v>1393</v>
      </c>
      <c r="B124" s="13" t="s">
        <v>778</v>
      </c>
      <c r="C124" s="13" t="s">
        <v>1021</v>
      </c>
      <c r="D124" s="13" t="s">
        <v>16</v>
      </c>
      <c r="E124" s="13" t="s">
        <v>196</v>
      </c>
      <c r="F124" s="2" t="s">
        <v>117</v>
      </c>
      <c r="G124" s="2">
        <v>3</v>
      </c>
      <c r="H124" s="2" t="s">
        <v>450</v>
      </c>
      <c r="I124" s="9">
        <v>0.5</v>
      </c>
      <c r="J124" s="23">
        <v>1.8</v>
      </c>
      <c r="K124" s="2" t="s">
        <v>447</v>
      </c>
      <c r="L124" s="13" t="s">
        <v>233</v>
      </c>
      <c r="M124" t="s">
        <v>463</v>
      </c>
      <c r="N124" s="13" t="s">
        <v>442</v>
      </c>
      <c r="O124" s="13" t="s">
        <v>244</v>
      </c>
      <c r="P124" s="2" t="s">
        <v>1218</v>
      </c>
      <c r="Q124" s="9">
        <v>0.5</v>
      </c>
      <c r="T124" s="27"/>
      <c r="W124" s="47">
        <f>Q124*X124</f>
        <v>10.8</v>
      </c>
      <c r="X124" s="47">
        <f>12*Z124</f>
        <v>21.6</v>
      </c>
      <c r="Z124" s="5">
        <f>1+16/20</f>
        <v>1.8</v>
      </c>
      <c r="AA124" s="12"/>
      <c r="AB124" s="12"/>
      <c r="AC124" s="12"/>
      <c r="AD124" s="47"/>
      <c r="AE124" s="12"/>
      <c r="AF124" s="12">
        <v>18</v>
      </c>
      <c r="AG124" s="12">
        <v>0</v>
      </c>
      <c r="AH124" s="23">
        <f>AE124+AF124/20+AG124/240</f>
        <v>0.9</v>
      </c>
      <c r="AI124">
        <v>1</v>
      </c>
      <c r="AJ124">
        <v>16</v>
      </c>
      <c r="AK124">
        <v>0</v>
      </c>
      <c r="AL124" s="23">
        <f t="shared" si="43"/>
        <v>1.8</v>
      </c>
      <c r="AM124" s="23"/>
      <c r="AO124" s="16"/>
      <c r="AP124" s="16"/>
      <c r="AQ124" s="16"/>
      <c r="BA124" s="5"/>
      <c r="BI124" s="23">
        <v>1.8</v>
      </c>
      <c r="BN124" s="36"/>
      <c r="BO124" s="36"/>
      <c r="BP124" s="36"/>
      <c r="BQ124" s="23"/>
      <c r="BR124" s="23"/>
      <c r="BS124" s="38"/>
      <c r="BT124" s="38"/>
      <c r="BU124" s="21"/>
      <c r="BV124" s="36"/>
      <c r="BX124" s="38"/>
      <c r="BY124" s="20">
        <f t="shared" si="44"/>
        <v>10.8</v>
      </c>
      <c r="BZ124" s="20">
        <f t="shared" si="45"/>
        <v>21.6</v>
      </c>
      <c r="CL124">
        <f t="shared" si="46"/>
        <v>1393</v>
      </c>
      <c r="CM124" t="s">
        <v>463</v>
      </c>
    </row>
    <row r="125" spans="1:91" ht="12.75">
      <c r="A125" s="18">
        <v>1393</v>
      </c>
      <c r="B125" s="13" t="s">
        <v>778</v>
      </c>
      <c r="C125" s="13" t="s">
        <v>1021</v>
      </c>
      <c r="D125" s="13" t="s">
        <v>16</v>
      </c>
      <c r="E125" s="13" t="s">
        <v>196</v>
      </c>
      <c r="F125" s="2" t="s">
        <v>118</v>
      </c>
      <c r="G125" s="2">
        <v>3</v>
      </c>
      <c r="H125" s="2" t="s">
        <v>316</v>
      </c>
      <c r="I125" s="9">
        <v>2</v>
      </c>
      <c r="J125" s="23">
        <v>0.88125</v>
      </c>
      <c r="K125" s="2" t="s">
        <v>384</v>
      </c>
      <c r="L125" s="13" t="s">
        <v>233</v>
      </c>
      <c r="M125" t="s">
        <v>321</v>
      </c>
      <c r="N125" s="13" t="s">
        <v>301</v>
      </c>
      <c r="O125" s="13" t="s">
        <v>4</v>
      </c>
      <c r="P125" s="2" t="s">
        <v>969</v>
      </c>
      <c r="Q125" s="9">
        <v>2</v>
      </c>
      <c r="T125" s="27">
        <v>21</v>
      </c>
      <c r="U125" s="19">
        <v>3</v>
      </c>
      <c r="V125" s="19">
        <v>0</v>
      </c>
      <c r="W125" s="47">
        <f>T125+U125/20+V125/240</f>
        <v>21.15</v>
      </c>
      <c r="X125" s="47">
        <f>W125/Q125</f>
        <v>10.575</v>
      </c>
      <c r="Z125" s="5">
        <f>X125/12</f>
        <v>0.88125</v>
      </c>
      <c r="AA125" s="12"/>
      <c r="AB125" s="12"/>
      <c r="AC125" s="12"/>
      <c r="AD125" s="47"/>
      <c r="AE125" s="12">
        <v>1</v>
      </c>
      <c r="AF125" s="12">
        <v>15</v>
      </c>
      <c r="AG125" s="12">
        <v>3</v>
      </c>
      <c r="AH125" s="23">
        <f>AE125+AF125/20+AG125/240</f>
        <v>1.7625</v>
      </c>
      <c r="AL125" s="23">
        <f t="shared" si="43"/>
        <v>0.88125</v>
      </c>
      <c r="AM125" s="23"/>
      <c r="AO125" s="16"/>
      <c r="AP125" s="16"/>
      <c r="AQ125" s="16"/>
      <c r="BA125" s="5"/>
      <c r="BI125" s="23">
        <v>0.88125</v>
      </c>
      <c r="BN125" s="36"/>
      <c r="BO125" s="36"/>
      <c r="BP125" s="36"/>
      <c r="BQ125" s="23"/>
      <c r="BR125" s="23"/>
      <c r="BS125" s="38"/>
      <c r="BT125" s="38"/>
      <c r="BU125" s="21"/>
      <c r="BV125" s="36"/>
      <c r="BX125" s="38"/>
      <c r="BY125" s="20">
        <f t="shared" si="44"/>
        <v>21.15</v>
      </c>
      <c r="BZ125" s="20">
        <f t="shared" si="45"/>
        <v>10.575</v>
      </c>
      <c r="CL125">
        <f t="shared" si="46"/>
        <v>1393</v>
      </c>
      <c r="CM125" t="s">
        <v>321</v>
      </c>
    </row>
    <row r="126" spans="1:91" ht="12.75">
      <c r="A126" s="18">
        <v>1393</v>
      </c>
      <c r="B126" s="13" t="s">
        <v>778</v>
      </c>
      <c r="C126" s="13" t="s">
        <v>1021</v>
      </c>
      <c r="D126" s="13" t="s">
        <v>16</v>
      </c>
      <c r="E126" s="13" t="s">
        <v>196</v>
      </c>
      <c r="F126" s="2" t="s">
        <v>119</v>
      </c>
      <c r="G126" s="2">
        <v>3</v>
      </c>
      <c r="H126" s="2" t="s">
        <v>316</v>
      </c>
      <c r="I126" s="9">
        <v>25</v>
      </c>
      <c r="J126" s="23">
        <v>3.5</v>
      </c>
      <c r="K126" s="2" t="s">
        <v>1278</v>
      </c>
      <c r="L126" s="13" t="s">
        <v>233</v>
      </c>
      <c r="M126" t="s">
        <v>338</v>
      </c>
      <c r="N126" s="13" t="s">
        <v>301</v>
      </c>
      <c r="O126" s="13" t="s">
        <v>1213</v>
      </c>
      <c r="P126" s="2" t="s">
        <v>1055</v>
      </c>
      <c r="Q126" s="9">
        <v>25</v>
      </c>
      <c r="T126" s="27"/>
      <c r="W126" s="47">
        <f>2100/2</f>
        <v>1050</v>
      </c>
      <c r="X126" s="47">
        <f>W126/Q126</f>
        <v>42</v>
      </c>
      <c r="Z126" s="5">
        <f>X126/12</f>
        <v>3.5</v>
      </c>
      <c r="AA126" s="12"/>
      <c r="AB126" s="12"/>
      <c r="AC126" s="12"/>
      <c r="AD126" s="47"/>
      <c r="AE126" s="12"/>
      <c r="AF126" s="12"/>
      <c r="AG126" s="12"/>
      <c r="AH126" s="23">
        <f>175/2</f>
        <v>87.5</v>
      </c>
      <c r="AI126">
        <v>3</v>
      </c>
      <c r="AJ126">
        <v>10</v>
      </c>
      <c r="AK126">
        <v>0</v>
      </c>
      <c r="AL126" s="23">
        <f t="shared" si="43"/>
        <v>3.5</v>
      </c>
      <c r="AM126" s="23"/>
      <c r="AO126" s="16"/>
      <c r="AP126" s="16"/>
      <c r="AQ126" s="16"/>
      <c r="BA126" s="5"/>
      <c r="BE126" s="23">
        <v>3.5</v>
      </c>
      <c r="BN126" s="36"/>
      <c r="BO126" s="36"/>
      <c r="BP126" s="36"/>
      <c r="BQ126" s="23"/>
      <c r="BR126" s="23"/>
      <c r="BS126" s="38"/>
      <c r="BT126" s="38"/>
      <c r="BU126" s="21"/>
      <c r="BV126" s="36"/>
      <c r="BX126" s="38"/>
      <c r="BY126" s="20">
        <f t="shared" si="44"/>
        <v>1050</v>
      </c>
      <c r="BZ126" s="20">
        <f t="shared" si="45"/>
        <v>42</v>
      </c>
      <c r="CL126">
        <f t="shared" si="46"/>
        <v>1393</v>
      </c>
      <c r="CM126" t="s">
        <v>338</v>
      </c>
    </row>
    <row r="127" spans="1:92" ht="12.75">
      <c r="A127" s="18">
        <v>1393</v>
      </c>
      <c r="B127" s="13" t="s">
        <v>778</v>
      </c>
      <c r="C127" s="13" t="s">
        <v>1021</v>
      </c>
      <c r="D127" s="13" t="s">
        <v>16</v>
      </c>
      <c r="E127" s="13" t="s">
        <v>196</v>
      </c>
      <c r="F127" s="2" t="s">
        <v>120</v>
      </c>
      <c r="G127" s="2">
        <v>3</v>
      </c>
      <c r="H127" s="2" t="s">
        <v>316</v>
      </c>
      <c r="I127" s="9">
        <v>25</v>
      </c>
      <c r="J127" s="23">
        <v>3.5</v>
      </c>
      <c r="K127" s="2" t="s">
        <v>440</v>
      </c>
      <c r="L127" s="13" t="s">
        <v>233</v>
      </c>
      <c r="M127" t="s">
        <v>333</v>
      </c>
      <c r="N127" s="13" t="s">
        <v>301</v>
      </c>
      <c r="O127" s="13" t="s">
        <v>958</v>
      </c>
      <c r="P127" s="2" t="s">
        <v>1055</v>
      </c>
      <c r="Q127" s="9">
        <v>25</v>
      </c>
      <c r="T127" s="27"/>
      <c r="W127" s="47">
        <f>2100/2</f>
        <v>1050</v>
      </c>
      <c r="X127" s="47">
        <f>W127/Q127</f>
        <v>42</v>
      </c>
      <c r="Z127" s="5">
        <f>X127/12</f>
        <v>3.5</v>
      </c>
      <c r="AA127" s="12"/>
      <c r="AB127" s="12"/>
      <c r="AC127" s="12"/>
      <c r="AD127" s="47"/>
      <c r="AE127" s="12"/>
      <c r="AF127" s="12"/>
      <c r="AG127" s="12"/>
      <c r="AH127" s="23">
        <f>175/2</f>
        <v>87.5</v>
      </c>
      <c r="AI127">
        <v>3</v>
      </c>
      <c r="AJ127">
        <v>10</v>
      </c>
      <c r="AK127">
        <v>0</v>
      </c>
      <c r="AL127" s="23">
        <f t="shared" si="43"/>
        <v>3.5</v>
      </c>
      <c r="AM127" s="23"/>
      <c r="AO127" s="16"/>
      <c r="AP127" s="16"/>
      <c r="AQ127" s="16"/>
      <c r="BA127" s="5"/>
      <c r="BE127" s="23">
        <v>3.5</v>
      </c>
      <c r="BN127" s="36"/>
      <c r="BO127" s="36"/>
      <c r="BP127" s="36"/>
      <c r="BQ127" s="23"/>
      <c r="BR127" s="23"/>
      <c r="BS127" s="38"/>
      <c r="BT127" s="38"/>
      <c r="BU127" s="21"/>
      <c r="BV127" s="36"/>
      <c r="BX127" s="38"/>
      <c r="BY127" s="20">
        <f t="shared" si="44"/>
        <v>1050</v>
      </c>
      <c r="BZ127" s="20">
        <f t="shared" si="45"/>
        <v>42</v>
      </c>
      <c r="CL127">
        <f t="shared" si="46"/>
        <v>1393</v>
      </c>
      <c r="CM127" t="s">
        <v>333</v>
      </c>
      <c r="CN127" t="s">
        <v>840</v>
      </c>
    </row>
    <row r="128" spans="1:91" ht="12.75">
      <c r="A128" s="18">
        <v>1393</v>
      </c>
      <c r="B128" s="13" t="s">
        <v>778</v>
      </c>
      <c r="C128" s="13" t="s">
        <v>1021</v>
      </c>
      <c r="D128" s="13" t="s">
        <v>16</v>
      </c>
      <c r="E128" s="13" t="s">
        <v>196</v>
      </c>
      <c r="F128" s="2" t="s">
        <v>121</v>
      </c>
      <c r="G128" s="2">
        <v>3</v>
      </c>
      <c r="H128" s="2" t="s">
        <v>316</v>
      </c>
      <c r="I128" s="9">
        <v>9</v>
      </c>
      <c r="J128" s="23">
        <v>4.6000000000000005</v>
      </c>
      <c r="K128" s="2" t="s">
        <v>378</v>
      </c>
      <c r="L128" s="13" t="s">
        <v>233</v>
      </c>
      <c r="M128" t="s">
        <v>317</v>
      </c>
      <c r="N128" s="13" t="s">
        <v>301</v>
      </c>
      <c r="O128" s="13" t="s">
        <v>234</v>
      </c>
      <c r="P128" s="2" t="s">
        <v>1251</v>
      </c>
      <c r="Q128" s="9">
        <v>9</v>
      </c>
      <c r="T128" s="27">
        <v>496</v>
      </c>
      <c r="U128" s="19">
        <v>16</v>
      </c>
      <c r="V128" s="19">
        <v>0</v>
      </c>
      <c r="W128" s="47">
        <f>T128+U128/20+V128/240</f>
        <v>496.8</v>
      </c>
      <c r="X128" s="47">
        <f>W128/Q128</f>
        <v>55.2</v>
      </c>
      <c r="Z128" s="5">
        <f>X128/12</f>
        <v>4.6000000000000005</v>
      </c>
      <c r="AA128" s="12"/>
      <c r="AB128" s="12"/>
      <c r="AC128" s="12"/>
      <c r="AD128" s="47"/>
      <c r="AE128" s="12"/>
      <c r="AF128" s="12"/>
      <c r="AG128" s="12"/>
      <c r="AH128" s="23"/>
      <c r="AI128">
        <v>4</v>
      </c>
      <c r="AJ128">
        <v>12</v>
      </c>
      <c r="AK128">
        <v>0</v>
      </c>
      <c r="AL128" s="23">
        <f t="shared" si="43"/>
        <v>4.6000000000000005</v>
      </c>
      <c r="AM128" s="23"/>
      <c r="AO128" s="16"/>
      <c r="AP128" s="16"/>
      <c r="AQ128" s="16"/>
      <c r="BA128" s="5"/>
      <c r="BN128" s="36"/>
      <c r="BO128" s="36"/>
      <c r="BP128" s="36"/>
      <c r="BQ128" s="23"/>
      <c r="BR128" s="23"/>
      <c r="BS128" s="38"/>
      <c r="BT128" s="38"/>
      <c r="BU128" s="21"/>
      <c r="BV128" s="36"/>
      <c r="BX128" s="38"/>
      <c r="BY128" s="20">
        <f t="shared" si="44"/>
        <v>496.8</v>
      </c>
      <c r="BZ128" s="20">
        <f t="shared" si="45"/>
        <v>55.2</v>
      </c>
      <c r="CL128">
        <f t="shared" si="46"/>
        <v>1393</v>
      </c>
      <c r="CM128" t="s">
        <v>317</v>
      </c>
    </row>
    <row r="129" spans="1:91" ht="12.75">
      <c r="A129" s="18">
        <v>1393</v>
      </c>
      <c r="B129" s="13" t="s">
        <v>778</v>
      </c>
      <c r="C129" s="13" t="s">
        <v>1021</v>
      </c>
      <c r="D129" s="13" t="s">
        <v>16</v>
      </c>
      <c r="E129" s="13" t="s">
        <v>196</v>
      </c>
      <c r="F129" s="2" t="s">
        <v>122</v>
      </c>
      <c r="G129" s="2">
        <v>3</v>
      </c>
      <c r="H129" s="2" t="s">
        <v>1305</v>
      </c>
      <c r="I129" s="9">
        <v>1</v>
      </c>
      <c r="J129" s="23">
        <v>4.8</v>
      </c>
      <c r="K129" s="2" t="s">
        <v>1269</v>
      </c>
      <c r="L129" s="13" t="s">
        <v>233</v>
      </c>
      <c r="M129" t="s">
        <v>1266</v>
      </c>
      <c r="N129" s="13" t="s">
        <v>1300</v>
      </c>
      <c r="O129" s="13" t="s">
        <v>1213</v>
      </c>
      <c r="P129" s="2" t="s">
        <v>4</v>
      </c>
      <c r="Q129" s="9">
        <v>1</v>
      </c>
      <c r="T129" s="27">
        <v>57</v>
      </c>
      <c r="U129" s="19">
        <v>12</v>
      </c>
      <c r="V129" s="19">
        <v>0</v>
      </c>
      <c r="W129" s="47">
        <f>T129+U129/20+V129/240</f>
        <v>57.6</v>
      </c>
      <c r="X129" s="47">
        <f>W129/Q129</f>
        <v>57.6</v>
      </c>
      <c r="Z129" s="5">
        <f>X129/12</f>
        <v>4.8</v>
      </c>
      <c r="AA129" s="12">
        <v>57</v>
      </c>
      <c r="AB129" s="12">
        <v>12</v>
      </c>
      <c r="AC129" s="12">
        <v>0</v>
      </c>
      <c r="AD129" s="47">
        <f>AA129+AB129/20+AC129/240</f>
        <v>57.6</v>
      </c>
      <c r="AE129" s="12">
        <v>4</v>
      </c>
      <c r="AF129" s="12">
        <v>16</v>
      </c>
      <c r="AG129" s="12">
        <v>0</v>
      </c>
      <c r="AH129" s="23">
        <f>AE129+AF129/20+AG129/240</f>
        <v>4.8</v>
      </c>
      <c r="AI129">
        <v>4</v>
      </c>
      <c r="AJ129">
        <v>16</v>
      </c>
      <c r="AK129">
        <v>0</v>
      </c>
      <c r="AL129" s="23">
        <f t="shared" si="43"/>
        <v>4.8</v>
      </c>
      <c r="AM129" s="23"/>
      <c r="AO129" s="16"/>
      <c r="AP129" s="16"/>
      <c r="AQ129" s="16"/>
      <c r="BA129" s="5"/>
      <c r="BN129" s="36"/>
      <c r="BO129" s="36"/>
      <c r="BP129" s="36"/>
      <c r="BQ129" s="23"/>
      <c r="BR129" s="23"/>
      <c r="BS129" s="38"/>
      <c r="BT129" s="38"/>
      <c r="BU129" s="21"/>
      <c r="BV129" s="36"/>
      <c r="BX129" s="38"/>
      <c r="BY129" s="20">
        <f t="shared" si="44"/>
        <v>57.6</v>
      </c>
      <c r="BZ129" s="20">
        <f t="shared" si="45"/>
        <v>57.6</v>
      </c>
      <c r="CL129">
        <f t="shared" si="46"/>
        <v>1393</v>
      </c>
      <c r="CM129" t="s">
        <v>1266</v>
      </c>
    </row>
    <row r="130" spans="1:78" ht="12.75">
      <c r="A130" s="18"/>
      <c r="E130" s="13"/>
      <c r="F130" s="2"/>
      <c r="G130" s="2"/>
      <c r="T130" s="27"/>
      <c r="W130" s="47"/>
      <c r="X130" s="47"/>
      <c r="AA130" s="12"/>
      <c r="AB130" s="12"/>
      <c r="AC130" s="12"/>
      <c r="AD130" s="47"/>
      <c r="AE130" s="12"/>
      <c r="AF130" s="12"/>
      <c r="AG130" s="12"/>
      <c r="AM130" s="23"/>
      <c r="AO130" s="16"/>
      <c r="AP130" s="16"/>
      <c r="AQ130" s="16"/>
      <c r="BA130" s="5"/>
      <c r="BN130" s="36"/>
      <c r="BO130" s="36"/>
      <c r="BP130" s="36"/>
      <c r="BQ130" s="23"/>
      <c r="BR130" s="23"/>
      <c r="BS130" s="38"/>
      <c r="BT130" s="38"/>
      <c r="BU130" s="21"/>
      <c r="BV130" s="36"/>
      <c r="BX130" s="38"/>
      <c r="BY130" s="20"/>
      <c r="BZ130" s="20"/>
    </row>
    <row r="131" spans="1:91" ht="12.75">
      <c r="A131" s="18">
        <v>1393</v>
      </c>
      <c r="B131" s="13" t="s">
        <v>861</v>
      </c>
      <c r="C131" s="13" t="s">
        <v>1021</v>
      </c>
      <c r="D131" s="13" t="s">
        <v>56</v>
      </c>
      <c r="E131" s="13" t="s">
        <v>179</v>
      </c>
      <c r="F131" s="2" t="s">
        <v>134</v>
      </c>
      <c r="G131" s="2">
        <v>1</v>
      </c>
      <c r="H131" s="2" t="s">
        <v>1305</v>
      </c>
      <c r="I131" s="9">
        <v>9</v>
      </c>
      <c r="J131" s="23">
        <v>4.7</v>
      </c>
      <c r="K131" s="2" t="s">
        <v>286</v>
      </c>
      <c r="L131" s="13" t="s">
        <v>233</v>
      </c>
      <c r="M131" t="s">
        <v>1307</v>
      </c>
      <c r="N131" s="13" t="s">
        <v>1298</v>
      </c>
      <c r="O131" s="13" t="s">
        <v>239</v>
      </c>
      <c r="P131" s="2" t="s">
        <v>1246</v>
      </c>
      <c r="Q131" s="9">
        <v>9</v>
      </c>
      <c r="T131" s="27"/>
      <c r="W131" s="47">
        <f>(1015+4/20)/2</f>
        <v>507.6</v>
      </c>
      <c r="X131" s="47">
        <f>W131/Q131</f>
        <v>56.400000000000006</v>
      </c>
      <c r="Z131" s="5">
        <f>X131/12</f>
        <v>4.7</v>
      </c>
      <c r="AA131" s="12"/>
      <c r="AB131" s="12"/>
      <c r="AC131" s="12"/>
      <c r="AD131" s="47"/>
      <c r="AE131" s="12"/>
      <c r="AF131" s="12"/>
      <c r="AG131" s="12"/>
      <c r="AH131" s="23">
        <f>(84+12/20)/2</f>
        <v>42.3</v>
      </c>
      <c r="AI131">
        <v>4</v>
      </c>
      <c r="AJ131">
        <v>14</v>
      </c>
      <c r="AK131">
        <v>0</v>
      </c>
      <c r="AL131" s="23">
        <f>Z131*1</f>
        <v>4.7</v>
      </c>
      <c r="AM131" s="23"/>
      <c r="AO131" s="16"/>
      <c r="AP131" s="16"/>
      <c r="AQ131" s="16"/>
      <c r="BA131" s="5"/>
      <c r="BN131" s="36"/>
      <c r="BO131" s="36"/>
      <c r="BP131" s="36"/>
      <c r="BQ131" s="23"/>
      <c r="BR131" s="23"/>
      <c r="BS131" s="38"/>
      <c r="BT131" s="38"/>
      <c r="BU131" s="21"/>
      <c r="BV131" s="36"/>
      <c r="BX131" s="38"/>
      <c r="BY131" s="20">
        <f aca="true" t="shared" si="47" ref="BY131:BY136">W131+(BQ131*12*Q131)+(BV131*Q131)</f>
        <v>507.6</v>
      </c>
      <c r="BZ131" s="20">
        <f>BY131/Q131</f>
        <v>56.400000000000006</v>
      </c>
      <c r="CL131">
        <f aca="true" t="shared" si="48" ref="CL131:CL136">A131*1</f>
        <v>1393</v>
      </c>
      <c r="CM131" t="s">
        <v>1307</v>
      </c>
    </row>
    <row r="132" spans="1:92" ht="12.75">
      <c r="A132" s="18">
        <v>1393</v>
      </c>
      <c r="B132" s="13" t="s">
        <v>861</v>
      </c>
      <c r="C132" s="13" t="s">
        <v>1021</v>
      </c>
      <c r="D132" s="13" t="s">
        <v>56</v>
      </c>
      <c r="E132" s="13" t="s">
        <v>179</v>
      </c>
      <c r="F132" s="2" t="s">
        <v>135</v>
      </c>
      <c r="G132" s="2">
        <v>1</v>
      </c>
      <c r="H132" s="2" t="s">
        <v>1305</v>
      </c>
      <c r="I132" s="9">
        <v>9</v>
      </c>
      <c r="J132" s="23">
        <v>4.7</v>
      </c>
      <c r="K132" s="2" t="s">
        <v>744</v>
      </c>
      <c r="L132" s="13" t="s">
        <v>233</v>
      </c>
      <c r="M132" t="s">
        <v>1314</v>
      </c>
      <c r="N132" s="13" t="s">
        <v>1300</v>
      </c>
      <c r="O132" s="13" t="s">
        <v>963</v>
      </c>
      <c r="P132" s="2" t="s">
        <v>1246</v>
      </c>
      <c r="Q132" s="9">
        <v>9</v>
      </c>
      <c r="T132" s="27"/>
      <c r="W132" s="47">
        <v>507.6</v>
      </c>
      <c r="X132" s="47">
        <f>W132/Q132</f>
        <v>56.400000000000006</v>
      </c>
      <c r="Z132" s="5">
        <f>X132/12</f>
        <v>4.7</v>
      </c>
      <c r="AA132" s="12"/>
      <c r="AB132" s="12"/>
      <c r="AC132" s="12"/>
      <c r="AD132" s="47"/>
      <c r="AE132" s="12"/>
      <c r="AF132" s="12"/>
      <c r="AG132" s="12"/>
      <c r="AH132" s="23">
        <v>42.3</v>
      </c>
      <c r="AI132">
        <v>4</v>
      </c>
      <c r="AJ132">
        <v>14</v>
      </c>
      <c r="AK132">
        <v>0</v>
      </c>
      <c r="AL132" s="23">
        <f>Z132*1</f>
        <v>4.7</v>
      </c>
      <c r="AM132" s="23"/>
      <c r="AO132" s="16"/>
      <c r="AP132" s="16"/>
      <c r="AQ132" s="16"/>
      <c r="BA132" s="5"/>
      <c r="BN132" s="36"/>
      <c r="BO132" s="36"/>
      <c r="BP132" s="36"/>
      <c r="BQ132" s="23"/>
      <c r="BR132" s="23"/>
      <c r="BS132" s="38"/>
      <c r="BT132" s="38"/>
      <c r="BU132" s="21"/>
      <c r="BV132" s="36"/>
      <c r="BX132" s="38"/>
      <c r="BY132" s="20">
        <f t="shared" si="47"/>
        <v>507.6</v>
      </c>
      <c r="BZ132" s="20">
        <f>BY132/Q132</f>
        <v>56.400000000000006</v>
      </c>
      <c r="CL132">
        <f t="shared" si="48"/>
        <v>1393</v>
      </c>
      <c r="CM132" t="s">
        <v>1314</v>
      </c>
      <c r="CN132" t="s">
        <v>840</v>
      </c>
    </row>
    <row r="133" spans="1:91" ht="12.75">
      <c r="A133" s="18">
        <v>1393</v>
      </c>
      <c r="B133" s="13" t="s">
        <v>861</v>
      </c>
      <c r="C133" s="13" t="s">
        <v>1021</v>
      </c>
      <c r="D133" s="13" t="s">
        <v>56</v>
      </c>
      <c r="E133" s="13" t="s">
        <v>179</v>
      </c>
      <c r="F133" s="2" t="s">
        <v>144</v>
      </c>
      <c r="G133" s="2">
        <v>1</v>
      </c>
      <c r="H133" s="2" t="s">
        <v>1195</v>
      </c>
      <c r="I133" s="9">
        <v>9</v>
      </c>
      <c r="J133" s="23">
        <v>4.3</v>
      </c>
      <c r="K133" s="2" t="s">
        <v>617</v>
      </c>
      <c r="L133" s="13" t="s">
        <v>233</v>
      </c>
      <c r="M133" t="s">
        <v>1198</v>
      </c>
      <c r="N133" s="13" t="s">
        <v>1207</v>
      </c>
      <c r="O133" s="13" t="s">
        <v>1320</v>
      </c>
      <c r="P133" s="2" t="s">
        <v>1249</v>
      </c>
      <c r="Q133" s="9">
        <v>9</v>
      </c>
      <c r="T133" s="27">
        <v>464</v>
      </c>
      <c r="U133" s="19">
        <v>8</v>
      </c>
      <c r="V133" s="19">
        <v>0</v>
      </c>
      <c r="W133" s="47">
        <f>T133+U133/20+V133/240</f>
        <v>464.4</v>
      </c>
      <c r="X133" s="47">
        <f>W133/Q133</f>
        <v>51.599999999999994</v>
      </c>
      <c r="Z133" s="5">
        <f>X133/12</f>
        <v>4.3</v>
      </c>
      <c r="AA133" s="12"/>
      <c r="AB133" s="12"/>
      <c r="AC133" s="12"/>
      <c r="AD133" s="47"/>
      <c r="AE133" s="12"/>
      <c r="AF133" s="12"/>
      <c r="AG133" s="12"/>
      <c r="AH133" s="23"/>
      <c r="AI133">
        <v>4</v>
      </c>
      <c r="AJ133">
        <v>6</v>
      </c>
      <c r="AK133">
        <v>0</v>
      </c>
      <c r="AL133" s="23">
        <f>Z133*1</f>
        <v>4.3</v>
      </c>
      <c r="AM133" s="23"/>
      <c r="AO133" s="16"/>
      <c r="AP133" s="16"/>
      <c r="AQ133" s="16"/>
      <c r="BA133" s="5"/>
      <c r="BN133" s="36"/>
      <c r="BO133" s="36"/>
      <c r="BP133" s="36"/>
      <c r="BQ133" s="23"/>
      <c r="BR133" s="23"/>
      <c r="BS133" s="38"/>
      <c r="BT133" s="38"/>
      <c r="BU133" s="21"/>
      <c r="BV133" s="36"/>
      <c r="BX133" s="38"/>
      <c r="BY133" s="20">
        <f t="shared" si="47"/>
        <v>464.4</v>
      </c>
      <c r="BZ133" s="20">
        <f>BY133/Q133</f>
        <v>51.599999999999994</v>
      </c>
      <c r="CL133">
        <f t="shared" si="48"/>
        <v>1393</v>
      </c>
      <c r="CM133" t="s">
        <v>1198</v>
      </c>
    </row>
    <row r="134" spans="1:92" ht="12.75">
      <c r="A134" s="18">
        <v>1393</v>
      </c>
      <c r="B134" s="13" t="s">
        <v>861</v>
      </c>
      <c r="C134" s="13" t="s">
        <v>1021</v>
      </c>
      <c r="D134" s="13" t="s">
        <v>56</v>
      </c>
      <c r="E134" s="13" t="s">
        <v>179</v>
      </c>
      <c r="F134" s="2" t="s">
        <v>145</v>
      </c>
      <c r="G134" s="2">
        <v>1</v>
      </c>
      <c r="H134" s="2" t="s">
        <v>1199</v>
      </c>
      <c r="J134" s="23"/>
      <c r="K134" s="2" t="s">
        <v>573</v>
      </c>
      <c r="L134" s="13" t="s">
        <v>233</v>
      </c>
      <c r="M134" t="s">
        <v>574</v>
      </c>
      <c r="N134" s="13" t="s">
        <v>1207</v>
      </c>
      <c r="O134" s="13" t="s">
        <v>1320</v>
      </c>
      <c r="P134" s="2" t="s">
        <v>1246</v>
      </c>
      <c r="R134" s="9">
        <v>24</v>
      </c>
      <c r="T134" s="27">
        <v>37</v>
      </c>
      <c r="U134" s="19">
        <v>0</v>
      </c>
      <c r="V134" s="19">
        <v>0</v>
      </c>
      <c r="W134" s="47">
        <f>T134+U134/20+V134/240</f>
        <v>37</v>
      </c>
      <c r="Y134" s="23">
        <f>W134*20/R134</f>
        <v>30.833333333333332</v>
      </c>
      <c r="Z134" s="5"/>
      <c r="AA134" s="12"/>
      <c r="AB134" s="12"/>
      <c r="AC134" s="12"/>
      <c r="AE134" s="12"/>
      <c r="AF134" s="12"/>
      <c r="AG134" s="12"/>
      <c r="AH134" s="23"/>
      <c r="AL134" s="23"/>
      <c r="AM134" s="5">
        <f>Y134/12</f>
        <v>2.569444444444444</v>
      </c>
      <c r="AO134" s="16"/>
      <c r="AP134" s="16"/>
      <c r="AQ134" s="16"/>
      <c r="BA134" s="5"/>
      <c r="BN134" s="36"/>
      <c r="BO134" s="36"/>
      <c r="BP134" s="36"/>
      <c r="BQ134" s="23"/>
      <c r="BR134" s="23"/>
      <c r="BS134" s="38"/>
      <c r="BT134" s="38"/>
      <c r="BU134" s="21"/>
      <c r="BV134" s="36"/>
      <c r="BX134" s="38"/>
      <c r="BY134" s="20">
        <f t="shared" si="47"/>
        <v>37</v>
      </c>
      <c r="BZ134" s="20"/>
      <c r="CL134">
        <f t="shared" si="48"/>
        <v>1393</v>
      </c>
      <c r="CM134" t="s">
        <v>574</v>
      </c>
      <c r="CN134" t="s">
        <v>22</v>
      </c>
    </row>
    <row r="135" spans="1:91" ht="12.75">
      <c r="A135" s="18">
        <v>1393</v>
      </c>
      <c r="B135" s="13" t="s">
        <v>861</v>
      </c>
      <c r="C135" s="13" t="s">
        <v>1021</v>
      </c>
      <c r="D135" s="13" t="s">
        <v>56</v>
      </c>
      <c r="E135" s="13" t="s">
        <v>179</v>
      </c>
      <c r="F135" s="2" t="s">
        <v>146</v>
      </c>
      <c r="G135" s="2">
        <v>1</v>
      </c>
      <c r="H135" s="2" t="s">
        <v>1305</v>
      </c>
      <c r="I135" s="9">
        <v>2</v>
      </c>
      <c r="J135" s="23">
        <v>4.7</v>
      </c>
      <c r="K135" s="2" t="s">
        <v>286</v>
      </c>
      <c r="L135" s="13" t="s">
        <v>233</v>
      </c>
      <c r="M135" t="s">
        <v>1307</v>
      </c>
      <c r="N135" s="13" t="s">
        <v>1298</v>
      </c>
      <c r="O135" s="13" t="s">
        <v>239</v>
      </c>
      <c r="P135" s="2" t="s">
        <v>1183</v>
      </c>
      <c r="Q135" s="9">
        <v>2</v>
      </c>
      <c r="T135" s="27">
        <v>112</v>
      </c>
      <c r="U135" s="19">
        <v>16</v>
      </c>
      <c r="V135" s="19">
        <v>0</v>
      </c>
      <c r="W135" s="47">
        <f>T135+U135/20+V135/240</f>
        <v>112.8</v>
      </c>
      <c r="X135" s="47">
        <f>W135/Q135</f>
        <v>56.4</v>
      </c>
      <c r="Z135" s="5">
        <f>X135/12</f>
        <v>4.7</v>
      </c>
      <c r="AA135" s="12">
        <v>56</v>
      </c>
      <c r="AB135" s="12">
        <v>8</v>
      </c>
      <c r="AC135" s="12">
        <v>0</v>
      </c>
      <c r="AD135" s="47">
        <f>AA135+AB135/20+AC135/240</f>
        <v>56.4</v>
      </c>
      <c r="AE135" s="12"/>
      <c r="AF135" s="12"/>
      <c r="AG135" s="12"/>
      <c r="AH135" s="23"/>
      <c r="AI135">
        <v>4</v>
      </c>
      <c r="AJ135">
        <v>14</v>
      </c>
      <c r="AK135">
        <v>0</v>
      </c>
      <c r="AL135" s="23">
        <f>Z135*1</f>
        <v>4.7</v>
      </c>
      <c r="AM135" s="23"/>
      <c r="AO135" s="16"/>
      <c r="AP135" s="16"/>
      <c r="AQ135" s="16"/>
      <c r="BA135" s="23">
        <v>4.7</v>
      </c>
      <c r="BN135" s="36"/>
      <c r="BO135" s="36"/>
      <c r="BP135" s="36"/>
      <c r="BQ135" s="23"/>
      <c r="BR135" s="23"/>
      <c r="BS135" s="38"/>
      <c r="BT135" s="38"/>
      <c r="BU135" s="21"/>
      <c r="BV135" s="36"/>
      <c r="BX135" s="38"/>
      <c r="BY135" s="20">
        <f t="shared" si="47"/>
        <v>112.8</v>
      </c>
      <c r="BZ135" s="20">
        <f>BY135/Q135</f>
        <v>56.4</v>
      </c>
      <c r="CL135">
        <f t="shared" si="48"/>
        <v>1393</v>
      </c>
      <c r="CM135" t="s">
        <v>1307</v>
      </c>
    </row>
    <row r="136" spans="1:91" ht="12.75">
      <c r="A136" s="18">
        <v>1393</v>
      </c>
      <c r="B136" s="13" t="s">
        <v>861</v>
      </c>
      <c r="C136" s="13" t="s">
        <v>1021</v>
      </c>
      <c r="D136" s="13" t="s">
        <v>56</v>
      </c>
      <c r="E136" s="13" t="s">
        <v>179</v>
      </c>
      <c r="F136" s="2" t="s">
        <v>147</v>
      </c>
      <c r="G136" s="2">
        <v>1</v>
      </c>
      <c r="H136" s="2" t="s">
        <v>316</v>
      </c>
      <c r="I136" s="9">
        <v>2</v>
      </c>
      <c r="J136" s="23">
        <v>4.2</v>
      </c>
      <c r="K136" s="2" t="s">
        <v>387</v>
      </c>
      <c r="L136" s="13" t="s">
        <v>233</v>
      </c>
      <c r="M136" t="s">
        <v>337</v>
      </c>
      <c r="N136" s="13" t="s">
        <v>301</v>
      </c>
      <c r="O136" s="13" t="s">
        <v>1184</v>
      </c>
      <c r="P136" s="2" t="s">
        <v>425</v>
      </c>
      <c r="Q136" s="9">
        <v>2</v>
      </c>
      <c r="T136" s="27">
        <v>100</v>
      </c>
      <c r="U136" s="19">
        <v>16</v>
      </c>
      <c r="V136" s="19">
        <v>0</v>
      </c>
      <c r="W136" s="47">
        <f>T136+U136/20+V136/240</f>
        <v>100.8</v>
      </c>
      <c r="X136" s="47">
        <f>W136/Q136</f>
        <v>50.4</v>
      </c>
      <c r="Z136" s="5">
        <f>X136/12</f>
        <v>4.2</v>
      </c>
      <c r="AA136" s="12">
        <v>50</v>
      </c>
      <c r="AB136" s="12">
        <v>8</v>
      </c>
      <c r="AC136" s="12">
        <v>0</v>
      </c>
      <c r="AD136" s="47">
        <f>AA136+AB136/20+AC136/240</f>
        <v>50.4</v>
      </c>
      <c r="AE136" s="12"/>
      <c r="AF136" s="12"/>
      <c r="AG136" s="12"/>
      <c r="AH136" s="23"/>
      <c r="AI136">
        <v>4</v>
      </c>
      <c r="AJ136">
        <v>4</v>
      </c>
      <c r="AK136">
        <v>0</v>
      </c>
      <c r="AL136" s="23">
        <f>Z136*1</f>
        <v>4.2</v>
      </c>
      <c r="AM136" s="23"/>
      <c r="AO136" s="16"/>
      <c r="AP136" s="16"/>
      <c r="AQ136" s="16"/>
      <c r="AZ136" s="23">
        <v>4.2</v>
      </c>
      <c r="BA136" s="5"/>
      <c r="BN136" s="36"/>
      <c r="BO136" s="36"/>
      <c r="BP136" s="36"/>
      <c r="BQ136" s="23"/>
      <c r="BR136" s="23"/>
      <c r="BS136" s="38"/>
      <c r="BT136" s="38"/>
      <c r="BU136" s="21"/>
      <c r="BV136" s="36"/>
      <c r="BX136" s="38"/>
      <c r="BY136" s="20">
        <f t="shared" si="47"/>
        <v>100.8</v>
      </c>
      <c r="BZ136" s="20">
        <f>BY136/Q136</f>
        <v>50.4</v>
      </c>
      <c r="CL136">
        <f t="shared" si="48"/>
        <v>1393</v>
      </c>
      <c r="CM136" t="s">
        <v>337</v>
      </c>
    </row>
    <row r="137" spans="1:154" ht="12.75">
      <c r="A137" s="18"/>
      <c r="E137" s="13"/>
      <c r="F137" s="2"/>
      <c r="G137" s="2"/>
      <c r="J137" s="23"/>
      <c r="T137" s="27"/>
      <c r="W137" s="47"/>
      <c r="X137" s="47"/>
      <c r="Z137" s="5"/>
      <c r="AA137" s="12"/>
      <c r="AB137" s="12"/>
      <c r="AC137" s="12"/>
      <c r="AE137" s="12"/>
      <c r="AF137" s="12"/>
      <c r="AG137" s="12"/>
      <c r="AH137" s="23"/>
      <c r="AL137" s="23"/>
      <c r="AM137" s="23"/>
      <c r="AO137" s="16"/>
      <c r="AP137" s="16"/>
      <c r="AQ137" s="16"/>
      <c r="BA137" s="5"/>
      <c r="BN137" s="36"/>
      <c r="BO137" s="36"/>
      <c r="BP137" s="36"/>
      <c r="BQ137" s="23"/>
      <c r="BR137" s="23"/>
      <c r="BS137" s="38"/>
      <c r="BT137" s="38"/>
      <c r="BU137" s="21"/>
      <c r="BV137" s="36"/>
      <c r="BX137" s="38"/>
      <c r="CR137" s="9"/>
      <c r="CS137" s="9"/>
      <c r="CT137" s="19"/>
      <c r="CU137" s="19"/>
      <c r="CV137" s="19"/>
      <c r="DD137" s="47"/>
      <c r="EA137" s="36"/>
      <c r="EB137" s="36"/>
      <c r="EC137" s="36"/>
      <c r="EE137" s="47"/>
      <c r="EF137" s="38"/>
      <c r="EG137" s="38"/>
      <c r="EH137" s="21"/>
      <c r="EI137" s="36"/>
      <c r="EJ137" s="36"/>
      <c r="EK137" s="38"/>
      <c r="EL137" s="47"/>
      <c r="EM137" s="47"/>
      <c r="EX137" s="2"/>
    </row>
    <row r="138" spans="1:154" ht="12.75">
      <c r="A138" s="18">
        <v>1393</v>
      </c>
      <c r="B138" s="13" t="s">
        <v>861</v>
      </c>
      <c r="C138" s="13" t="s">
        <v>1021</v>
      </c>
      <c r="D138" s="13" t="s">
        <v>56</v>
      </c>
      <c r="E138" s="13" t="s">
        <v>179</v>
      </c>
      <c r="F138" s="2" t="s">
        <v>148</v>
      </c>
      <c r="G138" s="2">
        <v>2</v>
      </c>
      <c r="H138" s="2" t="s">
        <v>316</v>
      </c>
      <c r="K138" s="2" t="s">
        <v>572</v>
      </c>
      <c r="L138" s="13" t="s">
        <v>233</v>
      </c>
      <c r="M138" t="s">
        <v>551</v>
      </c>
      <c r="N138" s="13" t="s">
        <v>301</v>
      </c>
      <c r="O138" s="13" t="s">
        <v>1184</v>
      </c>
      <c r="P138" s="2" t="s">
        <v>422</v>
      </c>
      <c r="R138" s="9">
        <v>24</v>
      </c>
      <c r="T138" s="27">
        <v>37</v>
      </c>
      <c r="U138" s="19">
        <v>4</v>
      </c>
      <c r="V138" s="19">
        <v>0</v>
      </c>
      <c r="W138" s="47">
        <f>T138+U138/20+V138/240</f>
        <v>37.2</v>
      </c>
      <c r="X138" s="47"/>
      <c r="Y138" s="23">
        <f>W138*20/R138</f>
        <v>31</v>
      </c>
      <c r="AA138" s="12"/>
      <c r="AB138" s="12"/>
      <c r="AC138" s="12"/>
      <c r="AD138" s="47"/>
      <c r="AE138" s="12"/>
      <c r="AF138" s="12"/>
      <c r="AG138" s="12"/>
      <c r="AM138" s="5">
        <f>Y138/12</f>
        <v>2.5833333333333335</v>
      </c>
      <c r="AO138" s="16"/>
      <c r="AP138" s="16"/>
      <c r="AQ138" s="16"/>
      <c r="BA138" s="5"/>
      <c r="BN138" s="36"/>
      <c r="BO138" s="36"/>
      <c r="BP138" s="36"/>
      <c r="BQ138" s="23"/>
      <c r="BR138" s="23"/>
      <c r="BS138" s="38"/>
      <c r="BT138" s="38"/>
      <c r="BU138" s="21"/>
      <c r="BV138" s="36"/>
      <c r="BX138" s="38"/>
      <c r="BY138" s="20">
        <f aca="true" t="shared" si="49" ref="BY138:BY150">W138+(BQ138*12*Q138)+(BV138*Q138)</f>
        <v>37.2</v>
      </c>
      <c r="BZ138" s="20"/>
      <c r="CL138">
        <f aca="true" t="shared" si="50" ref="CL138:CL150">A138*1</f>
        <v>1393</v>
      </c>
      <c r="CM138" t="s">
        <v>551</v>
      </c>
      <c r="DL138" s="5">
        <v>2.4499999999999997</v>
      </c>
      <c r="DY138" s="5">
        <v>2.4499999999999997</v>
      </c>
      <c r="EA138" s="36"/>
      <c r="EB138" s="36"/>
      <c r="EC138" s="36"/>
      <c r="EE138" s="47">
        <v>2.4499999999999997</v>
      </c>
      <c r="EF138" s="38"/>
      <c r="EG138" s="38"/>
      <c r="EH138" s="21"/>
      <c r="EI138" s="36"/>
      <c r="EL138" s="47"/>
      <c r="EM138" s="47">
        <v>29.4</v>
      </c>
      <c r="EW138">
        <v>1361</v>
      </c>
      <c r="EX138" s="2" t="s">
        <v>330</v>
      </c>
    </row>
    <row r="139" spans="1:154" ht="12.75">
      <c r="A139" s="18">
        <v>1393</v>
      </c>
      <c r="B139" s="13" t="s">
        <v>861</v>
      </c>
      <c r="C139" s="13" t="s">
        <v>1021</v>
      </c>
      <c r="D139" s="13" t="s">
        <v>56</v>
      </c>
      <c r="E139" s="13" t="s">
        <v>179</v>
      </c>
      <c r="F139" s="2" t="s">
        <v>149</v>
      </c>
      <c r="G139" s="2">
        <v>2</v>
      </c>
      <c r="H139" s="2" t="s">
        <v>1233</v>
      </c>
      <c r="I139" s="9">
        <v>1</v>
      </c>
      <c r="J139" s="23">
        <v>3</v>
      </c>
      <c r="K139" s="2" t="s">
        <v>1001</v>
      </c>
      <c r="L139" s="13" t="s">
        <v>233</v>
      </c>
      <c r="M139" t="s">
        <v>1242</v>
      </c>
      <c r="N139" s="13" t="s">
        <v>1228</v>
      </c>
      <c r="O139" s="13" t="s">
        <v>952</v>
      </c>
      <c r="P139" s="2" t="s">
        <v>1126</v>
      </c>
      <c r="Q139" s="9">
        <v>1</v>
      </c>
      <c r="T139" s="27">
        <v>36</v>
      </c>
      <c r="U139" s="19">
        <v>0</v>
      </c>
      <c r="V139" s="19">
        <v>0</v>
      </c>
      <c r="W139" s="47">
        <f>T139+U139/20+V139/240</f>
        <v>36</v>
      </c>
      <c r="X139" s="47">
        <f>W139/Q139</f>
        <v>36</v>
      </c>
      <c r="Z139" s="5">
        <f>X139/12</f>
        <v>3</v>
      </c>
      <c r="AA139" s="12">
        <v>36</v>
      </c>
      <c r="AB139" s="12">
        <v>0</v>
      </c>
      <c r="AC139" s="12">
        <v>0</v>
      </c>
      <c r="AD139" s="47">
        <f>AA139+AB139/20+AC139/240</f>
        <v>36</v>
      </c>
      <c r="AE139" s="12">
        <v>3</v>
      </c>
      <c r="AF139" s="12">
        <v>0</v>
      </c>
      <c r="AG139" s="12">
        <v>0</v>
      </c>
      <c r="AH139" s="23">
        <f>AE139+AF139/20+AG139/240</f>
        <v>3</v>
      </c>
      <c r="AI139">
        <v>3</v>
      </c>
      <c r="AJ139">
        <v>0</v>
      </c>
      <c r="AK139">
        <v>0</v>
      </c>
      <c r="AL139" s="23">
        <f>Z139*1</f>
        <v>3</v>
      </c>
      <c r="AO139" s="16"/>
      <c r="AP139" s="16"/>
      <c r="AQ139" s="16"/>
      <c r="BA139" s="5"/>
      <c r="BG139" s="23">
        <v>3</v>
      </c>
      <c r="BN139" s="36"/>
      <c r="BO139" s="36"/>
      <c r="BP139" s="36"/>
      <c r="BQ139" s="23"/>
      <c r="BR139" s="23"/>
      <c r="BS139" s="38"/>
      <c r="BT139" s="38"/>
      <c r="BU139" s="21"/>
      <c r="BV139" s="36"/>
      <c r="BX139" s="38"/>
      <c r="BY139" s="20">
        <f t="shared" si="49"/>
        <v>36</v>
      </c>
      <c r="BZ139" s="20">
        <f>BY139/Q139</f>
        <v>36</v>
      </c>
      <c r="CL139">
        <f t="shared" si="50"/>
        <v>1393</v>
      </c>
      <c r="CM139" t="s">
        <v>1242</v>
      </c>
      <c r="DL139" s="5">
        <v>2.8</v>
      </c>
      <c r="EA139" s="36"/>
      <c r="EB139" s="36"/>
      <c r="EC139" s="36"/>
      <c r="EE139" s="47">
        <v>2.8</v>
      </c>
      <c r="EF139" s="38"/>
      <c r="EG139" s="38"/>
      <c r="EH139" s="21"/>
      <c r="EI139" s="36"/>
      <c r="EL139" s="47"/>
      <c r="EM139" s="47">
        <v>33.6</v>
      </c>
      <c r="EW139">
        <v>1361</v>
      </c>
      <c r="EX139" s="2" t="s">
        <v>1113</v>
      </c>
    </row>
    <row r="140" spans="1:154" ht="12.75">
      <c r="A140" s="18">
        <v>1393</v>
      </c>
      <c r="B140" s="13" t="s">
        <v>861</v>
      </c>
      <c r="C140" s="13" t="s">
        <v>1021</v>
      </c>
      <c r="D140" s="13" t="s">
        <v>56</v>
      </c>
      <c r="E140" s="13" t="s">
        <v>179</v>
      </c>
      <c r="F140" s="2" t="s">
        <v>150</v>
      </c>
      <c r="G140" s="2">
        <v>2</v>
      </c>
      <c r="H140" s="2" t="s">
        <v>316</v>
      </c>
      <c r="I140" s="9">
        <v>2</v>
      </c>
      <c r="J140" s="23">
        <v>4.3</v>
      </c>
      <c r="K140" s="2" t="s">
        <v>515</v>
      </c>
      <c r="L140" s="13" t="s">
        <v>233</v>
      </c>
      <c r="M140" t="s">
        <v>327</v>
      </c>
      <c r="N140" s="13" t="s">
        <v>301</v>
      </c>
      <c r="O140" s="13" t="s">
        <v>4</v>
      </c>
      <c r="P140" s="2" t="s">
        <v>1068</v>
      </c>
      <c r="Q140" s="9">
        <v>2</v>
      </c>
      <c r="T140" s="27">
        <v>103</v>
      </c>
      <c r="U140" s="19">
        <v>4</v>
      </c>
      <c r="V140" s="19">
        <v>0</v>
      </c>
      <c r="W140" s="47">
        <f>T140+U140/20+V140/240</f>
        <v>103.2</v>
      </c>
      <c r="X140" s="47">
        <f>W140/Q140</f>
        <v>51.6</v>
      </c>
      <c r="Z140" s="5">
        <f>X140/12</f>
        <v>4.3</v>
      </c>
      <c r="AA140" s="12"/>
      <c r="AB140" s="12"/>
      <c r="AC140" s="12"/>
      <c r="AD140" s="47"/>
      <c r="AE140" s="12"/>
      <c r="AF140" s="12"/>
      <c r="AG140" s="12"/>
      <c r="AI140">
        <v>4</v>
      </c>
      <c r="AJ140">
        <v>6</v>
      </c>
      <c r="AK140">
        <v>0</v>
      </c>
      <c r="AL140" s="23">
        <f>Z140*1</f>
        <v>4.3</v>
      </c>
      <c r="AO140" s="16"/>
      <c r="AP140" s="16"/>
      <c r="AQ140" s="16"/>
      <c r="BA140" s="5"/>
      <c r="BD140" s="23">
        <v>4.3</v>
      </c>
      <c r="BN140" s="36"/>
      <c r="BO140" s="36"/>
      <c r="BP140" s="36"/>
      <c r="BQ140" s="23"/>
      <c r="BR140" s="23"/>
      <c r="BS140" s="38"/>
      <c r="BT140" s="38"/>
      <c r="BU140" s="21"/>
      <c r="BV140" s="36"/>
      <c r="BX140" s="38"/>
      <c r="BY140" s="20">
        <f t="shared" si="49"/>
        <v>103.2</v>
      </c>
      <c r="BZ140" s="20">
        <f>BY140/Q140</f>
        <v>51.6</v>
      </c>
      <c r="CL140">
        <f t="shared" si="50"/>
        <v>1393</v>
      </c>
      <c r="CM140" t="s">
        <v>327</v>
      </c>
      <c r="CN140" t="s">
        <v>839</v>
      </c>
      <c r="DL140" s="5">
        <v>2.8</v>
      </c>
      <c r="EA140" s="36"/>
      <c r="EB140" s="36"/>
      <c r="EC140" s="36"/>
      <c r="EE140" s="47">
        <v>2.8</v>
      </c>
      <c r="EF140" s="38"/>
      <c r="EG140" s="38"/>
      <c r="EH140" s="21"/>
      <c r="EI140" s="36"/>
      <c r="EL140" s="47"/>
      <c r="EM140" s="47">
        <v>33.6</v>
      </c>
      <c r="EW140">
        <v>1361</v>
      </c>
      <c r="EX140" s="2" t="s">
        <v>1113</v>
      </c>
    </row>
    <row r="141" spans="1:154" ht="12.75">
      <c r="A141" s="18">
        <v>1393</v>
      </c>
      <c r="B141" s="13" t="s">
        <v>861</v>
      </c>
      <c r="C141" s="13" t="s">
        <v>1021</v>
      </c>
      <c r="D141" s="13" t="s">
        <v>56</v>
      </c>
      <c r="E141" s="13" t="s">
        <v>179</v>
      </c>
      <c r="F141" s="2" t="s">
        <v>151</v>
      </c>
      <c r="G141" s="2">
        <v>2</v>
      </c>
      <c r="H141" s="2" t="s">
        <v>316</v>
      </c>
      <c r="K141" s="2" t="s">
        <v>558</v>
      </c>
      <c r="L141" s="13" t="s">
        <v>233</v>
      </c>
      <c r="M141" t="s">
        <v>547</v>
      </c>
      <c r="N141" s="13" t="s">
        <v>301</v>
      </c>
      <c r="O141" s="13" t="s">
        <v>4</v>
      </c>
      <c r="P141" s="2" t="s">
        <v>492</v>
      </c>
      <c r="R141" s="9">
        <v>27</v>
      </c>
      <c r="T141" s="27">
        <v>36</v>
      </c>
      <c r="U141" s="19">
        <v>9</v>
      </c>
      <c r="V141" s="19">
        <v>0</v>
      </c>
      <c r="W141" s="47">
        <f>T141+U141/20+V141/240</f>
        <v>36.45</v>
      </c>
      <c r="X141" s="47"/>
      <c r="Y141" s="23">
        <f>W141*20/R141</f>
        <v>27</v>
      </c>
      <c r="AA141" s="12"/>
      <c r="AB141" s="12"/>
      <c r="AC141" s="12"/>
      <c r="AD141" s="47"/>
      <c r="AE141" s="12"/>
      <c r="AF141" s="12"/>
      <c r="AG141" s="12"/>
      <c r="AM141" s="5">
        <f>Y141/12</f>
        <v>2.25</v>
      </c>
      <c r="AO141" s="16"/>
      <c r="AP141" s="16"/>
      <c r="AQ141" s="16"/>
      <c r="BA141" s="5"/>
      <c r="BN141" s="36"/>
      <c r="BO141" s="36"/>
      <c r="BP141" s="36"/>
      <c r="BQ141" s="23"/>
      <c r="BR141" s="23"/>
      <c r="BS141" s="38"/>
      <c r="BT141" s="38"/>
      <c r="BU141" s="21"/>
      <c r="BV141" s="36"/>
      <c r="BX141" s="38"/>
      <c r="BY141" s="20">
        <f t="shared" si="49"/>
        <v>36.45</v>
      </c>
      <c r="CL141">
        <f t="shared" si="50"/>
        <v>1393</v>
      </c>
      <c r="CM141" t="s">
        <v>547</v>
      </c>
      <c r="DL141" s="5">
        <v>3.8</v>
      </c>
      <c r="DM141" s="37">
        <v>2</v>
      </c>
      <c r="EA141" s="36"/>
      <c r="EB141" s="36"/>
      <c r="EC141" s="36"/>
      <c r="EE141" s="47">
        <v>3.8</v>
      </c>
      <c r="EF141" s="38"/>
      <c r="EG141" s="38"/>
      <c r="EH141" s="21"/>
      <c r="EI141" s="36"/>
      <c r="EL141" s="47"/>
      <c r="EM141" s="47">
        <v>45.6</v>
      </c>
      <c r="EW141">
        <v>1361</v>
      </c>
      <c r="EX141" s="2" t="s">
        <v>928</v>
      </c>
    </row>
    <row r="142" spans="1:154" ht="12.75">
      <c r="A142" s="18">
        <v>1393</v>
      </c>
      <c r="B142" s="13" t="s">
        <v>861</v>
      </c>
      <c r="C142" s="13" t="s">
        <v>1021</v>
      </c>
      <c r="D142" s="13" t="s">
        <v>56</v>
      </c>
      <c r="E142" s="13" t="s">
        <v>179</v>
      </c>
      <c r="F142" s="2" t="s">
        <v>152</v>
      </c>
      <c r="G142" s="2">
        <v>2</v>
      </c>
      <c r="H142" s="2" t="s">
        <v>1233</v>
      </c>
      <c r="I142" s="9">
        <v>4</v>
      </c>
      <c r="J142" s="23">
        <v>2.8</v>
      </c>
      <c r="K142" s="2" t="s">
        <v>348</v>
      </c>
      <c r="L142" s="13" t="s">
        <v>233</v>
      </c>
      <c r="M142" t="s">
        <v>1236</v>
      </c>
      <c r="N142" s="13" t="s">
        <v>1228</v>
      </c>
      <c r="O142" s="13" t="s">
        <v>252</v>
      </c>
      <c r="P142" s="2" t="s">
        <v>1229</v>
      </c>
      <c r="Q142" s="9">
        <v>4</v>
      </c>
      <c r="T142" s="27">
        <v>134</v>
      </c>
      <c r="U142" s="19">
        <v>8</v>
      </c>
      <c r="V142" s="19">
        <v>0</v>
      </c>
      <c r="W142" s="47">
        <f>T142+U142/20+V142/240</f>
        <v>134.4</v>
      </c>
      <c r="X142" s="47">
        <f>W142/Q142</f>
        <v>33.6</v>
      </c>
      <c r="Z142" s="5">
        <f>X142/12</f>
        <v>2.8000000000000003</v>
      </c>
      <c r="AA142" s="12"/>
      <c r="AB142" s="12"/>
      <c r="AC142" s="12"/>
      <c r="AD142" s="47"/>
      <c r="AE142" s="12"/>
      <c r="AF142" s="12"/>
      <c r="AG142" s="12"/>
      <c r="AI142">
        <v>2</v>
      </c>
      <c r="AJ142">
        <v>16</v>
      </c>
      <c r="AK142">
        <v>0</v>
      </c>
      <c r="AL142" s="23">
        <f>Z142*1</f>
        <v>2.8000000000000003</v>
      </c>
      <c r="AM142" s="5"/>
      <c r="AO142" s="16"/>
      <c r="AP142" s="16"/>
      <c r="AQ142" s="16"/>
      <c r="BA142" s="5"/>
      <c r="BI142" s="23">
        <v>2.8</v>
      </c>
      <c r="BN142" s="36"/>
      <c r="BO142" s="36"/>
      <c r="BP142" s="36"/>
      <c r="BQ142" s="23"/>
      <c r="BR142" s="23"/>
      <c r="BS142" s="38"/>
      <c r="BT142" s="38"/>
      <c r="BU142" s="21"/>
      <c r="BV142" s="36"/>
      <c r="BX142" s="38"/>
      <c r="BY142" s="20">
        <f t="shared" si="49"/>
        <v>134.4</v>
      </c>
      <c r="BZ142" s="20">
        <f>BY142/Q142</f>
        <v>33.6</v>
      </c>
      <c r="CL142">
        <f t="shared" si="50"/>
        <v>1393</v>
      </c>
      <c r="CM142" t="s">
        <v>1236</v>
      </c>
      <c r="DL142" s="5"/>
      <c r="DM142" s="37">
        <v>5</v>
      </c>
      <c r="EA142" s="36"/>
      <c r="EB142" s="36"/>
      <c r="EC142" s="36"/>
      <c r="EE142" s="47">
        <v>0</v>
      </c>
      <c r="EF142" s="38"/>
      <c r="EG142" s="38"/>
      <c r="EH142" s="21"/>
      <c r="EI142" s="36"/>
      <c r="EL142" s="47"/>
      <c r="EW142">
        <v>1361</v>
      </c>
      <c r="EX142" s="2" t="s">
        <v>576</v>
      </c>
    </row>
    <row r="143" spans="1:154" ht="12.75">
      <c r="A143" s="18">
        <v>1393</v>
      </c>
      <c r="B143" s="13" t="s">
        <v>861</v>
      </c>
      <c r="C143" s="13" t="s">
        <v>1021</v>
      </c>
      <c r="D143" s="13" t="s">
        <v>56</v>
      </c>
      <c r="E143" s="13" t="s">
        <v>179</v>
      </c>
      <c r="F143" s="2" t="s">
        <v>136</v>
      </c>
      <c r="G143" s="2">
        <v>2</v>
      </c>
      <c r="H143" s="2" t="s">
        <v>450</v>
      </c>
      <c r="I143" s="9">
        <v>2</v>
      </c>
      <c r="J143" s="23">
        <v>1.8</v>
      </c>
      <c r="K143" s="2" t="s">
        <v>1003</v>
      </c>
      <c r="L143" s="13" t="s">
        <v>233</v>
      </c>
      <c r="M143" t="s">
        <v>461</v>
      </c>
      <c r="N143" s="13" t="s">
        <v>442</v>
      </c>
      <c r="O143" s="13" t="s">
        <v>954</v>
      </c>
      <c r="P143" s="2" t="s">
        <v>618</v>
      </c>
      <c r="Q143" s="9">
        <v>2</v>
      </c>
      <c r="T143" s="27"/>
      <c r="W143" s="47">
        <f>(86+8/20)/2</f>
        <v>43.2</v>
      </c>
      <c r="X143" s="47">
        <f>W143/Q143</f>
        <v>21.6</v>
      </c>
      <c r="Z143" s="5">
        <f>X143/12</f>
        <v>1.8</v>
      </c>
      <c r="AA143" s="12">
        <v>21</v>
      </c>
      <c r="AB143" s="12">
        <v>12</v>
      </c>
      <c r="AC143" s="12">
        <v>0</v>
      </c>
      <c r="AD143" s="47">
        <f>AA143+AB143/20+AC143/240</f>
        <v>21.6</v>
      </c>
      <c r="AE143" s="12"/>
      <c r="AF143" s="12"/>
      <c r="AG143" s="12"/>
      <c r="AI143">
        <v>1</v>
      </c>
      <c r="AJ143">
        <v>16</v>
      </c>
      <c r="AK143">
        <v>0</v>
      </c>
      <c r="AL143" s="23">
        <f>Z143*1</f>
        <v>1.8</v>
      </c>
      <c r="AM143" s="5"/>
      <c r="AO143" s="16"/>
      <c r="AP143" s="16"/>
      <c r="AQ143" s="16"/>
      <c r="BA143" s="5"/>
      <c r="BI143" s="23">
        <v>1.8</v>
      </c>
      <c r="BN143" s="36"/>
      <c r="BO143" s="36"/>
      <c r="BP143" s="36"/>
      <c r="BQ143" s="23"/>
      <c r="BR143" s="23"/>
      <c r="BS143" s="38"/>
      <c r="BT143" s="38"/>
      <c r="BU143" s="21"/>
      <c r="BV143" s="36"/>
      <c r="BX143" s="38"/>
      <c r="BY143" s="20">
        <f t="shared" si="49"/>
        <v>43.2</v>
      </c>
      <c r="BZ143" s="20">
        <f>BY143/Q143</f>
        <v>21.6</v>
      </c>
      <c r="CL143">
        <f t="shared" si="50"/>
        <v>1393</v>
      </c>
      <c r="CM143" t="s">
        <v>461</v>
      </c>
      <c r="DL143" s="5"/>
      <c r="DM143" s="37">
        <v>2.3333333333333335</v>
      </c>
      <c r="EA143" s="36"/>
      <c r="EB143" s="36"/>
      <c r="EC143" s="36"/>
      <c r="EE143" s="47">
        <v>0</v>
      </c>
      <c r="EF143" s="38"/>
      <c r="EG143" s="38"/>
      <c r="EH143" s="21"/>
      <c r="EI143" s="36"/>
      <c r="EL143" s="47"/>
      <c r="EW143">
        <v>1361</v>
      </c>
      <c r="EX143" s="2" t="s">
        <v>548</v>
      </c>
    </row>
    <row r="144" spans="1:154" ht="12.75">
      <c r="A144" s="18">
        <v>1393</v>
      </c>
      <c r="B144" s="13" t="s">
        <v>861</v>
      </c>
      <c r="C144" s="13" t="s">
        <v>1021</v>
      </c>
      <c r="D144" s="13" t="s">
        <v>56</v>
      </c>
      <c r="E144" s="13" t="s">
        <v>179</v>
      </c>
      <c r="F144" s="2" t="s">
        <v>137</v>
      </c>
      <c r="G144" s="2">
        <v>2</v>
      </c>
      <c r="H144" s="2" t="s">
        <v>450</v>
      </c>
      <c r="I144" s="9">
        <v>2</v>
      </c>
      <c r="J144" s="23">
        <v>1.8</v>
      </c>
      <c r="K144" s="2" t="s">
        <v>347</v>
      </c>
      <c r="L144" s="13" t="s">
        <v>233</v>
      </c>
      <c r="M144" t="s">
        <v>454</v>
      </c>
      <c r="N144" s="13" t="s">
        <v>442</v>
      </c>
      <c r="O144" s="13" t="s">
        <v>252</v>
      </c>
      <c r="P144" s="2" t="s">
        <v>618</v>
      </c>
      <c r="Q144" s="9">
        <v>2</v>
      </c>
      <c r="T144" s="27"/>
      <c r="W144" s="47">
        <v>43.2</v>
      </c>
      <c r="X144" s="47">
        <f>W144/Q144</f>
        <v>21.6</v>
      </c>
      <c r="Z144" s="5">
        <f>X144/12</f>
        <v>1.8</v>
      </c>
      <c r="AA144" s="12">
        <v>21</v>
      </c>
      <c r="AB144" s="12">
        <v>12</v>
      </c>
      <c r="AC144" s="12">
        <v>0</v>
      </c>
      <c r="AD144" s="47">
        <f>AA144+AB144/20+AC144/240</f>
        <v>21.6</v>
      </c>
      <c r="AE144" s="12"/>
      <c r="AF144" s="12"/>
      <c r="AG144" s="12"/>
      <c r="AI144">
        <v>1</v>
      </c>
      <c r="AJ144">
        <v>16</v>
      </c>
      <c r="AK144">
        <v>0</v>
      </c>
      <c r="AL144" s="23">
        <f>Z144*1</f>
        <v>1.8</v>
      </c>
      <c r="AM144" s="5"/>
      <c r="AO144" s="16"/>
      <c r="AP144" s="16"/>
      <c r="AQ144" s="16"/>
      <c r="BA144" s="5"/>
      <c r="BI144" s="23">
        <v>1.8</v>
      </c>
      <c r="BN144" s="36"/>
      <c r="BO144" s="36"/>
      <c r="BP144" s="36"/>
      <c r="BQ144" s="23"/>
      <c r="BR144" s="23"/>
      <c r="BS144" s="38"/>
      <c r="BT144" s="38"/>
      <c r="BU144" s="21"/>
      <c r="BV144" s="36"/>
      <c r="BX144" s="38"/>
      <c r="BY144" s="20">
        <f t="shared" si="49"/>
        <v>43.2</v>
      </c>
      <c r="BZ144" s="20">
        <f>BY144/Q144</f>
        <v>21.6</v>
      </c>
      <c r="CL144">
        <f t="shared" si="50"/>
        <v>1393</v>
      </c>
      <c r="CM144" t="s">
        <v>454</v>
      </c>
      <c r="DL144" s="5">
        <v>1.05</v>
      </c>
      <c r="DY144" s="5">
        <v>1.05</v>
      </c>
      <c r="EA144" s="36"/>
      <c r="EB144" s="36"/>
      <c r="EC144" s="36"/>
      <c r="EE144" s="47">
        <v>1.05</v>
      </c>
      <c r="EF144" s="38"/>
      <c r="EG144" s="38"/>
      <c r="EH144" s="21"/>
      <c r="EI144" s="36"/>
      <c r="EL144" s="47"/>
      <c r="EM144" s="47">
        <v>12.600000000000001</v>
      </c>
      <c r="EW144">
        <v>1361</v>
      </c>
      <c r="EX144" s="2" t="s">
        <v>1113</v>
      </c>
    </row>
    <row r="145" spans="1:154" ht="12.75">
      <c r="A145" s="18">
        <v>1393</v>
      </c>
      <c r="B145" s="13" t="s">
        <v>861</v>
      </c>
      <c r="C145" s="13" t="s">
        <v>1021</v>
      </c>
      <c r="D145" s="13" t="s">
        <v>56</v>
      </c>
      <c r="E145" s="13" t="s">
        <v>179</v>
      </c>
      <c r="F145" s="2" t="s">
        <v>138</v>
      </c>
      <c r="G145" s="2">
        <v>2</v>
      </c>
      <c r="H145" s="2" t="s">
        <v>450</v>
      </c>
      <c r="K145" s="2" t="s">
        <v>575</v>
      </c>
      <c r="L145" s="13" t="s">
        <v>233</v>
      </c>
      <c r="M145" t="s">
        <v>568</v>
      </c>
      <c r="N145" s="13" t="s">
        <v>442</v>
      </c>
      <c r="O145" s="13" t="s">
        <v>4</v>
      </c>
      <c r="P145" s="2" t="s">
        <v>618</v>
      </c>
      <c r="R145" s="9">
        <v>9</v>
      </c>
      <c r="T145" s="27">
        <v>6</v>
      </c>
      <c r="U145" s="19">
        <v>0</v>
      </c>
      <c r="V145" s="19">
        <v>0</v>
      </c>
      <c r="W145" s="47">
        <f>T145+U145/20+V145/240</f>
        <v>6</v>
      </c>
      <c r="X145" s="47"/>
      <c r="Y145" s="23">
        <f>W145*20/R145</f>
        <v>13.333333333333334</v>
      </c>
      <c r="AA145" s="12"/>
      <c r="AB145" s="12"/>
      <c r="AC145" s="12"/>
      <c r="AE145" s="12"/>
      <c r="AF145" s="12"/>
      <c r="AG145" s="12"/>
      <c r="AM145" s="5">
        <f>Y145/12</f>
        <v>1.1111111111111112</v>
      </c>
      <c r="AO145" s="16"/>
      <c r="AP145" s="16"/>
      <c r="AQ145" s="16"/>
      <c r="BA145" s="5"/>
      <c r="BN145" s="36"/>
      <c r="BO145" s="36"/>
      <c r="BP145" s="36"/>
      <c r="BQ145" s="23"/>
      <c r="BR145" s="23"/>
      <c r="BS145" s="38"/>
      <c r="BT145" s="38"/>
      <c r="BU145" s="21"/>
      <c r="BV145" s="36"/>
      <c r="BX145" s="38"/>
      <c r="BY145" s="20">
        <f t="shared" si="49"/>
        <v>6</v>
      </c>
      <c r="BZ145" s="20"/>
      <c r="CL145">
        <f t="shared" si="50"/>
        <v>1393</v>
      </c>
      <c r="CM145" t="s">
        <v>568</v>
      </c>
      <c r="DL145" s="5">
        <v>1</v>
      </c>
      <c r="DY145" s="5">
        <v>1</v>
      </c>
      <c r="EA145" s="36"/>
      <c r="EB145" s="36"/>
      <c r="EC145" s="36"/>
      <c r="EE145" s="47">
        <v>1</v>
      </c>
      <c r="EF145" s="38"/>
      <c r="EG145" s="38"/>
      <c r="EH145" s="21"/>
      <c r="EI145" s="36"/>
      <c r="EL145" s="47"/>
      <c r="EM145" s="47">
        <v>12</v>
      </c>
      <c r="EW145">
        <v>1361</v>
      </c>
      <c r="EX145" s="2" t="s">
        <v>1113</v>
      </c>
    </row>
    <row r="146" spans="1:91" ht="12.75">
      <c r="A146" s="18">
        <v>1393</v>
      </c>
      <c r="B146" s="13" t="s">
        <v>861</v>
      </c>
      <c r="C146" s="13" t="s">
        <v>1021</v>
      </c>
      <c r="D146" s="13" t="s">
        <v>56</v>
      </c>
      <c r="E146" s="13" t="s">
        <v>179</v>
      </c>
      <c r="F146" s="2" t="s">
        <v>139</v>
      </c>
      <c r="G146" s="2">
        <v>2</v>
      </c>
      <c r="H146" s="2" t="s">
        <v>450</v>
      </c>
      <c r="I146" s="9">
        <v>1</v>
      </c>
      <c r="J146" s="23">
        <v>1.8</v>
      </c>
      <c r="K146" s="2" t="s">
        <v>677</v>
      </c>
      <c r="L146" s="13" t="s">
        <v>233</v>
      </c>
      <c r="M146" t="s">
        <v>458</v>
      </c>
      <c r="N146" s="13" t="s">
        <v>442</v>
      </c>
      <c r="O146" s="13" t="s">
        <v>608</v>
      </c>
      <c r="P146" s="2" t="s">
        <v>1214</v>
      </c>
      <c r="Q146" s="9">
        <v>1</v>
      </c>
      <c r="T146" s="27">
        <v>21</v>
      </c>
      <c r="U146" s="19">
        <v>12</v>
      </c>
      <c r="V146" s="19">
        <v>0</v>
      </c>
      <c r="W146" s="47">
        <f>T146+U146/20+V146/240</f>
        <v>21.6</v>
      </c>
      <c r="X146" s="47">
        <f>W146/Q146</f>
        <v>21.6</v>
      </c>
      <c r="Z146" s="5">
        <f>X146/12</f>
        <v>1.8</v>
      </c>
      <c r="AA146" s="12">
        <v>21</v>
      </c>
      <c r="AB146" s="12">
        <v>12</v>
      </c>
      <c r="AC146" s="12">
        <v>0</v>
      </c>
      <c r="AD146" s="47">
        <f>AA146+AB146/20+AC146/240</f>
        <v>21.6</v>
      </c>
      <c r="AE146" s="12">
        <v>1</v>
      </c>
      <c r="AF146" s="12">
        <v>16</v>
      </c>
      <c r="AG146" s="12">
        <v>0</v>
      </c>
      <c r="AH146" s="23">
        <f>AE146+AF146/20+AG146/240</f>
        <v>1.8</v>
      </c>
      <c r="AI146">
        <v>1</v>
      </c>
      <c r="AJ146">
        <v>16</v>
      </c>
      <c r="AK146">
        <v>0</v>
      </c>
      <c r="AL146" s="23">
        <f>Z146*1</f>
        <v>1.8</v>
      </c>
      <c r="AO146" s="16"/>
      <c r="AP146" s="16"/>
      <c r="AQ146" s="16"/>
      <c r="BA146" s="5"/>
      <c r="BI146" s="23">
        <v>1.8</v>
      </c>
      <c r="BN146" s="36"/>
      <c r="BO146" s="36"/>
      <c r="BP146" s="36"/>
      <c r="BQ146" s="23"/>
      <c r="BR146" s="23"/>
      <c r="BS146" s="38"/>
      <c r="BT146" s="38"/>
      <c r="BU146" s="21"/>
      <c r="BV146" s="36"/>
      <c r="BX146" s="38"/>
      <c r="BY146" s="20">
        <f t="shared" si="49"/>
        <v>21.6</v>
      </c>
      <c r="BZ146" s="20">
        <f>BY146/Q146</f>
        <v>21.6</v>
      </c>
      <c r="CL146">
        <f t="shared" si="50"/>
        <v>1393</v>
      </c>
      <c r="CM146" t="s">
        <v>458</v>
      </c>
    </row>
    <row r="147" spans="1:91" ht="12.75">
      <c r="A147" s="18">
        <v>1393</v>
      </c>
      <c r="B147" s="13" t="s">
        <v>861</v>
      </c>
      <c r="C147" s="13" t="s">
        <v>1021</v>
      </c>
      <c r="D147" s="13" t="s">
        <v>56</v>
      </c>
      <c r="E147" s="13" t="s">
        <v>179</v>
      </c>
      <c r="F147" s="2" t="s">
        <v>140</v>
      </c>
      <c r="G147" s="2">
        <v>2</v>
      </c>
      <c r="H147" s="2" t="s">
        <v>450</v>
      </c>
      <c r="I147" s="9">
        <v>1</v>
      </c>
      <c r="J147" s="23">
        <v>1.8</v>
      </c>
      <c r="K147" s="2" t="s">
        <v>368</v>
      </c>
      <c r="L147" s="13" t="s">
        <v>233</v>
      </c>
      <c r="M147" t="s">
        <v>455</v>
      </c>
      <c r="N147" s="13" t="s">
        <v>442</v>
      </c>
      <c r="O147" s="13" t="s">
        <v>251</v>
      </c>
      <c r="P147" s="2" t="s">
        <v>1219</v>
      </c>
      <c r="Q147" s="9">
        <v>1</v>
      </c>
      <c r="T147" s="27"/>
      <c r="W147" s="47">
        <f>X147*Q147</f>
        <v>21.6</v>
      </c>
      <c r="X147" s="47">
        <f>12*Z147</f>
        <v>21.6</v>
      </c>
      <c r="Z147" s="5">
        <f>1+16/20</f>
        <v>1.8</v>
      </c>
      <c r="AA147" s="12"/>
      <c r="AB147" s="12"/>
      <c r="AC147" s="12"/>
      <c r="AD147" s="47"/>
      <c r="AE147" s="12">
        <v>1</v>
      </c>
      <c r="AF147" s="12">
        <v>16</v>
      </c>
      <c r="AG147" s="12">
        <v>0</v>
      </c>
      <c r="AH147" s="23">
        <f>AE147+AF147/20+AG147/240</f>
        <v>1.8</v>
      </c>
      <c r="AI147">
        <v>1</v>
      </c>
      <c r="AJ147">
        <v>16</v>
      </c>
      <c r="AK147">
        <v>0</v>
      </c>
      <c r="AL147" s="23">
        <f>Z147*1</f>
        <v>1.8</v>
      </c>
      <c r="AO147" s="16"/>
      <c r="AP147" s="16"/>
      <c r="AQ147" s="16"/>
      <c r="BA147" s="5"/>
      <c r="BI147" s="23">
        <v>1.8</v>
      </c>
      <c r="BN147" s="36"/>
      <c r="BO147" s="36"/>
      <c r="BP147" s="36"/>
      <c r="BQ147" s="23"/>
      <c r="BR147" s="23"/>
      <c r="BS147" s="38"/>
      <c r="BT147" s="38"/>
      <c r="BU147" s="21"/>
      <c r="BV147" s="36"/>
      <c r="BX147" s="38"/>
      <c r="BY147" s="20">
        <f t="shared" si="49"/>
        <v>21.6</v>
      </c>
      <c r="BZ147" s="20">
        <f>BY147/Q147</f>
        <v>21.6</v>
      </c>
      <c r="CL147">
        <f t="shared" si="50"/>
        <v>1393</v>
      </c>
      <c r="CM147" t="s">
        <v>455</v>
      </c>
    </row>
    <row r="148" spans="1:91" ht="12.75">
      <c r="A148" s="18">
        <v>1393</v>
      </c>
      <c r="B148" s="13" t="s">
        <v>861</v>
      </c>
      <c r="C148" s="13" t="s">
        <v>1021</v>
      </c>
      <c r="D148" s="13" t="s">
        <v>56</v>
      </c>
      <c r="E148" s="13" t="s">
        <v>179</v>
      </c>
      <c r="F148" s="2" t="s">
        <v>141</v>
      </c>
      <c r="G148" s="2">
        <v>2</v>
      </c>
      <c r="H148" s="2" t="s">
        <v>450</v>
      </c>
      <c r="I148" s="9">
        <v>1</v>
      </c>
      <c r="J148" s="23">
        <v>1.8</v>
      </c>
      <c r="K148" s="2" t="s">
        <v>372</v>
      </c>
      <c r="L148" s="13" t="s">
        <v>233</v>
      </c>
      <c r="M148" t="s">
        <v>456</v>
      </c>
      <c r="N148" s="13" t="s">
        <v>441</v>
      </c>
      <c r="O148" s="13" t="s">
        <v>255</v>
      </c>
      <c r="P148" s="2" t="s">
        <v>400</v>
      </c>
      <c r="Q148" s="9">
        <v>1</v>
      </c>
      <c r="T148" s="27"/>
      <c r="W148" s="47">
        <f>X148*Q148</f>
        <v>21.6</v>
      </c>
      <c r="X148" s="47">
        <f>12*Z148</f>
        <v>21.6</v>
      </c>
      <c r="Z148" s="5">
        <f>1+16/20</f>
        <v>1.8</v>
      </c>
      <c r="AA148" s="12"/>
      <c r="AB148" s="12"/>
      <c r="AC148" s="12"/>
      <c r="AD148" s="47"/>
      <c r="AE148" s="12">
        <v>1</v>
      </c>
      <c r="AF148" s="12">
        <v>16</v>
      </c>
      <c r="AG148" s="12">
        <v>0</v>
      </c>
      <c r="AH148" s="23">
        <f>AE148+AF148/20+AG148/240</f>
        <v>1.8</v>
      </c>
      <c r="AI148">
        <v>1</v>
      </c>
      <c r="AJ148">
        <v>16</v>
      </c>
      <c r="AK148">
        <v>0</v>
      </c>
      <c r="AL148" s="23">
        <f>Z148*1</f>
        <v>1.8</v>
      </c>
      <c r="AO148" s="16"/>
      <c r="AP148" s="16"/>
      <c r="AQ148" s="16"/>
      <c r="BA148" s="5"/>
      <c r="BI148" s="23">
        <v>1.8</v>
      </c>
      <c r="BN148" s="36"/>
      <c r="BO148" s="36"/>
      <c r="BP148" s="36"/>
      <c r="BQ148" s="23"/>
      <c r="BR148" s="23"/>
      <c r="BS148" s="38"/>
      <c r="BT148" s="38"/>
      <c r="BU148" s="21"/>
      <c r="BV148" s="36"/>
      <c r="BX148" s="38"/>
      <c r="BY148" s="20">
        <f t="shared" si="49"/>
        <v>21.6</v>
      </c>
      <c r="BZ148" s="20">
        <f>BY148/Q148</f>
        <v>21.6</v>
      </c>
      <c r="CL148">
        <f t="shared" si="50"/>
        <v>1393</v>
      </c>
      <c r="CM148" t="s">
        <v>456</v>
      </c>
    </row>
    <row r="149" spans="1:92" ht="12.75">
      <c r="A149" s="18">
        <v>1393</v>
      </c>
      <c r="B149" s="13" t="s">
        <v>861</v>
      </c>
      <c r="C149" s="13" t="s">
        <v>1021</v>
      </c>
      <c r="D149" s="13" t="s">
        <v>56</v>
      </c>
      <c r="E149" s="13" t="s">
        <v>179</v>
      </c>
      <c r="F149" s="2" t="s">
        <v>142</v>
      </c>
      <c r="G149" s="2">
        <v>2</v>
      </c>
      <c r="H149" s="2" t="s">
        <v>450</v>
      </c>
      <c r="I149" s="9">
        <v>1</v>
      </c>
      <c r="J149" s="23">
        <v>1.8</v>
      </c>
      <c r="K149" s="2" t="s">
        <v>276</v>
      </c>
      <c r="L149" s="13" t="s">
        <v>233</v>
      </c>
      <c r="M149" t="s">
        <v>451</v>
      </c>
      <c r="N149" s="13" t="s">
        <v>442</v>
      </c>
      <c r="O149" s="13" t="s">
        <v>234</v>
      </c>
      <c r="P149" s="2" t="s">
        <v>1217</v>
      </c>
      <c r="Q149" s="9">
        <v>1</v>
      </c>
      <c r="T149" s="27"/>
      <c r="W149" s="47">
        <f>X149*Q149</f>
        <v>21.6</v>
      </c>
      <c r="X149" s="47">
        <f>12*Z149</f>
        <v>21.6</v>
      </c>
      <c r="Z149" s="5">
        <f>1+16/20</f>
        <v>1.8</v>
      </c>
      <c r="AA149" s="12"/>
      <c r="AB149" s="12"/>
      <c r="AC149" s="12"/>
      <c r="AD149" s="47"/>
      <c r="AE149" s="12">
        <v>1</v>
      </c>
      <c r="AF149" s="12">
        <v>16</v>
      </c>
      <c r="AG149" s="12">
        <v>0</v>
      </c>
      <c r="AH149" s="23">
        <f>AE149+AF149/20+AG149/240</f>
        <v>1.8</v>
      </c>
      <c r="AI149">
        <v>1</v>
      </c>
      <c r="AJ149">
        <v>16</v>
      </c>
      <c r="AK149">
        <v>0</v>
      </c>
      <c r="AL149" s="23">
        <f>Z149*1</f>
        <v>1.8</v>
      </c>
      <c r="AO149" s="16"/>
      <c r="AP149" s="16"/>
      <c r="AQ149" s="16"/>
      <c r="BA149" s="5"/>
      <c r="BI149" s="23">
        <v>1.8</v>
      </c>
      <c r="BN149" s="36"/>
      <c r="BO149" s="36"/>
      <c r="BP149" s="36"/>
      <c r="BQ149" s="23"/>
      <c r="BR149" s="23"/>
      <c r="BS149" s="38"/>
      <c r="BT149" s="38"/>
      <c r="BU149" s="21"/>
      <c r="BV149" s="36"/>
      <c r="BX149" s="38"/>
      <c r="BY149" s="20">
        <f t="shared" si="49"/>
        <v>21.6</v>
      </c>
      <c r="BZ149" s="20">
        <f>BY149/Q149</f>
        <v>21.6</v>
      </c>
      <c r="CL149">
        <f t="shared" si="50"/>
        <v>1393</v>
      </c>
      <c r="CM149" t="s">
        <v>451</v>
      </c>
      <c r="CN149" t="s">
        <v>838</v>
      </c>
    </row>
    <row r="150" spans="1:91" ht="12.75">
      <c r="A150" s="18">
        <v>1393</v>
      </c>
      <c r="B150" s="13" t="s">
        <v>861</v>
      </c>
      <c r="C150" s="13" t="s">
        <v>1021</v>
      </c>
      <c r="D150" s="13" t="s">
        <v>56</v>
      </c>
      <c r="E150" s="13" t="s">
        <v>179</v>
      </c>
      <c r="F150" s="2" t="s">
        <v>143</v>
      </c>
      <c r="G150" s="2">
        <v>2</v>
      </c>
      <c r="H150" s="2" t="s">
        <v>316</v>
      </c>
      <c r="I150" s="9">
        <v>2</v>
      </c>
      <c r="J150" s="23">
        <v>0.9</v>
      </c>
      <c r="K150" s="2" t="s">
        <v>384</v>
      </c>
      <c r="L150" s="13" t="s">
        <v>233</v>
      </c>
      <c r="M150" t="s">
        <v>321</v>
      </c>
      <c r="N150" s="13" t="s">
        <v>301</v>
      </c>
      <c r="O150" s="13" t="s">
        <v>4</v>
      </c>
      <c r="P150" s="2" t="s">
        <v>969</v>
      </c>
      <c r="Q150" s="9">
        <v>2</v>
      </c>
      <c r="T150" s="27">
        <v>21</v>
      </c>
      <c r="U150" s="19">
        <v>12</v>
      </c>
      <c r="V150" s="19">
        <v>0</v>
      </c>
      <c r="W150" s="47">
        <f>T150+U150/20+V150/240</f>
        <v>21.6</v>
      </c>
      <c r="X150" s="47">
        <f>W150/Q150</f>
        <v>10.8</v>
      </c>
      <c r="Z150" s="5">
        <f>X150/12</f>
        <v>0.9</v>
      </c>
      <c r="AA150" s="12"/>
      <c r="AB150" s="12"/>
      <c r="AC150" s="12"/>
      <c r="AD150" s="47"/>
      <c r="AE150" s="12"/>
      <c r="AF150" s="12"/>
      <c r="AG150" s="12"/>
      <c r="AL150" s="23">
        <f>Z150*1</f>
        <v>0.9</v>
      </c>
      <c r="AO150" s="16"/>
      <c r="AP150" s="16"/>
      <c r="AQ150" s="16"/>
      <c r="BA150" s="5"/>
      <c r="BI150" s="23">
        <v>0.9</v>
      </c>
      <c r="BN150" s="36"/>
      <c r="BO150" s="36"/>
      <c r="BP150" s="36"/>
      <c r="BQ150" s="23"/>
      <c r="BR150" s="23"/>
      <c r="BS150" s="38"/>
      <c r="BT150" s="38"/>
      <c r="BU150" s="21"/>
      <c r="BV150" s="36"/>
      <c r="BX150" s="38"/>
      <c r="BY150" s="20">
        <f t="shared" si="49"/>
        <v>21.6</v>
      </c>
      <c r="BZ150" s="20">
        <f>BY150/Q150</f>
        <v>10.8</v>
      </c>
      <c r="CL150">
        <f t="shared" si="50"/>
        <v>1393</v>
      </c>
      <c r="CM150" t="s">
        <v>321</v>
      </c>
    </row>
    <row r="151" spans="1:78" ht="12.75">
      <c r="A151" s="18"/>
      <c r="E151" s="13"/>
      <c r="F151" s="2"/>
      <c r="G151" s="2"/>
      <c r="J151" s="23"/>
      <c r="T151" s="27"/>
      <c r="AA151" s="12"/>
      <c r="AB151" s="12"/>
      <c r="AC151" s="12"/>
      <c r="AD151" s="47"/>
      <c r="AE151" s="12"/>
      <c r="AF151" s="12"/>
      <c r="AG151" s="12"/>
      <c r="AL151" s="23"/>
      <c r="AM151" s="23"/>
      <c r="AO151" s="16"/>
      <c r="AP151" s="16"/>
      <c r="AQ151" s="16"/>
      <c r="BA151" s="5"/>
      <c r="BN151" s="36"/>
      <c r="BO151" s="36"/>
      <c r="BP151" s="36"/>
      <c r="BQ151" s="23"/>
      <c r="BR151" s="23"/>
      <c r="BS151" s="38"/>
      <c r="BT151" s="38"/>
      <c r="BU151" s="21"/>
      <c r="BV151" s="36"/>
      <c r="BX151" s="38"/>
      <c r="BY151" s="20"/>
      <c r="BZ151" s="20"/>
    </row>
    <row r="152" spans="1:92" ht="12.75">
      <c r="A152" s="18">
        <v>1394</v>
      </c>
      <c r="B152" s="13" t="s">
        <v>778</v>
      </c>
      <c r="C152" s="13" t="s">
        <v>1021</v>
      </c>
      <c r="D152" s="13" t="s">
        <v>57</v>
      </c>
      <c r="E152" s="13" t="s">
        <v>184</v>
      </c>
      <c r="F152" s="2" t="s">
        <v>153</v>
      </c>
      <c r="G152" s="2">
        <v>1</v>
      </c>
      <c r="H152" s="2" t="s">
        <v>359</v>
      </c>
      <c r="I152" s="9">
        <v>7</v>
      </c>
      <c r="J152" s="23">
        <v>18.0375</v>
      </c>
      <c r="K152" s="2" t="s">
        <v>991</v>
      </c>
      <c r="L152" s="13" t="s">
        <v>233</v>
      </c>
      <c r="M152" t="s">
        <v>365</v>
      </c>
      <c r="N152" s="13" t="s">
        <v>1037</v>
      </c>
      <c r="O152" s="13" t="s">
        <v>956</v>
      </c>
      <c r="P152" s="2" t="s">
        <v>1246</v>
      </c>
      <c r="Q152" s="9">
        <v>7</v>
      </c>
      <c r="T152" s="27"/>
      <c r="W152" s="47">
        <f>Q152*X152</f>
        <v>1515.15</v>
      </c>
      <c r="X152" s="47">
        <f>Z152*12</f>
        <v>216.45000000000002</v>
      </c>
      <c r="Z152" s="5">
        <f>18+9/240</f>
        <v>18.0375</v>
      </c>
      <c r="AA152" s="12"/>
      <c r="AB152" s="12"/>
      <c r="AC152" s="12"/>
      <c r="AD152" s="47"/>
      <c r="AE152" s="12">
        <v>126</v>
      </c>
      <c r="AF152" s="12">
        <v>5</v>
      </c>
      <c r="AG152" s="12">
        <v>2</v>
      </c>
      <c r="AH152" s="23">
        <f aca="true" t="shared" si="51" ref="AH152:AH158">AE152+AF152/20+AG152/240</f>
        <v>126.25833333333334</v>
      </c>
      <c r="AI152">
        <v>18</v>
      </c>
      <c r="AJ152">
        <v>0</v>
      </c>
      <c r="AK152">
        <v>9</v>
      </c>
      <c r="AL152" s="23">
        <f>Z152*1</f>
        <v>18.0375</v>
      </c>
      <c r="AM152" s="23"/>
      <c r="AO152" s="16"/>
      <c r="AP152" s="16"/>
      <c r="AQ152" s="16"/>
      <c r="AW152" s="23">
        <v>18.0375</v>
      </c>
      <c r="BA152" s="5"/>
      <c r="BN152" s="36"/>
      <c r="BO152" s="36"/>
      <c r="BP152" s="36"/>
      <c r="BQ152" s="23"/>
      <c r="BR152" s="23"/>
      <c r="BS152" s="38"/>
      <c r="BT152" s="38"/>
      <c r="BU152" s="21"/>
      <c r="BV152" s="36"/>
      <c r="BX152" s="38"/>
      <c r="BY152" s="20">
        <f aca="true" t="shared" si="52" ref="BY152:BY158">W152+(BQ152*12*Q152)+(BV152*Q152)</f>
        <v>1515.15</v>
      </c>
      <c r="BZ152" s="20">
        <f>BY152/Q152</f>
        <v>216.45000000000002</v>
      </c>
      <c r="CA152" t="s">
        <v>921</v>
      </c>
      <c r="CB152">
        <v>117</v>
      </c>
      <c r="CC152" s="47">
        <f>(18+9/240)/117</f>
        <v>0.15416666666666667</v>
      </c>
      <c r="CD152" s="23">
        <f>CB152*CC152</f>
        <v>18.0375</v>
      </c>
      <c r="CL152">
        <f aca="true" t="shared" si="53" ref="CL152:CL158">A152*1</f>
        <v>1394</v>
      </c>
      <c r="CM152" t="s">
        <v>365</v>
      </c>
      <c r="CN152" t="s">
        <v>42</v>
      </c>
    </row>
    <row r="153" spans="1:92" ht="12.75">
      <c r="A153" s="18">
        <v>1394</v>
      </c>
      <c r="B153" s="13" t="s">
        <v>778</v>
      </c>
      <c r="C153" s="13" t="s">
        <v>1021</v>
      </c>
      <c r="D153" s="13" t="s">
        <v>57</v>
      </c>
      <c r="E153" s="13" t="s">
        <v>184</v>
      </c>
      <c r="F153" s="2" t="s">
        <v>154</v>
      </c>
      <c r="G153" s="2">
        <v>1</v>
      </c>
      <c r="H153" s="2" t="s">
        <v>359</v>
      </c>
      <c r="I153" s="9">
        <v>7</v>
      </c>
      <c r="J153" s="23">
        <v>10.020833333333334</v>
      </c>
      <c r="K153" s="2" t="s">
        <v>468</v>
      </c>
      <c r="L153" s="13" t="s">
        <v>233</v>
      </c>
      <c r="M153" t="s">
        <v>364</v>
      </c>
      <c r="N153" s="13" t="s">
        <v>391</v>
      </c>
      <c r="O153" s="13" t="s">
        <v>243</v>
      </c>
      <c r="P153" s="2" t="s">
        <v>1246</v>
      </c>
      <c r="Q153" s="9">
        <v>7</v>
      </c>
      <c r="T153" s="27"/>
      <c r="W153" s="47">
        <f>Q153*X153</f>
        <v>841.75</v>
      </c>
      <c r="X153" s="47">
        <f>Z153*12</f>
        <v>120.25</v>
      </c>
      <c r="Z153" s="5">
        <f>10+5/240</f>
        <v>10.020833333333334</v>
      </c>
      <c r="AA153" s="12"/>
      <c r="AB153" s="12"/>
      <c r="AC153" s="12"/>
      <c r="AD153" s="47"/>
      <c r="AE153" s="12">
        <v>70</v>
      </c>
      <c r="AF153" s="12">
        <v>2</v>
      </c>
      <c r="AG153" s="12">
        <v>11</v>
      </c>
      <c r="AH153" s="23">
        <f t="shared" si="51"/>
        <v>70.14583333333333</v>
      </c>
      <c r="AI153">
        <v>10</v>
      </c>
      <c r="AJ153">
        <v>0</v>
      </c>
      <c r="AK153">
        <v>5</v>
      </c>
      <c r="AL153" s="23">
        <f>Z153*1</f>
        <v>10.020833333333334</v>
      </c>
      <c r="AM153" s="23"/>
      <c r="AO153" s="16"/>
      <c r="AP153" s="16"/>
      <c r="AQ153" s="16"/>
      <c r="BA153" s="5"/>
      <c r="BN153" s="36"/>
      <c r="BO153" s="36"/>
      <c r="BP153" s="36"/>
      <c r="BQ153" s="23"/>
      <c r="BR153" s="23"/>
      <c r="BS153" s="38"/>
      <c r="BT153" s="38"/>
      <c r="BU153" s="21"/>
      <c r="BV153" s="36"/>
      <c r="BX153" s="38"/>
      <c r="BY153" s="20">
        <f t="shared" si="52"/>
        <v>841.75</v>
      </c>
      <c r="BZ153" s="20">
        <f>BY153/Q153</f>
        <v>120.25</v>
      </c>
      <c r="CA153" t="s">
        <v>921</v>
      </c>
      <c r="CB153">
        <v>65</v>
      </c>
      <c r="CC153" s="47">
        <f>(10+5/240)/65</f>
        <v>0.15416666666666667</v>
      </c>
      <c r="CD153" s="23">
        <f>CB153*CC153</f>
        <v>10.020833333333334</v>
      </c>
      <c r="CL153">
        <f t="shared" si="53"/>
        <v>1394</v>
      </c>
      <c r="CM153" t="s">
        <v>364</v>
      </c>
      <c r="CN153" t="s">
        <v>44</v>
      </c>
    </row>
    <row r="154" spans="1:92" ht="12.75">
      <c r="A154" s="18">
        <v>1394</v>
      </c>
      <c r="B154" s="13" t="s">
        <v>778</v>
      </c>
      <c r="C154" s="13" t="s">
        <v>1021</v>
      </c>
      <c r="D154" s="13" t="s">
        <v>57</v>
      </c>
      <c r="E154" s="13" t="s">
        <v>184</v>
      </c>
      <c r="F154" s="2" t="s">
        <v>166</v>
      </c>
      <c r="G154" s="2">
        <v>1</v>
      </c>
      <c r="H154" s="2" t="s">
        <v>780</v>
      </c>
      <c r="I154" s="9">
        <v>9</v>
      </c>
      <c r="J154" s="23">
        <v>5.849999999999999</v>
      </c>
      <c r="K154" s="2" t="s">
        <v>1275</v>
      </c>
      <c r="L154" s="13" t="s">
        <v>233</v>
      </c>
      <c r="M154" t="s">
        <v>781</v>
      </c>
      <c r="N154" s="13" t="s">
        <v>795</v>
      </c>
      <c r="O154" s="13" t="s">
        <v>1213</v>
      </c>
      <c r="P154" s="2" t="s">
        <v>1248</v>
      </c>
      <c r="Q154" s="9">
        <v>9</v>
      </c>
      <c r="T154" s="27">
        <v>631</v>
      </c>
      <c r="U154" s="19">
        <v>16</v>
      </c>
      <c r="V154" s="19">
        <v>0</v>
      </c>
      <c r="W154" s="47">
        <f>T154+U154/20+V154/240</f>
        <v>631.8</v>
      </c>
      <c r="X154" s="47">
        <f>W154/Q154</f>
        <v>70.19999999999999</v>
      </c>
      <c r="Z154" s="5">
        <f>X154/12</f>
        <v>5.849999999999999</v>
      </c>
      <c r="AA154" s="12"/>
      <c r="AB154" s="12"/>
      <c r="AC154" s="12"/>
      <c r="AD154" s="47"/>
      <c r="AE154" s="12">
        <v>52</v>
      </c>
      <c r="AF154" s="12">
        <v>13</v>
      </c>
      <c r="AG154" s="12">
        <v>0</v>
      </c>
      <c r="AH154" s="23">
        <f t="shared" si="51"/>
        <v>52.65</v>
      </c>
      <c r="AI154">
        <v>5</v>
      </c>
      <c r="AJ154">
        <v>17</v>
      </c>
      <c r="AK154">
        <v>0</v>
      </c>
      <c r="AL154" s="23">
        <f>Z154*1</f>
        <v>5.849999999999999</v>
      </c>
      <c r="AM154" s="23"/>
      <c r="AO154" s="16"/>
      <c r="AP154" s="16"/>
      <c r="AQ154" s="16"/>
      <c r="BA154" s="5"/>
      <c r="BN154" s="36"/>
      <c r="BO154" s="36"/>
      <c r="BP154" s="36"/>
      <c r="BQ154" s="23"/>
      <c r="BR154" s="23"/>
      <c r="BS154" s="38"/>
      <c r="BT154" s="38"/>
      <c r="BU154" s="21"/>
      <c r="BV154" s="36"/>
      <c r="BX154" s="38"/>
      <c r="BY154" s="20">
        <f t="shared" si="52"/>
        <v>631.8</v>
      </c>
      <c r="BZ154" s="20">
        <f>BY154/Q154</f>
        <v>70.19999999999999</v>
      </c>
      <c r="CD154" s="23"/>
      <c r="CL154">
        <f t="shared" si="53"/>
        <v>1394</v>
      </c>
      <c r="CM154" t="s">
        <v>781</v>
      </c>
      <c r="CN154" t="s">
        <v>832</v>
      </c>
    </row>
    <row r="155" spans="1:92" ht="12.75">
      <c r="A155" s="18">
        <v>1394</v>
      </c>
      <c r="B155" s="13" t="s">
        <v>778</v>
      </c>
      <c r="C155" s="13" t="s">
        <v>1021</v>
      </c>
      <c r="D155" s="13" t="s">
        <v>57</v>
      </c>
      <c r="E155" s="13" t="s">
        <v>184</v>
      </c>
      <c r="F155" s="2" t="s">
        <v>167</v>
      </c>
      <c r="G155" s="2">
        <v>1</v>
      </c>
      <c r="H155" s="2" t="s">
        <v>359</v>
      </c>
      <c r="J155" s="23"/>
      <c r="K155" s="2" t="s">
        <v>541</v>
      </c>
      <c r="L155" s="13" t="s">
        <v>233</v>
      </c>
      <c r="M155" t="s">
        <v>554</v>
      </c>
      <c r="N155" s="13" t="s">
        <v>1037</v>
      </c>
      <c r="O155" s="13" t="s">
        <v>956</v>
      </c>
      <c r="P155" s="2" t="s">
        <v>4</v>
      </c>
      <c r="R155" s="9">
        <v>16</v>
      </c>
      <c r="T155" s="27"/>
      <c r="W155" s="47">
        <f>AH155*12</f>
        <v>98.39999999999999</v>
      </c>
      <c r="X155" s="47"/>
      <c r="Y155" s="23">
        <f>W155*20/R155</f>
        <v>122.99999999999999</v>
      </c>
      <c r="AA155" s="12"/>
      <c r="AB155" s="12"/>
      <c r="AC155" s="12"/>
      <c r="AD155" s="47"/>
      <c r="AE155" s="12">
        <v>8</v>
      </c>
      <c r="AF155" s="12">
        <v>4</v>
      </c>
      <c r="AG155" s="12">
        <v>0</v>
      </c>
      <c r="AH155" s="23">
        <f t="shared" si="51"/>
        <v>8.2</v>
      </c>
      <c r="AL155" s="23"/>
      <c r="AM155" s="5">
        <f>Y155/12</f>
        <v>10.249999999999998</v>
      </c>
      <c r="AO155" s="16"/>
      <c r="AP155" s="16"/>
      <c r="AQ155" s="16"/>
      <c r="BA155" s="5"/>
      <c r="BN155" s="36"/>
      <c r="BO155" s="36"/>
      <c r="BP155" s="36"/>
      <c r="BQ155" s="23"/>
      <c r="BR155" s="23"/>
      <c r="BS155" s="38"/>
      <c r="BT155" s="38"/>
      <c r="BU155" s="21"/>
      <c r="BV155" s="36"/>
      <c r="BX155" s="38"/>
      <c r="BY155" s="20">
        <f t="shared" si="52"/>
        <v>98.39999999999999</v>
      </c>
      <c r="BZ155" s="20"/>
      <c r="CD155" s="23"/>
      <c r="CL155">
        <f t="shared" si="53"/>
        <v>1394</v>
      </c>
      <c r="CM155" t="s">
        <v>554</v>
      </c>
      <c r="CN155" t="s">
        <v>11</v>
      </c>
    </row>
    <row r="156" spans="1:91" ht="12.75">
      <c r="A156" s="18">
        <v>1394</v>
      </c>
      <c r="B156" s="13" t="s">
        <v>778</v>
      </c>
      <c r="C156" s="13" t="s">
        <v>1021</v>
      </c>
      <c r="D156" s="13" t="s">
        <v>57</v>
      </c>
      <c r="E156" s="13" t="s">
        <v>184</v>
      </c>
      <c r="F156" s="2" t="s">
        <v>168</v>
      </c>
      <c r="G156" s="2">
        <v>1</v>
      </c>
      <c r="H156" s="2" t="s">
        <v>359</v>
      </c>
      <c r="J156" s="23"/>
      <c r="K156" s="2" t="s">
        <v>540</v>
      </c>
      <c r="L156" s="13" t="s">
        <v>233</v>
      </c>
      <c r="M156" t="s">
        <v>553</v>
      </c>
      <c r="N156" s="13" t="s">
        <v>391</v>
      </c>
      <c r="O156" s="13" t="s">
        <v>243</v>
      </c>
      <c r="P156" s="2" t="s">
        <v>4</v>
      </c>
      <c r="R156" s="9">
        <v>16</v>
      </c>
      <c r="T156" s="27"/>
      <c r="W156" s="47">
        <f>AH156*12</f>
        <v>44.8</v>
      </c>
      <c r="X156" s="47"/>
      <c r="Y156" s="23">
        <f>W156*20/R156</f>
        <v>56</v>
      </c>
      <c r="AA156" s="12"/>
      <c r="AB156" s="12"/>
      <c r="AC156" s="12"/>
      <c r="AD156" s="47"/>
      <c r="AE156" s="12">
        <v>3</v>
      </c>
      <c r="AF156" s="12">
        <v>14</v>
      </c>
      <c r="AG156" s="12">
        <v>8</v>
      </c>
      <c r="AH156" s="23">
        <f t="shared" si="51"/>
        <v>3.7333333333333334</v>
      </c>
      <c r="AL156" s="23"/>
      <c r="AM156" s="5">
        <f>Y156/12</f>
        <v>4.666666666666667</v>
      </c>
      <c r="AO156" s="16"/>
      <c r="AP156" s="16"/>
      <c r="AQ156" s="16"/>
      <c r="BA156" s="5"/>
      <c r="BN156" s="36"/>
      <c r="BO156" s="36"/>
      <c r="BP156" s="36"/>
      <c r="BQ156" s="23"/>
      <c r="BR156" s="23"/>
      <c r="BS156" s="38"/>
      <c r="BT156" s="38"/>
      <c r="BU156" s="21"/>
      <c r="BV156" s="36"/>
      <c r="BX156" s="38"/>
      <c r="BY156" s="20">
        <f t="shared" si="52"/>
        <v>44.8</v>
      </c>
      <c r="BZ156" s="20"/>
      <c r="CD156" s="23"/>
      <c r="CL156">
        <f t="shared" si="53"/>
        <v>1394</v>
      </c>
      <c r="CM156" t="s">
        <v>553</v>
      </c>
    </row>
    <row r="157" spans="1:91" ht="12.75">
      <c r="A157" s="18">
        <v>1394</v>
      </c>
      <c r="B157" s="13" t="s">
        <v>778</v>
      </c>
      <c r="C157" s="13" t="s">
        <v>1021</v>
      </c>
      <c r="D157" s="13" t="s">
        <v>57</v>
      </c>
      <c r="E157" s="13" t="s">
        <v>184</v>
      </c>
      <c r="F157" s="2" t="s">
        <v>169</v>
      </c>
      <c r="G157" s="2">
        <v>1</v>
      </c>
      <c r="H157" s="2" t="s">
        <v>780</v>
      </c>
      <c r="J157" s="23"/>
      <c r="K157" s="2" t="s">
        <v>563</v>
      </c>
      <c r="L157" s="13" t="s">
        <v>233</v>
      </c>
      <c r="M157" t="s">
        <v>562</v>
      </c>
      <c r="N157" s="13" t="s">
        <v>795</v>
      </c>
      <c r="O157" s="13" t="s">
        <v>1213</v>
      </c>
      <c r="P157" s="2" t="s">
        <v>4</v>
      </c>
      <c r="R157" s="9">
        <v>16</v>
      </c>
      <c r="T157" s="27"/>
      <c r="W157" s="47">
        <f>AH157*12</f>
        <v>35.199999999999996</v>
      </c>
      <c r="X157" s="47"/>
      <c r="Y157" s="23">
        <f>W157*20/R157</f>
        <v>43.99999999999999</v>
      </c>
      <c r="AA157" s="12"/>
      <c r="AB157" s="12"/>
      <c r="AC157" s="12"/>
      <c r="AD157" s="47"/>
      <c r="AE157" s="12">
        <v>2</v>
      </c>
      <c r="AF157" s="12">
        <v>18</v>
      </c>
      <c r="AG157" s="12">
        <v>8</v>
      </c>
      <c r="AH157" s="23">
        <f t="shared" si="51"/>
        <v>2.933333333333333</v>
      </c>
      <c r="AL157" s="23"/>
      <c r="AM157" s="5">
        <f>Y157/12</f>
        <v>3.666666666666666</v>
      </c>
      <c r="AO157" s="16"/>
      <c r="AP157" s="16"/>
      <c r="AQ157" s="16"/>
      <c r="BA157" s="5"/>
      <c r="BN157" s="36"/>
      <c r="BO157" s="36"/>
      <c r="BP157" s="36"/>
      <c r="BQ157" s="23"/>
      <c r="BR157" s="23"/>
      <c r="BS157" s="38"/>
      <c r="BT157" s="38"/>
      <c r="BU157" s="21"/>
      <c r="BV157" s="36"/>
      <c r="BX157" s="38"/>
      <c r="BY157" s="20">
        <f t="shared" si="52"/>
        <v>35.199999999999996</v>
      </c>
      <c r="BZ157" s="20"/>
      <c r="CD157" s="23"/>
      <c r="CL157">
        <f t="shared" si="53"/>
        <v>1394</v>
      </c>
      <c r="CM157" t="s">
        <v>562</v>
      </c>
    </row>
    <row r="158" spans="1:92" ht="12.75">
      <c r="A158" s="18">
        <v>1394</v>
      </c>
      <c r="B158" s="13" t="s">
        <v>778</v>
      </c>
      <c r="C158" s="13" t="s">
        <v>1021</v>
      </c>
      <c r="D158" s="13" t="s">
        <v>57</v>
      </c>
      <c r="E158" s="13" t="s">
        <v>184</v>
      </c>
      <c r="F158" s="2" t="s">
        <v>170</v>
      </c>
      <c r="G158" s="2">
        <v>1</v>
      </c>
      <c r="H158" s="2" t="s">
        <v>359</v>
      </c>
      <c r="I158" s="9">
        <v>2</v>
      </c>
      <c r="J158" s="23">
        <v>18.037499999999998</v>
      </c>
      <c r="K158" s="2" t="s">
        <v>990</v>
      </c>
      <c r="L158" s="13" t="s">
        <v>233</v>
      </c>
      <c r="M158" t="s">
        <v>365</v>
      </c>
      <c r="N158" s="13" t="s">
        <v>1037</v>
      </c>
      <c r="O158" s="13" t="s">
        <v>956</v>
      </c>
      <c r="P158" s="2" t="s">
        <v>1182</v>
      </c>
      <c r="Q158" s="9">
        <v>2</v>
      </c>
      <c r="T158" s="27">
        <v>432</v>
      </c>
      <c r="U158" s="19">
        <v>18</v>
      </c>
      <c r="V158" s="19">
        <v>0</v>
      </c>
      <c r="W158" s="47">
        <f>T158+U158/20+V158/240</f>
        <v>432.9</v>
      </c>
      <c r="X158" s="47">
        <f>W158/Q158</f>
        <v>216.45</v>
      </c>
      <c r="Z158" s="5">
        <f>X158/12</f>
        <v>18.037499999999998</v>
      </c>
      <c r="AA158" s="12"/>
      <c r="AB158" s="12"/>
      <c r="AC158" s="12"/>
      <c r="AD158" s="47"/>
      <c r="AE158" s="12">
        <v>36</v>
      </c>
      <c r="AF158" s="12">
        <v>1</v>
      </c>
      <c r="AG158" s="12">
        <v>6</v>
      </c>
      <c r="AH158" s="23">
        <f t="shared" si="51"/>
        <v>36.074999999999996</v>
      </c>
      <c r="AI158">
        <v>18</v>
      </c>
      <c r="AJ158">
        <v>0</v>
      </c>
      <c r="AK158">
        <v>9</v>
      </c>
      <c r="AL158" s="23">
        <f>Z158*1</f>
        <v>18.037499999999998</v>
      </c>
      <c r="AM158" s="23"/>
      <c r="AO158" s="16"/>
      <c r="AP158" s="16"/>
      <c r="AQ158" s="16"/>
      <c r="AW158" s="23">
        <v>18.037499999999998</v>
      </c>
      <c r="BA158" s="23">
        <v>18.037499999999998</v>
      </c>
      <c r="BN158" s="36"/>
      <c r="BO158" s="36"/>
      <c r="BP158" s="36"/>
      <c r="BQ158" s="23"/>
      <c r="BR158" s="23"/>
      <c r="BS158" s="38"/>
      <c r="BT158" s="38"/>
      <c r="BU158" s="21"/>
      <c r="BV158" s="36"/>
      <c r="BX158" s="38"/>
      <c r="BY158" s="20">
        <f t="shared" si="52"/>
        <v>432.9</v>
      </c>
      <c r="BZ158" s="20">
        <f>BY158/Q158</f>
        <v>216.45</v>
      </c>
      <c r="CA158" t="s">
        <v>921</v>
      </c>
      <c r="CB158">
        <v>117</v>
      </c>
      <c r="CC158" s="47">
        <f>(18+9/240)/117</f>
        <v>0.15416666666666667</v>
      </c>
      <c r="CD158" s="23">
        <f>CB158*CC158</f>
        <v>18.0375</v>
      </c>
      <c r="CL158">
        <f t="shared" si="53"/>
        <v>1394</v>
      </c>
      <c r="CM158" t="s">
        <v>365</v>
      </c>
      <c r="CN158" t="s">
        <v>26</v>
      </c>
    </row>
    <row r="159" spans="1:78" ht="12.75">
      <c r="A159" s="18"/>
      <c r="E159" s="13"/>
      <c r="F159" s="2"/>
      <c r="G159" s="2"/>
      <c r="J159" s="23"/>
      <c r="T159" s="27"/>
      <c r="AA159" s="12"/>
      <c r="AB159" s="12"/>
      <c r="AC159" s="12"/>
      <c r="AD159" s="47"/>
      <c r="AE159" s="12"/>
      <c r="AF159" s="12"/>
      <c r="AG159" s="12"/>
      <c r="AH159" s="23"/>
      <c r="AL159" s="23"/>
      <c r="AO159" s="16"/>
      <c r="AP159" s="16"/>
      <c r="AQ159" s="16"/>
      <c r="BA159" s="5"/>
      <c r="BN159" s="36"/>
      <c r="BO159" s="36"/>
      <c r="BP159" s="36"/>
      <c r="BQ159" s="23"/>
      <c r="BR159" s="23"/>
      <c r="BS159" s="38"/>
      <c r="BT159" s="38"/>
      <c r="BU159" s="21"/>
      <c r="BV159" s="36"/>
      <c r="BX159" s="38"/>
      <c r="BY159" s="20"/>
      <c r="BZ159" s="20"/>
    </row>
    <row r="160" spans="1:91" ht="12.75">
      <c r="A160" s="18">
        <v>1394</v>
      </c>
      <c r="B160" s="13" t="s">
        <v>778</v>
      </c>
      <c r="C160" s="13" t="s">
        <v>1021</v>
      </c>
      <c r="D160" s="13" t="s">
        <v>57</v>
      </c>
      <c r="E160" s="13" t="s">
        <v>184</v>
      </c>
      <c r="F160" s="2" t="s">
        <v>171</v>
      </c>
      <c r="G160" s="2">
        <v>2</v>
      </c>
      <c r="H160" s="2" t="s">
        <v>316</v>
      </c>
      <c r="I160" s="9">
        <v>2</v>
      </c>
      <c r="J160" s="23">
        <v>5.225</v>
      </c>
      <c r="K160" s="2" t="s">
        <v>352</v>
      </c>
      <c r="L160" s="13" t="s">
        <v>233</v>
      </c>
      <c r="M160" t="s">
        <v>319</v>
      </c>
      <c r="N160" s="13" t="s">
        <v>299</v>
      </c>
      <c r="O160" s="13" t="s">
        <v>255</v>
      </c>
      <c r="P160" s="2" t="s">
        <v>425</v>
      </c>
      <c r="Q160" s="9">
        <v>2</v>
      </c>
      <c r="T160" s="27">
        <v>125</v>
      </c>
      <c r="U160" s="19">
        <v>8</v>
      </c>
      <c r="V160" s="19">
        <v>0</v>
      </c>
      <c r="W160" s="47">
        <f aca="true" t="shared" si="54" ref="W160:W165">T160+U160/20+V160/240</f>
        <v>125.4</v>
      </c>
      <c r="X160" s="47">
        <f>W160/Q160</f>
        <v>62.7</v>
      </c>
      <c r="Z160" s="5">
        <f>X160/12</f>
        <v>5.2250000000000005</v>
      </c>
      <c r="AA160" s="12"/>
      <c r="AB160" s="12"/>
      <c r="AC160" s="12"/>
      <c r="AE160" s="12">
        <v>10</v>
      </c>
      <c r="AF160" s="12">
        <v>9</v>
      </c>
      <c r="AG160" s="12">
        <v>0</v>
      </c>
      <c r="AH160" s="23">
        <f>AE160+AF160/20+AG160/240</f>
        <v>10.45</v>
      </c>
      <c r="AI160">
        <v>5</v>
      </c>
      <c r="AJ160">
        <v>4</v>
      </c>
      <c r="AK160">
        <v>6</v>
      </c>
      <c r="AL160" s="23">
        <f>Z160*1</f>
        <v>5.2250000000000005</v>
      </c>
      <c r="AO160" s="16"/>
      <c r="AP160" s="16"/>
      <c r="AQ160" s="16"/>
      <c r="AZ160" s="23">
        <v>5.225</v>
      </c>
      <c r="BA160" s="5"/>
      <c r="BN160" s="36"/>
      <c r="BO160" s="36"/>
      <c r="BP160" s="36"/>
      <c r="BQ160" s="23"/>
      <c r="BR160" s="23"/>
      <c r="BS160" s="38"/>
      <c r="BT160" s="38"/>
      <c r="BU160" s="21"/>
      <c r="BV160" s="36"/>
      <c r="BX160" s="38"/>
      <c r="BY160" s="20">
        <f aca="true" t="shared" si="55" ref="BY160:BY170">W160+(BQ160*12*Q160)+(BV160*Q160)</f>
        <v>125.4</v>
      </c>
      <c r="BZ160" s="20">
        <f>BY160/Q160</f>
        <v>62.7</v>
      </c>
      <c r="CL160">
        <f aca="true" t="shared" si="56" ref="CL160:CL170">A160*1</f>
        <v>1394</v>
      </c>
      <c r="CM160" t="s">
        <v>319</v>
      </c>
    </row>
    <row r="161" spans="1:91" ht="12.75">
      <c r="A161" s="18">
        <v>1394</v>
      </c>
      <c r="B161" s="13" t="s">
        <v>778</v>
      </c>
      <c r="C161" s="13" t="s">
        <v>1021</v>
      </c>
      <c r="D161" s="13" t="s">
        <v>57</v>
      </c>
      <c r="E161" s="13" t="s">
        <v>184</v>
      </c>
      <c r="F161" s="2" t="s">
        <v>172</v>
      </c>
      <c r="G161" s="2">
        <v>2</v>
      </c>
      <c r="H161" s="2" t="s">
        <v>316</v>
      </c>
      <c r="J161" s="23"/>
      <c r="K161" s="2" t="s">
        <v>567</v>
      </c>
      <c r="L161" s="13" t="s">
        <v>233</v>
      </c>
      <c r="M161" t="s">
        <v>566</v>
      </c>
      <c r="N161" s="13" t="s">
        <v>299</v>
      </c>
      <c r="O161" s="13" t="s">
        <v>255</v>
      </c>
      <c r="P161" s="2" t="s">
        <v>425</v>
      </c>
      <c r="R161" s="9">
        <v>12</v>
      </c>
      <c r="T161" s="27">
        <v>21</v>
      </c>
      <c r="U161" s="19">
        <v>12</v>
      </c>
      <c r="V161" s="19">
        <v>0</v>
      </c>
      <c r="W161" s="47">
        <f t="shared" si="54"/>
        <v>21.6</v>
      </c>
      <c r="Y161" s="23">
        <f>W161*20/R161</f>
        <v>36</v>
      </c>
      <c r="AA161" s="12"/>
      <c r="AB161" s="12"/>
      <c r="AC161" s="12"/>
      <c r="AE161" s="12"/>
      <c r="AF161" s="12"/>
      <c r="AG161" s="12"/>
      <c r="AL161" s="23"/>
      <c r="AM161" s="5">
        <f>Y161/12</f>
        <v>3</v>
      </c>
      <c r="AO161" s="16"/>
      <c r="AP161" s="16"/>
      <c r="AQ161" s="16"/>
      <c r="BA161" s="5"/>
      <c r="BN161" s="36"/>
      <c r="BO161" s="36"/>
      <c r="BP161" s="36"/>
      <c r="BQ161" s="23"/>
      <c r="BR161" s="23"/>
      <c r="BS161" s="38"/>
      <c r="BT161" s="38"/>
      <c r="BU161" s="21"/>
      <c r="BV161" s="36"/>
      <c r="BX161" s="38"/>
      <c r="BY161" s="20">
        <f t="shared" si="55"/>
        <v>21.6</v>
      </c>
      <c r="CL161">
        <f t="shared" si="56"/>
        <v>1394</v>
      </c>
      <c r="CM161" t="s">
        <v>566</v>
      </c>
    </row>
    <row r="162" spans="1:91" ht="12.75">
      <c r="A162" s="18">
        <v>1394</v>
      </c>
      <c r="B162" s="13" t="s">
        <v>778</v>
      </c>
      <c r="C162" s="13" t="s">
        <v>1021</v>
      </c>
      <c r="D162" s="13" t="s">
        <v>57</v>
      </c>
      <c r="E162" s="13" t="s">
        <v>184</v>
      </c>
      <c r="F162" s="2" t="s">
        <v>173</v>
      </c>
      <c r="G162" s="2">
        <v>2</v>
      </c>
      <c r="H162" s="2" t="s">
        <v>1305</v>
      </c>
      <c r="I162" s="9">
        <v>2</v>
      </c>
      <c r="J162" s="23">
        <v>5.15</v>
      </c>
      <c r="K162" s="2" t="s">
        <v>1304</v>
      </c>
      <c r="L162" s="13" t="s">
        <v>233</v>
      </c>
      <c r="M162" t="s">
        <v>1306</v>
      </c>
      <c r="N162" s="13" t="s">
        <v>1300</v>
      </c>
      <c r="O162" s="13" t="s">
        <v>225</v>
      </c>
      <c r="P162" s="2" t="s">
        <v>1068</v>
      </c>
      <c r="Q162" s="9">
        <v>2</v>
      </c>
      <c r="T162" s="27">
        <v>123</v>
      </c>
      <c r="U162" s="19">
        <v>12</v>
      </c>
      <c r="V162" s="19">
        <v>0</v>
      </c>
      <c r="W162" s="47">
        <f t="shared" si="54"/>
        <v>123.6</v>
      </c>
      <c r="X162" s="47">
        <f>W162/Q162</f>
        <v>61.8</v>
      </c>
      <c r="Z162" s="5">
        <f>X162/12</f>
        <v>5.1499999999999995</v>
      </c>
      <c r="AA162" s="12"/>
      <c r="AB162" s="12"/>
      <c r="AC162" s="12"/>
      <c r="AE162" s="12"/>
      <c r="AF162" s="12"/>
      <c r="AG162" s="12"/>
      <c r="AI162">
        <v>5</v>
      </c>
      <c r="AJ162">
        <v>3</v>
      </c>
      <c r="AK162">
        <v>0</v>
      </c>
      <c r="AL162" s="23">
        <f>Z162*1</f>
        <v>5.1499999999999995</v>
      </c>
      <c r="AO162" s="16"/>
      <c r="AP162" s="16"/>
      <c r="AQ162" s="16"/>
      <c r="BA162" s="5"/>
      <c r="BD162" s="23">
        <v>5.15</v>
      </c>
      <c r="BN162" s="36"/>
      <c r="BO162" s="36"/>
      <c r="BP162" s="36"/>
      <c r="BQ162" s="23"/>
      <c r="BR162" s="23"/>
      <c r="BS162" s="38"/>
      <c r="BT162" s="38"/>
      <c r="BU162" s="21"/>
      <c r="BV162" s="36"/>
      <c r="BX162" s="38"/>
      <c r="BY162" s="20">
        <f t="shared" si="55"/>
        <v>123.6</v>
      </c>
      <c r="BZ162" s="20">
        <f>BY162/Q162</f>
        <v>61.8</v>
      </c>
      <c r="CL162">
        <f t="shared" si="56"/>
        <v>1394</v>
      </c>
      <c r="CM162" t="s">
        <v>1306</v>
      </c>
    </row>
    <row r="163" spans="1:91" ht="12.75">
      <c r="A163" s="18">
        <v>1394</v>
      </c>
      <c r="B163" s="13" t="s">
        <v>778</v>
      </c>
      <c r="C163" s="13" t="s">
        <v>1021</v>
      </c>
      <c r="D163" s="13" t="s">
        <v>57</v>
      </c>
      <c r="E163" s="13" t="s">
        <v>184</v>
      </c>
      <c r="F163" s="2" t="s">
        <v>174</v>
      </c>
      <c r="G163" s="2">
        <v>2</v>
      </c>
      <c r="H163" s="2" t="s">
        <v>1305</v>
      </c>
      <c r="I163" s="9">
        <v>1</v>
      </c>
      <c r="J163" s="23">
        <v>3.9</v>
      </c>
      <c r="K163" s="2" t="s">
        <v>418</v>
      </c>
      <c r="L163" s="13" t="s">
        <v>233</v>
      </c>
      <c r="M163" t="s">
        <v>1317</v>
      </c>
      <c r="N163" s="13" t="s">
        <v>1300</v>
      </c>
      <c r="O163" s="13" t="s">
        <v>244</v>
      </c>
      <c r="P163" s="2" t="s">
        <v>727</v>
      </c>
      <c r="Q163" s="9">
        <v>1</v>
      </c>
      <c r="T163" s="27">
        <v>46</v>
      </c>
      <c r="U163" s="19">
        <v>16</v>
      </c>
      <c r="V163" s="19">
        <v>0</v>
      </c>
      <c r="W163" s="47">
        <f t="shared" si="54"/>
        <v>46.8</v>
      </c>
      <c r="X163" s="47">
        <f>W163/Q163</f>
        <v>46.8</v>
      </c>
      <c r="Z163" s="5">
        <f>X163/12</f>
        <v>3.9</v>
      </c>
      <c r="AA163" s="12">
        <v>46</v>
      </c>
      <c r="AB163" s="12">
        <v>16</v>
      </c>
      <c r="AC163" s="12">
        <v>0</v>
      </c>
      <c r="AD163" s="47">
        <f>AA163+AB163/20+AC163/240</f>
        <v>46.8</v>
      </c>
      <c r="AE163" s="12">
        <v>3</v>
      </c>
      <c r="AF163" s="12">
        <v>18</v>
      </c>
      <c r="AG163" s="12">
        <v>0</v>
      </c>
      <c r="AH163" s="23">
        <f>AE163+AF163/20+AG163/240</f>
        <v>3.9</v>
      </c>
      <c r="AI163">
        <v>3</v>
      </c>
      <c r="AJ163">
        <v>18</v>
      </c>
      <c r="AK163">
        <v>0</v>
      </c>
      <c r="AL163" s="23">
        <f>Z163*1</f>
        <v>3.9</v>
      </c>
      <c r="AO163" s="16"/>
      <c r="AP163" s="16"/>
      <c r="AQ163" s="16"/>
      <c r="BA163" s="5"/>
      <c r="BG163" s="23">
        <v>3.9</v>
      </c>
      <c r="BH163" s="23">
        <v>3.9</v>
      </c>
      <c r="BN163" s="36"/>
      <c r="BO163" s="36"/>
      <c r="BP163" s="36"/>
      <c r="BQ163" s="23"/>
      <c r="BR163" s="23"/>
      <c r="BS163" s="38"/>
      <c r="BT163" s="38"/>
      <c r="BU163" s="21"/>
      <c r="BV163" s="36"/>
      <c r="BX163" s="38"/>
      <c r="BY163" s="20">
        <f t="shared" si="55"/>
        <v>46.8</v>
      </c>
      <c r="BZ163" s="20">
        <f>BY163/Q163</f>
        <v>46.8</v>
      </c>
      <c r="CL163">
        <f t="shared" si="56"/>
        <v>1394</v>
      </c>
      <c r="CM163" t="s">
        <v>1317</v>
      </c>
    </row>
    <row r="164" spans="1:92" ht="12.75">
      <c r="A164" s="18">
        <v>1394</v>
      </c>
      <c r="B164" s="13" t="s">
        <v>778</v>
      </c>
      <c r="C164" s="13" t="s">
        <v>1021</v>
      </c>
      <c r="D164" s="13" t="s">
        <v>57</v>
      </c>
      <c r="E164" s="13" t="s">
        <v>184</v>
      </c>
      <c r="F164" s="2" t="s">
        <v>175</v>
      </c>
      <c r="G164" s="2">
        <v>2</v>
      </c>
      <c r="H164" s="2" t="s">
        <v>316</v>
      </c>
      <c r="K164" s="2" t="s">
        <v>560</v>
      </c>
      <c r="L164" s="13" t="s">
        <v>233</v>
      </c>
      <c r="M164" t="s">
        <v>547</v>
      </c>
      <c r="N164" s="13" t="s">
        <v>301</v>
      </c>
      <c r="O164" s="13" t="s">
        <v>4</v>
      </c>
      <c r="P164" s="2" t="s">
        <v>492</v>
      </c>
      <c r="R164" s="9">
        <v>18</v>
      </c>
      <c r="T164" s="27">
        <v>27</v>
      </c>
      <c r="U164" s="19">
        <v>18</v>
      </c>
      <c r="V164" s="19">
        <v>0</v>
      </c>
      <c r="W164" s="47">
        <f t="shared" si="54"/>
        <v>27.9</v>
      </c>
      <c r="X164" s="47"/>
      <c r="Y164" s="23">
        <f>W164*20/R164</f>
        <v>31</v>
      </c>
      <c r="AA164" s="12"/>
      <c r="AB164" s="12"/>
      <c r="AC164" s="12"/>
      <c r="AD164" s="47"/>
      <c r="AE164" s="12"/>
      <c r="AF164" s="12"/>
      <c r="AG164" s="12"/>
      <c r="AH164" s="23">
        <v>2.325</v>
      </c>
      <c r="AM164" s="5">
        <f>Y164/12</f>
        <v>2.5833333333333335</v>
      </c>
      <c r="AO164" s="16"/>
      <c r="AP164" s="16"/>
      <c r="AQ164" s="16"/>
      <c r="BA164" s="5"/>
      <c r="BN164" s="36"/>
      <c r="BO164" s="36"/>
      <c r="BP164" s="36"/>
      <c r="BQ164" s="23"/>
      <c r="BR164" s="23"/>
      <c r="BS164" s="38"/>
      <c r="BT164" s="38"/>
      <c r="BU164" s="21"/>
      <c r="BV164" s="36"/>
      <c r="BX164" s="38"/>
      <c r="BY164" s="20">
        <f t="shared" si="55"/>
        <v>27.9</v>
      </c>
      <c r="CL164">
        <f t="shared" si="56"/>
        <v>1394</v>
      </c>
      <c r="CM164" t="s">
        <v>547</v>
      </c>
      <c r="CN164" t="s">
        <v>835</v>
      </c>
    </row>
    <row r="165" spans="1:91" ht="12.75">
      <c r="A165" s="18">
        <v>1394</v>
      </c>
      <c r="B165" s="13" t="s">
        <v>778</v>
      </c>
      <c r="C165" s="13" t="s">
        <v>1021</v>
      </c>
      <c r="D165" s="13" t="s">
        <v>57</v>
      </c>
      <c r="E165" s="13" t="s">
        <v>184</v>
      </c>
      <c r="F165" s="2" t="s">
        <v>176</v>
      </c>
      <c r="G165" s="2">
        <v>2</v>
      </c>
      <c r="H165" s="2" t="s">
        <v>316</v>
      </c>
      <c r="I165" s="9">
        <v>2</v>
      </c>
      <c r="J165" s="23">
        <v>0.9</v>
      </c>
      <c r="K165" t="s">
        <v>385</v>
      </c>
      <c r="L165" s="13" t="s">
        <v>233</v>
      </c>
      <c r="M165" t="s">
        <v>321</v>
      </c>
      <c r="N165" s="13" t="s">
        <v>301</v>
      </c>
      <c r="O165" s="13" t="s">
        <v>4</v>
      </c>
      <c r="P165" s="2" t="s">
        <v>950</v>
      </c>
      <c r="Q165" s="9">
        <v>2</v>
      </c>
      <c r="T165" s="27">
        <v>21</v>
      </c>
      <c r="U165" s="19">
        <v>12</v>
      </c>
      <c r="V165" s="19">
        <v>0</v>
      </c>
      <c r="W165" s="47">
        <f t="shared" si="54"/>
        <v>21.6</v>
      </c>
      <c r="X165" s="47">
        <f>W165/Q165</f>
        <v>10.8</v>
      </c>
      <c r="Z165" s="5">
        <f>X165/12</f>
        <v>0.9</v>
      </c>
      <c r="AA165" s="12"/>
      <c r="AB165" s="12"/>
      <c r="AC165" s="12"/>
      <c r="AD165" s="47"/>
      <c r="AE165" s="12">
        <v>1</v>
      </c>
      <c r="AF165" s="12">
        <v>18</v>
      </c>
      <c r="AG165" s="12">
        <v>0</v>
      </c>
      <c r="AH165" s="23">
        <f>AE165+AF165/20+AG165/240</f>
        <v>1.9</v>
      </c>
      <c r="AL165" s="23">
        <f aca="true" t="shared" si="57" ref="AL165:AL170">Z165*1</f>
        <v>0.9</v>
      </c>
      <c r="AO165" s="16"/>
      <c r="AP165" s="16"/>
      <c r="AQ165" s="16"/>
      <c r="BA165" s="5"/>
      <c r="BI165" s="23">
        <v>0.9</v>
      </c>
      <c r="BN165" s="36"/>
      <c r="BO165" s="36"/>
      <c r="BP165" s="36"/>
      <c r="BQ165" s="23"/>
      <c r="BR165" s="23"/>
      <c r="BS165" s="38"/>
      <c r="BT165" s="38"/>
      <c r="BU165" s="21"/>
      <c r="BV165" s="36"/>
      <c r="BX165" s="38"/>
      <c r="BY165" s="20">
        <f t="shared" si="55"/>
        <v>21.6</v>
      </c>
      <c r="BZ165" s="20">
        <f aca="true" t="shared" si="58" ref="BZ165:BZ170">BY165/Q165</f>
        <v>10.8</v>
      </c>
      <c r="CL165">
        <f t="shared" si="56"/>
        <v>1394</v>
      </c>
      <c r="CM165" t="s">
        <v>321</v>
      </c>
    </row>
    <row r="166" spans="1:92" ht="12.75">
      <c r="A166" s="18">
        <v>1394</v>
      </c>
      <c r="B166" s="13" t="s">
        <v>778</v>
      </c>
      <c r="C166" s="13" t="s">
        <v>1021</v>
      </c>
      <c r="D166" s="13" t="s">
        <v>57</v>
      </c>
      <c r="E166" s="13" t="s">
        <v>184</v>
      </c>
      <c r="F166" s="2" t="s">
        <v>155</v>
      </c>
      <c r="G166" s="2">
        <v>2</v>
      </c>
      <c r="H166" s="2" t="s">
        <v>473</v>
      </c>
      <c r="I166" s="9">
        <v>2</v>
      </c>
      <c r="J166" s="23">
        <v>3.3</v>
      </c>
      <c r="K166" s="2" t="s">
        <v>680</v>
      </c>
      <c r="L166" s="13" t="s">
        <v>233</v>
      </c>
      <c r="M166" t="s">
        <v>477</v>
      </c>
      <c r="N166" s="13" t="s">
        <v>420</v>
      </c>
      <c r="O166" s="13" t="s">
        <v>608</v>
      </c>
      <c r="P166" s="2" t="s">
        <v>1229</v>
      </c>
      <c r="Q166" s="9">
        <v>2</v>
      </c>
      <c r="T166" s="27"/>
      <c r="W166" s="47">
        <f>(158+8/20)/2</f>
        <v>79.2</v>
      </c>
      <c r="X166" s="47">
        <f>W166/Q166</f>
        <v>39.6</v>
      </c>
      <c r="Z166" s="5">
        <f>X166/12</f>
        <v>3.3000000000000003</v>
      </c>
      <c r="AA166" s="12"/>
      <c r="AB166" s="12"/>
      <c r="AC166" s="12"/>
      <c r="AD166" s="47"/>
      <c r="AE166" s="12"/>
      <c r="AF166" s="12"/>
      <c r="AG166" s="12"/>
      <c r="AH166" s="23"/>
      <c r="AI166">
        <v>3</v>
      </c>
      <c r="AL166" s="23">
        <f t="shared" si="57"/>
        <v>3.3000000000000003</v>
      </c>
      <c r="AO166" s="16"/>
      <c r="AP166" s="16"/>
      <c r="AQ166" s="16"/>
      <c r="BA166" s="5"/>
      <c r="BI166" s="23">
        <v>3.3</v>
      </c>
      <c r="BN166" s="36"/>
      <c r="BO166" s="36"/>
      <c r="BP166" s="36"/>
      <c r="BQ166" s="23"/>
      <c r="BR166" s="23"/>
      <c r="BS166" s="38"/>
      <c r="BT166" s="38"/>
      <c r="BU166" s="21"/>
      <c r="BV166" s="36"/>
      <c r="BX166" s="38"/>
      <c r="BY166" s="20">
        <f t="shared" si="55"/>
        <v>79.2</v>
      </c>
      <c r="BZ166" s="20">
        <f t="shared" si="58"/>
        <v>39.6</v>
      </c>
      <c r="CL166">
        <f t="shared" si="56"/>
        <v>1394</v>
      </c>
      <c r="CM166" t="s">
        <v>477</v>
      </c>
      <c r="CN166" t="s">
        <v>40</v>
      </c>
    </row>
    <row r="167" spans="1:91" ht="12.75">
      <c r="A167" s="18">
        <v>1394</v>
      </c>
      <c r="B167" s="13" t="s">
        <v>778</v>
      </c>
      <c r="C167" s="13" t="s">
        <v>1021</v>
      </c>
      <c r="D167" s="13" t="s">
        <v>57</v>
      </c>
      <c r="E167" s="13" t="s">
        <v>184</v>
      </c>
      <c r="F167" s="2" t="s">
        <v>156</v>
      </c>
      <c r="G167" s="2">
        <v>2</v>
      </c>
      <c r="H167" s="2" t="s">
        <v>473</v>
      </c>
      <c r="I167" s="9">
        <v>2</v>
      </c>
      <c r="J167" s="23">
        <v>3.3</v>
      </c>
      <c r="K167" s="2" t="s">
        <v>277</v>
      </c>
      <c r="L167" s="13" t="s">
        <v>233</v>
      </c>
      <c r="M167" t="s">
        <v>475</v>
      </c>
      <c r="N167" s="13" t="s">
        <v>420</v>
      </c>
      <c r="O167" s="13" t="s">
        <v>234</v>
      </c>
      <c r="P167" s="2" t="s">
        <v>1229</v>
      </c>
      <c r="Q167" s="9">
        <v>2</v>
      </c>
      <c r="T167" s="27"/>
      <c r="W167" s="47">
        <v>79.2</v>
      </c>
      <c r="X167" s="47">
        <f>W167/Q167</f>
        <v>39.6</v>
      </c>
      <c r="Z167" s="5">
        <f>X167/12</f>
        <v>3.3000000000000003</v>
      </c>
      <c r="AA167" s="12"/>
      <c r="AB167" s="12"/>
      <c r="AC167" s="12"/>
      <c r="AD167" s="47"/>
      <c r="AE167" s="12"/>
      <c r="AF167" s="12"/>
      <c r="AG167" s="12"/>
      <c r="AH167" s="23"/>
      <c r="AI167">
        <v>3</v>
      </c>
      <c r="AL167" s="23">
        <f t="shared" si="57"/>
        <v>3.3000000000000003</v>
      </c>
      <c r="AO167" s="16"/>
      <c r="AP167" s="16"/>
      <c r="AQ167" s="16"/>
      <c r="BA167" s="5"/>
      <c r="BI167" s="23">
        <v>3.3</v>
      </c>
      <c r="BN167" s="36"/>
      <c r="BO167" s="36"/>
      <c r="BP167" s="36"/>
      <c r="BQ167" s="23"/>
      <c r="BR167" s="23"/>
      <c r="BS167" s="38"/>
      <c r="BT167" s="38"/>
      <c r="BU167" s="21"/>
      <c r="BV167" s="36"/>
      <c r="BX167" s="38"/>
      <c r="BY167" s="20">
        <f t="shared" si="55"/>
        <v>79.2</v>
      </c>
      <c r="BZ167" s="20">
        <f t="shared" si="58"/>
        <v>39.6</v>
      </c>
      <c r="CL167">
        <f t="shared" si="56"/>
        <v>1394</v>
      </c>
      <c r="CM167" t="s">
        <v>475</v>
      </c>
    </row>
    <row r="168" spans="1:92" ht="12.75">
      <c r="A168" s="18">
        <v>1394</v>
      </c>
      <c r="B168" s="13" t="s">
        <v>778</v>
      </c>
      <c r="C168" s="13" t="s">
        <v>1021</v>
      </c>
      <c r="D168" s="13" t="s">
        <v>57</v>
      </c>
      <c r="E168" s="13" t="s">
        <v>184</v>
      </c>
      <c r="F168" s="2" t="s">
        <v>157</v>
      </c>
      <c r="G168" s="2">
        <v>2</v>
      </c>
      <c r="H168" s="2" t="s">
        <v>450</v>
      </c>
      <c r="I168" s="9">
        <v>2</v>
      </c>
      <c r="J168" s="23">
        <v>1.9</v>
      </c>
      <c r="K168" s="2" t="s">
        <v>350</v>
      </c>
      <c r="L168" s="13" t="s">
        <v>233</v>
      </c>
      <c r="M168" t="s">
        <v>455</v>
      </c>
      <c r="N168" s="13" t="s">
        <v>442</v>
      </c>
      <c r="O168" s="13" t="s">
        <v>251</v>
      </c>
      <c r="P168" s="2" t="s">
        <v>618</v>
      </c>
      <c r="Q168" s="9">
        <v>2</v>
      </c>
      <c r="T168" s="27"/>
      <c r="W168" s="47">
        <f>Q168*X168</f>
        <v>45.599999999999994</v>
      </c>
      <c r="X168" s="47">
        <f>12*Z168</f>
        <v>22.799999999999997</v>
      </c>
      <c r="Z168" s="5">
        <f>1+18/20</f>
        <v>1.9</v>
      </c>
      <c r="AA168" s="12"/>
      <c r="AB168" s="12"/>
      <c r="AC168" s="12"/>
      <c r="AD168" s="47"/>
      <c r="AE168" s="12"/>
      <c r="AF168" s="12"/>
      <c r="AG168" s="12"/>
      <c r="AH168" s="23"/>
      <c r="AI168">
        <v>1</v>
      </c>
      <c r="AL168" s="23">
        <f t="shared" si="57"/>
        <v>1.9</v>
      </c>
      <c r="AO168" s="16"/>
      <c r="AP168" s="16"/>
      <c r="AQ168" s="16"/>
      <c r="BA168" s="5"/>
      <c r="BI168" s="23">
        <v>1.9</v>
      </c>
      <c r="BN168" s="36"/>
      <c r="BO168" s="36"/>
      <c r="BP168" s="36"/>
      <c r="BQ168" s="23"/>
      <c r="BR168" s="23"/>
      <c r="BS168" s="38"/>
      <c r="BT168" s="38"/>
      <c r="BU168" s="21"/>
      <c r="BV168" s="36"/>
      <c r="BX168" s="38"/>
      <c r="BY168" s="20">
        <f t="shared" si="55"/>
        <v>45.599999999999994</v>
      </c>
      <c r="BZ168" s="20">
        <f t="shared" si="58"/>
        <v>22.799999999999997</v>
      </c>
      <c r="CL168">
        <f t="shared" si="56"/>
        <v>1394</v>
      </c>
      <c r="CM168" t="s">
        <v>455</v>
      </c>
      <c r="CN168" t="s">
        <v>34</v>
      </c>
    </row>
    <row r="169" spans="1:92" ht="12.75">
      <c r="A169" s="18">
        <v>1394</v>
      </c>
      <c r="B169" s="13" t="s">
        <v>778</v>
      </c>
      <c r="C169" s="13" t="s">
        <v>1021</v>
      </c>
      <c r="D169" s="13" t="s">
        <v>57</v>
      </c>
      <c r="E169" s="13" t="s">
        <v>184</v>
      </c>
      <c r="F169" s="2" t="s">
        <v>158</v>
      </c>
      <c r="G169" s="2">
        <v>2</v>
      </c>
      <c r="H169" s="2" t="s">
        <v>4</v>
      </c>
      <c r="I169" s="9">
        <v>2</v>
      </c>
      <c r="J169" s="23">
        <v>1.85</v>
      </c>
      <c r="K169" s="2" t="s">
        <v>199</v>
      </c>
      <c r="L169" s="13" t="s">
        <v>233</v>
      </c>
      <c r="M169" t="s">
        <v>197</v>
      </c>
      <c r="N169" s="13" t="s">
        <v>1089</v>
      </c>
      <c r="O169" s="13" t="s">
        <v>1089</v>
      </c>
      <c r="P169" s="2" t="s">
        <v>620</v>
      </c>
      <c r="Q169" s="9">
        <v>2</v>
      </c>
      <c r="T169" s="27"/>
      <c r="W169" s="47">
        <f>Q169*X169</f>
        <v>44.400000000000006</v>
      </c>
      <c r="X169" s="47">
        <f>12*Z169</f>
        <v>22.200000000000003</v>
      </c>
      <c r="Z169" s="5">
        <f>1+17/20</f>
        <v>1.85</v>
      </c>
      <c r="AA169" s="12"/>
      <c r="AB169" s="12"/>
      <c r="AC169" s="12"/>
      <c r="AD169" s="47"/>
      <c r="AE169" s="12"/>
      <c r="AF169" s="12"/>
      <c r="AG169" s="12"/>
      <c r="AH169" s="23"/>
      <c r="AI169">
        <v>1</v>
      </c>
      <c r="AL169" s="23">
        <f t="shared" si="57"/>
        <v>1.85</v>
      </c>
      <c r="AO169" s="16"/>
      <c r="AP169" s="16"/>
      <c r="AQ169" s="16"/>
      <c r="BA169" s="5"/>
      <c r="BI169" s="23">
        <v>1.85</v>
      </c>
      <c r="BN169" s="36"/>
      <c r="BO169" s="36"/>
      <c r="BP169" s="36"/>
      <c r="BQ169" s="23"/>
      <c r="BR169" s="23"/>
      <c r="BS169" s="38"/>
      <c r="BT169" s="38"/>
      <c r="BU169" s="21"/>
      <c r="BV169" s="36"/>
      <c r="BX169" s="38"/>
      <c r="BY169" s="20">
        <f t="shared" si="55"/>
        <v>44.400000000000006</v>
      </c>
      <c r="BZ169" s="20">
        <f t="shared" si="58"/>
        <v>22.200000000000003</v>
      </c>
      <c r="CL169">
        <f t="shared" si="56"/>
        <v>1394</v>
      </c>
      <c r="CM169" t="s">
        <v>197</v>
      </c>
      <c r="CN169" t="s">
        <v>61</v>
      </c>
    </row>
    <row r="170" spans="1:91" ht="12.75">
      <c r="A170" s="18">
        <v>1394</v>
      </c>
      <c r="B170" s="13" t="s">
        <v>778</v>
      </c>
      <c r="C170" s="13" t="s">
        <v>1021</v>
      </c>
      <c r="D170" s="13" t="s">
        <v>57</v>
      </c>
      <c r="E170" s="13" t="s">
        <v>184</v>
      </c>
      <c r="F170" s="2" t="s">
        <v>159</v>
      </c>
      <c r="G170" s="2">
        <v>2</v>
      </c>
      <c r="H170" s="2" t="s">
        <v>4</v>
      </c>
      <c r="I170" s="9">
        <v>0.5</v>
      </c>
      <c r="J170" s="23">
        <v>1.9</v>
      </c>
      <c r="K170" s="2" t="s">
        <v>1113</v>
      </c>
      <c r="L170" s="13" t="s">
        <v>233</v>
      </c>
      <c r="M170" t="s">
        <v>1113</v>
      </c>
      <c r="N170" s="13" t="s">
        <v>1089</v>
      </c>
      <c r="O170" s="13" t="s">
        <v>1089</v>
      </c>
      <c r="P170" s="2" t="s">
        <v>183</v>
      </c>
      <c r="Q170" s="9">
        <v>0.5</v>
      </c>
      <c r="T170" s="27">
        <v>11</v>
      </c>
      <c r="U170" s="19">
        <v>8</v>
      </c>
      <c r="V170" s="19">
        <v>0</v>
      </c>
      <c r="W170" s="47">
        <f>T170+U170/20+V170/240</f>
        <v>11.4</v>
      </c>
      <c r="X170" s="47">
        <f>W170/Q170</f>
        <v>22.8</v>
      </c>
      <c r="Z170" s="5">
        <f>X170/12</f>
        <v>1.9000000000000001</v>
      </c>
      <c r="AA170" s="12"/>
      <c r="AB170" s="12"/>
      <c r="AC170" s="12"/>
      <c r="AD170" s="47"/>
      <c r="AE170" s="12"/>
      <c r="AF170" s="12">
        <v>19</v>
      </c>
      <c r="AG170" s="12">
        <v>0</v>
      </c>
      <c r="AH170" s="23">
        <f>AE170+AF170/20+AG170/240</f>
        <v>0.95</v>
      </c>
      <c r="AI170">
        <v>1</v>
      </c>
      <c r="AL170" s="23">
        <f t="shared" si="57"/>
        <v>1.9000000000000001</v>
      </c>
      <c r="AM170" s="23"/>
      <c r="AO170" s="16"/>
      <c r="AP170" s="16"/>
      <c r="AQ170" s="16"/>
      <c r="BA170" s="5"/>
      <c r="BI170" s="23">
        <v>1.9</v>
      </c>
      <c r="BN170" s="36"/>
      <c r="BO170" s="36"/>
      <c r="BP170" s="36"/>
      <c r="BQ170" s="23"/>
      <c r="BR170" s="23"/>
      <c r="BS170" s="38"/>
      <c r="BT170" s="38"/>
      <c r="BU170" s="21"/>
      <c r="BV170" s="36"/>
      <c r="BX170" s="38"/>
      <c r="BY170" s="20">
        <f t="shared" si="55"/>
        <v>11.4</v>
      </c>
      <c r="BZ170" s="20">
        <f t="shared" si="58"/>
        <v>22.8</v>
      </c>
      <c r="CL170">
        <f t="shared" si="56"/>
        <v>1394</v>
      </c>
      <c r="CM170" t="s">
        <v>1113</v>
      </c>
    </row>
    <row r="171" spans="1:78" ht="12.75">
      <c r="A171" s="18"/>
      <c r="E171" s="13"/>
      <c r="F171" s="2"/>
      <c r="G171" s="2"/>
      <c r="T171" s="27"/>
      <c r="W171" s="47"/>
      <c r="X171" s="47"/>
      <c r="Z171" s="5"/>
      <c r="AA171" s="12"/>
      <c r="AB171" s="12"/>
      <c r="AC171" s="12"/>
      <c r="AD171" s="47"/>
      <c r="AE171" s="12"/>
      <c r="AF171" s="12"/>
      <c r="AG171" s="12"/>
      <c r="AM171" s="23"/>
      <c r="AO171" s="16"/>
      <c r="AP171" s="16"/>
      <c r="AQ171" s="16"/>
      <c r="BA171" s="5"/>
      <c r="BN171" s="36"/>
      <c r="BO171" s="36"/>
      <c r="BP171" s="36"/>
      <c r="BQ171" s="23"/>
      <c r="BR171" s="23"/>
      <c r="BS171" s="38"/>
      <c r="BT171" s="38"/>
      <c r="BU171" s="21"/>
      <c r="BV171" s="36"/>
      <c r="BX171" s="38"/>
      <c r="BY171" s="20"/>
      <c r="BZ171" s="20"/>
    </row>
    <row r="172" spans="1:92" ht="12.75">
      <c r="A172" s="18">
        <v>1394</v>
      </c>
      <c r="B172" s="13" t="s">
        <v>778</v>
      </c>
      <c r="C172" s="13" t="s">
        <v>1021</v>
      </c>
      <c r="D172" s="13" t="s">
        <v>57</v>
      </c>
      <c r="E172" s="13" t="s">
        <v>185</v>
      </c>
      <c r="F172" s="2" t="s">
        <v>160</v>
      </c>
      <c r="G172" s="2">
        <v>3</v>
      </c>
      <c r="H172" s="2" t="s">
        <v>450</v>
      </c>
      <c r="I172" s="9">
        <v>0.5</v>
      </c>
      <c r="J172" s="23">
        <v>1.8</v>
      </c>
      <c r="K172" s="2" t="s">
        <v>349</v>
      </c>
      <c r="L172" s="13" t="s">
        <v>233</v>
      </c>
      <c r="M172" t="s">
        <v>455</v>
      </c>
      <c r="N172" s="13" t="s">
        <v>442</v>
      </c>
      <c r="O172" s="13" t="s">
        <v>251</v>
      </c>
      <c r="P172" s="2" t="s">
        <v>1214</v>
      </c>
      <c r="Q172" s="9">
        <v>0.5</v>
      </c>
      <c r="T172" s="27"/>
      <c r="W172" s="47">
        <f aca="true" t="shared" si="59" ref="W172:W177">Q172*X172</f>
        <v>10.8</v>
      </c>
      <c r="X172" s="47">
        <f aca="true" t="shared" si="60" ref="X172:X177">Z172*12</f>
        <v>21.6</v>
      </c>
      <c r="Z172" s="5">
        <f>1+16/20</f>
        <v>1.8</v>
      </c>
      <c r="AA172" s="12"/>
      <c r="AB172" s="12"/>
      <c r="AC172" s="12"/>
      <c r="AD172" s="47"/>
      <c r="AE172" s="12"/>
      <c r="AF172" s="12">
        <v>18</v>
      </c>
      <c r="AG172" s="12">
        <v>0</v>
      </c>
      <c r="AH172" s="23">
        <f>AE172+AF172/20+AG172/240</f>
        <v>0.9</v>
      </c>
      <c r="AI172">
        <v>1</v>
      </c>
      <c r="AJ172">
        <v>16</v>
      </c>
      <c r="AK172">
        <v>0</v>
      </c>
      <c r="AL172" s="23">
        <f aca="true" t="shared" si="61" ref="AL172:AL177">Z172*1</f>
        <v>1.8</v>
      </c>
      <c r="AM172" s="23"/>
      <c r="AO172" s="16"/>
      <c r="AP172" s="16"/>
      <c r="AQ172" s="16"/>
      <c r="BA172" s="5"/>
      <c r="BI172" s="23">
        <v>1.8</v>
      </c>
      <c r="BN172" s="36"/>
      <c r="BO172" s="36"/>
      <c r="BP172" s="36"/>
      <c r="BQ172" s="23"/>
      <c r="BR172" s="23"/>
      <c r="BS172" s="38"/>
      <c r="BT172" s="38"/>
      <c r="BU172" s="21"/>
      <c r="BV172" s="36"/>
      <c r="BX172" s="38"/>
      <c r="BY172" s="20">
        <f aca="true" t="shared" si="62" ref="BY172:BY177">W172+(BQ172*12*Q172)+(BV172*Q172)</f>
        <v>10.8</v>
      </c>
      <c r="BZ172" s="20">
        <f aca="true" t="shared" si="63" ref="BZ172:BZ177">BY172/Q172</f>
        <v>21.6</v>
      </c>
      <c r="CL172">
        <f aca="true" t="shared" si="64" ref="CL172:CL177">A172*1</f>
        <v>1394</v>
      </c>
      <c r="CM172" t="s">
        <v>455</v>
      </c>
      <c r="CN172" t="s">
        <v>20</v>
      </c>
    </row>
    <row r="173" spans="1:91" ht="12.75">
      <c r="A173" s="18">
        <v>1394</v>
      </c>
      <c r="B173" s="13" t="s">
        <v>778</v>
      </c>
      <c r="C173" s="13" t="s">
        <v>1021</v>
      </c>
      <c r="D173" s="13" t="s">
        <v>57</v>
      </c>
      <c r="E173" s="13" t="s">
        <v>185</v>
      </c>
      <c r="F173" s="2" t="s">
        <v>161</v>
      </c>
      <c r="G173" s="2">
        <v>3</v>
      </c>
      <c r="H173" s="2" t="s">
        <v>4</v>
      </c>
      <c r="I173" s="9">
        <v>0.5</v>
      </c>
      <c r="J173" s="23">
        <v>1.9</v>
      </c>
      <c r="K173" s="2" t="s">
        <v>1110</v>
      </c>
      <c r="L173" s="13" t="s">
        <v>233</v>
      </c>
      <c r="M173" t="s">
        <v>1113</v>
      </c>
      <c r="N173" s="13" t="s">
        <v>1089</v>
      </c>
      <c r="O173" s="13" t="s">
        <v>1089</v>
      </c>
      <c r="P173" s="2" t="s">
        <v>1214</v>
      </c>
      <c r="Q173" s="9">
        <v>0.5</v>
      </c>
      <c r="T173" s="27"/>
      <c r="W173" s="47">
        <f t="shared" si="59"/>
        <v>11.399999999999999</v>
      </c>
      <c r="X173" s="47">
        <f t="shared" si="60"/>
        <v>22.799999999999997</v>
      </c>
      <c r="Z173" s="5">
        <f>1+18/20</f>
        <v>1.9</v>
      </c>
      <c r="AA173" s="12"/>
      <c r="AB173" s="12"/>
      <c r="AC173" s="12"/>
      <c r="AD173" s="47"/>
      <c r="AE173" s="12"/>
      <c r="AF173" s="12">
        <v>19</v>
      </c>
      <c r="AG173" s="12">
        <v>0</v>
      </c>
      <c r="AH173" s="23">
        <f>AE173+AF173/20+AG173/240</f>
        <v>0.95</v>
      </c>
      <c r="AI173">
        <v>1</v>
      </c>
      <c r="AJ173">
        <v>18</v>
      </c>
      <c r="AK173">
        <v>0</v>
      </c>
      <c r="AL173" s="23">
        <f t="shared" si="61"/>
        <v>1.9</v>
      </c>
      <c r="AM173" s="23"/>
      <c r="AO173" s="16"/>
      <c r="AP173" s="16"/>
      <c r="AQ173" s="16"/>
      <c r="BA173" s="5"/>
      <c r="BI173" s="23">
        <v>1.9</v>
      </c>
      <c r="BN173" s="36"/>
      <c r="BO173" s="36"/>
      <c r="BP173" s="36"/>
      <c r="BQ173" s="23"/>
      <c r="BR173" s="23"/>
      <c r="BS173" s="38"/>
      <c r="BT173" s="38"/>
      <c r="BU173" s="21"/>
      <c r="BV173" s="36"/>
      <c r="BX173" s="38"/>
      <c r="BY173" s="20">
        <f t="shared" si="62"/>
        <v>11.399999999999999</v>
      </c>
      <c r="BZ173" s="20">
        <f t="shared" si="63"/>
        <v>22.799999999999997</v>
      </c>
      <c r="CL173">
        <f t="shared" si="64"/>
        <v>1394</v>
      </c>
      <c r="CM173" t="s">
        <v>1113</v>
      </c>
    </row>
    <row r="174" spans="1:92" ht="12.75">
      <c r="A174" s="18">
        <v>1394</v>
      </c>
      <c r="B174" s="13" t="s">
        <v>778</v>
      </c>
      <c r="C174" s="13" t="s">
        <v>1021</v>
      </c>
      <c r="D174" s="13" t="s">
        <v>57</v>
      </c>
      <c r="E174" s="13" t="s">
        <v>185</v>
      </c>
      <c r="F174" s="2" t="s">
        <v>163</v>
      </c>
      <c r="G174" s="2">
        <v>3</v>
      </c>
      <c r="H174" s="2" t="s">
        <v>450</v>
      </c>
      <c r="I174" s="9">
        <v>0.5</v>
      </c>
      <c r="J174" s="23">
        <v>1.8</v>
      </c>
      <c r="K174" s="2" t="s">
        <v>349</v>
      </c>
      <c r="L174" s="13" t="s">
        <v>233</v>
      </c>
      <c r="M174" t="s">
        <v>455</v>
      </c>
      <c r="N174" s="13" t="s">
        <v>442</v>
      </c>
      <c r="O174" s="13" t="s">
        <v>251</v>
      </c>
      <c r="P174" s="2" t="s">
        <v>190</v>
      </c>
      <c r="Q174" s="9">
        <v>0.5</v>
      </c>
      <c r="T174" s="27"/>
      <c r="W174" s="47">
        <f t="shared" si="59"/>
        <v>10.8</v>
      </c>
      <c r="X174" s="47">
        <f t="shared" si="60"/>
        <v>21.6</v>
      </c>
      <c r="Z174" s="5">
        <f>1+16/20</f>
        <v>1.8</v>
      </c>
      <c r="AA174" s="12"/>
      <c r="AB174" s="12"/>
      <c r="AC174" s="12"/>
      <c r="AD174" s="47"/>
      <c r="AE174" s="12"/>
      <c r="AF174" s="12">
        <v>18</v>
      </c>
      <c r="AG174" s="12">
        <v>0</v>
      </c>
      <c r="AH174" s="23">
        <f>AE174+AF174/20+AG174/240</f>
        <v>0.9</v>
      </c>
      <c r="AI174">
        <v>1</v>
      </c>
      <c r="AJ174">
        <v>16</v>
      </c>
      <c r="AK174">
        <v>0</v>
      </c>
      <c r="AL174" s="23">
        <f t="shared" si="61"/>
        <v>1.8</v>
      </c>
      <c r="AM174" s="23"/>
      <c r="AO174" s="16"/>
      <c r="AP174" s="16"/>
      <c r="AQ174" s="16"/>
      <c r="BA174" s="5"/>
      <c r="BI174" s="23">
        <v>1.8</v>
      </c>
      <c r="BN174" s="36"/>
      <c r="BO174" s="36"/>
      <c r="BP174" s="36"/>
      <c r="BQ174" s="23"/>
      <c r="BR174" s="23"/>
      <c r="BS174" s="38"/>
      <c r="BT174" s="38"/>
      <c r="BU174" s="21"/>
      <c r="BV174" s="36"/>
      <c r="BX174" s="38"/>
      <c r="BY174" s="20">
        <f t="shared" si="62"/>
        <v>10.8</v>
      </c>
      <c r="BZ174" s="20">
        <f t="shared" si="63"/>
        <v>21.6</v>
      </c>
      <c r="CL174">
        <f t="shared" si="64"/>
        <v>1394</v>
      </c>
      <c r="CM174" t="s">
        <v>455</v>
      </c>
      <c r="CN174" t="s">
        <v>836</v>
      </c>
    </row>
    <row r="175" spans="1:91" ht="12.75">
      <c r="A175" s="18">
        <v>1394</v>
      </c>
      <c r="B175" s="13" t="s">
        <v>778</v>
      </c>
      <c r="C175" s="13" t="s">
        <v>1021</v>
      </c>
      <c r="D175" s="13" t="s">
        <v>57</v>
      </c>
      <c r="E175" s="13" t="s">
        <v>185</v>
      </c>
      <c r="F175" s="2" t="s">
        <v>162</v>
      </c>
      <c r="G175" s="2">
        <v>3</v>
      </c>
      <c r="H175" s="2" t="s">
        <v>4</v>
      </c>
      <c r="I175" s="9">
        <v>0.5</v>
      </c>
      <c r="J175" s="23">
        <v>1.9</v>
      </c>
      <c r="K175" s="2" t="s">
        <v>1110</v>
      </c>
      <c r="L175" s="13" t="s">
        <v>233</v>
      </c>
      <c r="M175" t="s">
        <v>1113</v>
      </c>
      <c r="N175" s="13" t="s">
        <v>1089</v>
      </c>
      <c r="O175" s="13" t="s">
        <v>1089</v>
      </c>
      <c r="P175" s="2" t="s">
        <v>190</v>
      </c>
      <c r="Q175" s="9">
        <v>0.5</v>
      </c>
      <c r="T175" s="27"/>
      <c r="W175" s="47">
        <f t="shared" si="59"/>
        <v>11.399999999999999</v>
      </c>
      <c r="X175" s="47">
        <f t="shared" si="60"/>
        <v>22.799999999999997</v>
      </c>
      <c r="Z175" s="5">
        <f>1+18/20</f>
        <v>1.9</v>
      </c>
      <c r="AA175" s="12"/>
      <c r="AB175" s="12"/>
      <c r="AC175" s="12"/>
      <c r="AD175" s="47"/>
      <c r="AE175" s="12"/>
      <c r="AF175" s="12">
        <v>19</v>
      </c>
      <c r="AG175" s="12">
        <v>0</v>
      </c>
      <c r="AH175" s="23">
        <f>AE175+AF175/20+AG175/240</f>
        <v>0.95</v>
      </c>
      <c r="AI175">
        <v>1</v>
      </c>
      <c r="AJ175">
        <v>18</v>
      </c>
      <c r="AK175">
        <v>0</v>
      </c>
      <c r="AL175" s="23">
        <f t="shared" si="61"/>
        <v>1.9</v>
      </c>
      <c r="AM175" s="23"/>
      <c r="AO175" s="16"/>
      <c r="AP175" s="16"/>
      <c r="AQ175" s="16"/>
      <c r="BA175" s="5"/>
      <c r="BI175" s="23">
        <v>1.9</v>
      </c>
      <c r="BN175" s="36"/>
      <c r="BO175" s="36"/>
      <c r="BP175" s="36"/>
      <c r="BQ175" s="23"/>
      <c r="BR175" s="23"/>
      <c r="BS175" s="38"/>
      <c r="BT175" s="38"/>
      <c r="BU175" s="21"/>
      <c r="BV175" s="36"/>
      <c r="BX175" s="38"/>
      <c r="BY175" s="20">
        <f t="shared" si="62"/>
        <v>11.399999999999999</v>
      </c>
      <c r="BZ175" s="20">
        <f t="shared" si="63"/>
        <v>22.799999999999997</v>
      </c>
      <c r="CL175">
        <f t="shared" si="64"/>
        <v>1394</v>
      </c>
      <c r="CM175" t="s">
        <v>1113</v>
      </c>
    </row>
    <row r="176" spans="1:92" ht="12.75">
      <c r="A176" s="18">
        <v>1394</v>
      </c>
      <c r="B176" s="13" t="s">
        <v>778</v>
      </c>
      <c r="C176" s="13" t="s">
        <v>1021</v>
      </c>
      <c r="D176" s="13" t="s">
        <v>57</v>
      </c>
      <c r="E176" s="13" t="s">
        <v>185</v>
      </c>
      <c r="F176" s="2" t="s">
        <v>164</v>
      </c>
      <c r="G176" s="2">
        <v>3</v>
      </c>
      <c r="H176" s="2" t="s">
        <v>316</v>
      </c>
      <c r="I176" s="9">
        <v>25</v>
      </c>
      <c r="J176" s="23">
        <v>3.6</v>
      </c>
      <c r="K176" s="2" t="s">
        <v>380</v>
      </c>
      <c r="L176" s="13" t="s">
        <v>233</v>
      </c>
      <c r="M176" t="s">
        <v>328</v>
      </c>
      <c r="N176" s="13" t="s">
        <v>301</v>
      </c>
      <c r="O176" s="13" t="s">
        <v>608</v>
      </c>
      <c r="P176" s="2" t="s">
        <v>4</v>
      </c>
      <c r="Q176" s="9">
        <v>25</v>
      </c>
      <c r="T176" s="27"/>
      <c r="W176" s="47">
        <f t="shared" si="59"/>
        <v>1080</v>
      </c>
      <c r="X176" s="47">
        <f t="shared" si="60"/>
        <v>43.2</v>
      </c>
      <c r="Z176" s="5">
        <f>3+12/20</f>
        <v>3.6</v>
      </c>
      <c r="AA176" s="12"/>
      <c r="AB176" s="12"/>
      <c r="AC176" s="12"/>
      <c r="AD176" s="47"/>
      <c r="AE176" s="12"/>
      <c r="AF176" s="12"/>
      <c r="AG176" s="12"/>
      <c r="AH176" s="23"/>
      <c r="AI176">
        <v>3</v>
      </c>
      <c r="AJ176">
        <v>12</v>
      </c>
      <c r="AK176">
        <v>0</v>
      </c>
      <c r="AL176" s="23">
        <f t="shared" si="61"/>
        <v>3.6</v>
      </c>
      <c r="AM176" s="23"/>
      <c r="AO176" s="16"/>
      <c r="AP176" s="16"/>
      <c r="AQ176" s="16"/>
      <c r="BA176" s="5"/>
      <c r="BE176" s="23">
        <v>3.6</v>
      </c>
      <c r="BN176" s="36"/>
      <c r="BO176" s="36"/>
      <c r="BP176" s="36"/>
      <c r="BQ176" s="23"/>
      <c r="BR176" s="23"/>
      <c r="BS176" s="38"/>
      <c r="BT176" s="38"/>
      <c r="BU176" s="21"/>
      <c r="BV176" s="36"/>
      <c r="BX176" s="38"/>
      <c r="BY176" s="20">
        <f t="shared" si="62"/>
        <v>1080</v>
      </c>
      <c r="BZ176" s="20">
        <f t="shared" si="63"/>
        <v>43.2</v>
      </c>
      <c r="CL176">
        <f t="shared" si="64"/>
        <v>1394</v>
      </c>
      <c r="CM176" t="s">
        <v>328</v>
      </c>
      <c r="CN176" t="s">
        <v>41</v>
      </c>
    </row>
    <row r="177" spans="1:91" ht="12.75">
      <c r="A177" s="18">
        <v>1394</v>
      </c>
      <c r="B177" s="13" t="s">
        <v>778</v>
      </c>
      <c r="C177" s="13" t="s">
        <v>1021</v>
      </c>
      <c r="D177" s="13" t="s">
        <v>57</v>
      </c>
      <c r="E177" s="13" t="s">
        <v>185</v>
      </c>
      <c r="F177" s="2" t="s">
        <v>165</v>
      </c>
      <c r="G177" s="2">
        <v>3</v>
      </c>
      <c r="H177" s="2" t="s">
        <v>316</v>
      </c>
      <c r="I177" s="9">
        <v>25</v>
      </c>
      <c r="J177" s="23">
        <v>3.6</v>
      </c>
      <c r="K177" s="2" t="s">
        <v>388</v>
      </c>
      <c r="L177" s="13" t="s">
        <v>233</v>
      </c>
      <c r="M177" t="s">
        <v>338</v>
      </c>
      <c r="N177" s="13" t="s">
        <v>301</v>
      </c>
      <c r="O177" s="13" t="s">
        <v>1213</v>
      </c>
      <c r="P177" s="2" t="s">
        <v>4</v>
      </c>
      <c r="Q177" s="9">
        <v>25</v>
      </c>
      <c r="T177" s="27"/>
      <c r="W177" s="47">
        <f t="shared" si="59"/>
        <v>1080</v>
      </c>
      <c r="X177" s="47">
        <f t="shared" si="60"/>
        <v>43.2</v>
      </c>
      <c r="Z177" s="5">
        <f>3+12/20</f>
        <v>3.6</v>
      </c>
      <c r="AA177" s="12"/>
      <c r="AB177" s="12"/>
      <c r="AC177" s="12"/>
      <c r="AD177" s="47"/>
      <c r="AE177" s="12"/>
      <c r="AF177" s="12"/>
      <c r="AG177" s="12"/>
      <c r="AH177" s="23"/>
      <c r="AI177">
        <v>3</v>
      </c>
      <c r="AJ177">
        <v>12</v>
      </c>
      <c r="AK177">
        <v>0</v>
      </c>
      <c r="AL177" s="23">
        <f t="shared" si="61"/>
        <v>3.6</v>
      </c>
      <c r="AM177" s="23"/>
      <c r="AO177" s="16"/>
      <c r="AP177" s="16"/>
      <c r="AQ177" s="16"/>
      <c r="BA177" s="5"/>
      <c r="BE177" s="23">
        <v>3.6</v>
      </c>
      <c r="BN177" s="36"/>
      <c r="BO177" s="36"/>
      <c r="BP177" s="36"/>
      <c r="BQ177" s="23"/>
      <c r="BR177" s="23"/>
      <c r="BS177" s="38"/>
      <c r="BT177" s="38"/>
      <c r="BU177" s="21"/>
      <c r="BV177" s="36"/>
      <c r="BX177" s="38"/>
      <c r="BY177" s="20">
        <f t="shared" si="62"/>
        <v>1080</v>
      </c>
      <c r="BZ177" s="20">
        <f t="shared" si="63"/>
        <v>43.2</v>
      </c>
      <c r="CL177">
        <f t="shared" si="64"/>
        <v>1394</v>
      </c>
      <c r="CM177" t="s">
        <v>338</v>
      </c>
    </row>
    <row r="178" spans="1:91" ht="12.75">
      <c r="A178" s="18"/>
      <c r="E178" s="13"/>
      <c r="F178" s="2"/>
      <c r="G178" s="2"/>
      <c r="J178" s="23"/>
      <c r="T178" s="27"/>
      <c r="W178" s="47"/>
      <c r="X178" s="47"/>
      <c r="Z178" s="5"/>
      <c r="AA178" s="12"/>
      <c r="AB178" s="12"/>
      <c r="AC178" s="12"/>
      <c r="AD178" s="47"/>
      <c r="AE178" s="12"/>
      <c r="AF178" s="12"/>
      <c r="AG178" s="12"/>
      <c r="AH178" s="23"/>
      <c r="AL178" s="23"/>
      <c r="AM178" s="23"/>
      <c r="AO178" s="16"/>
      <c r="AP178" s="16"/>
      <c r="AQ178" s="16"/>
      <c r="BA178" s="5"/>
      <c r="BN178" s="36"/>
      <c r="BO178" s="36"/>
      <c r="BP178" s="36"/>
      <c r="BQ178" s="23"/>
      <c r="BR178" s="23"/>
      <c r="BS178" s="38"/>
      <c r="BT178" s="38"/>
      <c r="BU178" s="21"/>
      <c r="BV178" s="36"/>
      <c r="BX178" s="38"/>
      <c r="CM178" s="2"/>
    </row>
    <row r="179" spans="1:91" ht="12.75">
      <c r="A179" s="18" t="s">
        <v>56</v>
      </c>
      <c r="B179" s="13" t="s">
        <v>1064</v>
      </c>
      <c r="C179" s="13" t="s">
        <v>1021</v>
      </c>
      <c r="D179" s="13" t="s">
        <v>56</v>
      </c>
      <c r="E179" s="13" t="s">
        <v>86</v>
      </c>
      <c r="F179" s="2" t="s">
        <v>177</v>
      </c>
      <c r="G179" s="2"/>
      <c r="H179" s="2" t="s">
        <v>316</v>
      </c>
      <c r="I179" s="9">
        <v>3</v>
      </c>
      <c r="J179" s="23">
        <v>3.9000000000000004</v>
      </c>
      <c r="K179" s="2" t="s">
        <v>377</v>
      </c>
      <c r="L179" s="13" t="s">
        <v>233</v>
      </c>
      <c r="M179" t="s">
        <v>331</v>
      </c>
      <c r="N179" s="13" t="s">
        <v>301</v>
      </c>
      <c r="O179" s="13" t="s">
        <v>860</v>
      </c>
      <c r="P179" s="2" t="s">
        <v>1047</v>
      </c>
      <c r="Q179" s="9">
        <v>3</v>
      </c>
      <c r="T179" s="27">
        <v>140</v>
      </c>
      <c r="U179" s="19">
        <v>8</v>
      </c>
      <c r="V179" s="19">
        <v>0</v>
      </c>
      <c r="W179" s="47">
        <f>T179+U179/20+V179/240</f>
        <v>140.4</v>
      </c>
      <c r="X179" s="47">
        <f>W179/Q179</f>
        <v>46.800000000000004</v>
      </c>
      <c r="Z179" s="5">
        <f>X179/12</f>
        <v>3.9000000000000004</v>
      </c>
      <c r="AA179" s="12"/>
      <c r="AB179" s="12"/>
      <c r="AC179" s="12"/>
      <c r="AD179" s="47"/>
      <c r="AE179" s="12"/>
      <c r="AF179" s="12"/>
      <c r="AG179" s="12"/>
      <c r="AH179" s="23"/>
      <c r="AI179">
        <v>3</v>
      </c>
      <c r="AL179" s="23">
        <f>Z179*1</f>
        <v>3.9000000000000004</v>
      </c>
      <c r="AM179" s="23"/>
      <c r="AO179" s="16"/>
      <c r="AP179" s="16"/>
      <c r="AQ179" s="16"/>
      <c r="BA179" s="5"/>
      <c r="BF179" s="23">
        <v>3.9000000000000004</v>
      </c>
      <c r="BN179" s="36"/>
      <c r="BO179" s="36"/>
      <c r="BP179" s="36"/>
      <c r="BQ179" s="23"/>
      <c r="BR179" s="23"/>
      <c r="BS179" s="38"/>
      <c r="BT179" s="38"/>
      <c r="BU179" s="21"/>
      <c r="BV179" s="36"/>
      <c r="BX179" s="38"/>
      <c r="BY179" s="20">
        <f>W179+(BQ179*12*Q179)+(BV179*Q179)</f>
        <v>140.4</v>
      </c>
      <c r="BZ179" s="20">
        <f>BY179/Q179</f>
        <v>46.800000000000004</v>
      </c>
      <c r="CL179" s="13" t="s">
        <v>56</v>
      </c>
      <c r="CM179" t="s">
        <v>331</v>
      </c>
    </row>
    <row r="180" spans="1:91" ht="12.75">
      <c r="A180" s="18" t="s">
        <v>56</v>
      </c>
      <c r="B180" s="13" t="s">
        <v>1064</v>
      </c>
      <c r="C180" s="13" t="s">
        <v>1021</v>
      </c>
      <c r="D180" s="13" t="s">
        <v>56</v>
      </c>
      <c r="E180" s="13" t="s">
        <v>86</v>
      </c>
      <c r="F180" s="2" t="s">
        <v>178</v>
      </c>
      <c r="G180" s="2"/>
      <c r="H180" s="2" t="s">
        <v>4</v>
      </c>
      <c r="J180" s="23"/>
      <c r="K180" s="2" t="s">
        <v>588</v>
      </c>
      <c r="L180" s="13" t="s">
        <v>233</v>
      </c>
      <c r="M180" t="s">
        <v>586</v>
      </c>
      <c r="N180" s="13" t="s">
        <v>1177</v>
      </c>
      <c r="O180" s="13" t="s">
        <v>1213</v>
      </c>
      <c r="P180" s="2" t="s">
        <v>1047</v>
      </c>
      <c r="R180" s="9">
        <v>15</v>
      </c>
      <c r="T180" s="27">
        <v>18</v>
      </c>
      <c r="U180" s="19">
        <v>12</v>
      </c>
      <c r="V180" s="19">
        <v>0</v>
      </c>
      <c r="W180" s="47">
        <f>T180+U180/20+V180/240</f>
        <v>18.6</v>
      </c>
      <c r="X180" s="47"/>
      <c r="Y180" s="23">
        <f>W180*20/R180</f>
        <v>24.8</v>
      </c>
      <c r="Z180" s="5"/>
      <c r="AA180" s="12"/>
      <c r="AB180" s="12"/>
      <c r="AC180" s="12"/>
      <c r="AD180" s="47"/>
      <c r="AE180" s="12"/>
      <c r="AF180" s="12"/>
      <c r="AG180" s="12"/>
      <c r="AH180" s="23"/>
      <c r="AL180" s="23"/>
      <c r="AM180" s="5">
        <f>Y180/12</f>
        <v>2.066666666666667</v>
      </c>
      <c r="AO180" s="16"/>
      <c r="AP180" s="16"/>
      <c r="AQ180" s="16"/>
      <c r="BA180" s="5"/>
      <c r="BF180" s="23"/>
      <c r="BN180" s="36"/>
      <c r="BO180" s="36"/>
      <c r="BP180" s="36"/>
      <c r="BQ180" s="23"/>
      <c r="BR180" s="23"/>
      <c r="BS180" s="38"/>
      <c r="BT180" s="38"/>
      <c r="BU180" s="21"/>
      <c r="BV180" s="36"/>
      <c r="BX180" s="38"/>
      <c r="BY180" s="20">
        <f>W180+(BQ180*12*Q180)+(BV180*Q180)</f>
        <v>18.6</v>
      </c>
      <c r="BZ180" s="20"/>
      <c r="CL180" s="13" t="s">
        <v>56</v>
      </c>
      <c r="CM180" t="s">
        <v>586</v>
      </c>
    </row>
    <row r="181" spans="1:78" ht="12.75">
      <c r="A181" s="18"/>
      <c r="E181" s="13"/>
      <c r="F181" s="2"/>
      <c r="G181" s="2"/>
      <c r="J181" s="23"/>
      <c r="T181" s="27"/>
      <c r="W181" s="47"/>
      <c r="X181" s="47"/>
      <c r="Z181" s="5"/>
      <c r="AA181" s="12"/>
      <c r="AB181" s="12"/>
      <c r="AC181" s="12"/>
      <c r="AD181" s="47"/>
      <c r="AE181" s="12"/>
      <c r="AF181" s="12"/>
      <c r="AG181" s="12"/>
      <c r="AH181" s="23"/>
      <c r="AL181" s="23"/>
      <c r="AM181" s="5"/>
      <c r="AO181" s="16"/>
      <c r="AP181" s="16"/>
      <c r="AQ181" s="16"/>
      <c r="BA181" s="5"/>
      <c r="BF181" s="23"/>
      <c r="BN181" s="36"/>
      <c r="BO181" s="36"/>
      <c r="BP181" s="36"/>
      <c r="BQ181" s="23"/>
      <c r="BR181" s="23"/>
      <c r="BS181" s="38"/>
      <c r="BT181" s="38"/>
      <c r="BU181" s="21"/>
      <c r="BV181" s="36"/>
      <c r="BX181" s="38"/>
      <c r="BY181" s="20"/>
      <c r="BZ181" s="20"/>
    </row>
    <row r="182" spans="1:92" ht="12.75">
      <c r="A182" s="18">
        <v>1394</v>
      </c>
      <c r="B182" s="13" t="s">
        <v>775</v>
      </c>
      <c r="C182" s="13" t="s">
        <v>1021</v>
      </c>
      <c r="D182" s="13" t="s">
        <v>57</v>
      </c>
      <c r="E182" s="13" t="s">
        <v>180</v>
      </c>
      <c r="F182" s="2" t="s">
        <v>177</v>
      </c>
      <c r="G182" s="2"/>
      <c r="H182" s="2" t="s">
        <v>316</v>
      </c>
      <c r="I182" s="9">
        <v>4</v>
      </c>
      <c r="J182" s="23">
        <v>3.0625</v>
      </c>
      <c r="K182" s="2" t="s">
        <v>281</v>
      </c>
      <c r="L182" s="13" t="s">
        <v>233</v>
      </c>
      <c r="M182" t="s">
        <v>317</v>
      </c>
      <c r="N182" s="13" t="s">
        <v>301</v>
      </c>
      <c r="O182" s="13" t="s">
        <v>234</v>
      </c>
      <c r="P182" s="2" t="s">
        <v>1047</v>
      </c>
      <c r="Q182" s="9">
        <v>4</v>
      </c>
      <c r="T182" s="27">
        <v>147</v>
      </c>
      <c r="U182" s="19">
        <v>0</v>
      </c>
      <c r="V182" s="19">
        <v>0</v>
      </c>
      <c r="W182" s="47">
        <f>T182+U182/20+V182/240</f>
        <v>147</v>
      </c>
      <c r="X182" s="47">
        <f>W182/Q182</f>
        <v>36.75</v>
      </c>
      <c r="Z182" s="5">
        <f>X182/12</f>
        <v>3.0625</v>
      </c>
      <c r="AA182" s="12"/>
      <c r="AB182" s="12"/>
      <c r="AC182" s="12"/>
      <c r="AD182" s="47"/>
      <c r="AE182" s="12"/>
      <c r="AF182" s="12"/>
      <c r="AG182" s="12"/>
      <c r="AH182" s="23"/>
      <c r="AI182">
        <v>4</v>
      </c>
      <c r="AJ182">
        <v>1</v>
      </c>
      <c r="AK182">
        <v>8</v>
      </c>
      <c r="AL182" s="23">
        <f>Z182*1</f>
        <v>3.0625</v>
      </c>
      <c r="AM182" s="5"/>
      <c r="AO182" s="16"/>
      <c r="AP182" s="16"/>
      <c r="AQ182" s="16"/>
      <c r="BA182" s="5"/>
      <c r="BF182" s="23">
        <v>3.0625</v>
      </c>
      <c r="BN182" s="36"/>
      <c r="BO182" s="36"/>
      <c r="BP182" s="36"/>
      <c r="BQ182" s="23"/>
      <c r="BR182" s="23"/>
      <c r="BS182" s="38"/>
      <c r="BT182" s="38"/>
      <c r="BU182" s="21"/>
      <c r="BV182" s="36"/>
      <c r="BX182" s="38"/>
      <c r="BY182" s="20">
        <f>W182+(BQ182*12*Q182)+(BV182*Q182)</f>
        <v>147</v>
      </c>
      <c r="BZ182" s="20">
        <f>BY182/Q182</f>
        <v>36.75</v>
      </c>
      <c r="CL182">
        <f>A182*1</f>
        <v>1394</v>
      </c>
      <c r="CM182" t="s">
        <v>317</v>
      </c>
      <c r="CN182" t="s">
        <v>21</v>
      </c>
    </row>
    <row r="183" spans="1:91" ht="12.75">
      <c r="A183" s="18">
        <v>1394</v>
      </c>
      <c r="B183" s="13" t="s">
        <v>775</v>
      </c>
      <c r="C183" s="13" t="s">
        <v>1021</v>
      </c>
      <c r="D183" s="13" t="s">
        <v>57</v>
      </c>
      <c r="E183" s="13" t="s">
        <v>180</v>
      </c>
      <c r="F183" s="2" t="s">
        <v>178</v>
      </c>
      <c r="G183" s="2"/>
      <c r="H183" s="2" t="s">
        <v>4</v>
      </c>
      <c r="J183" s="23"/>
      <c r="K183" s="2" t="s">
        <v>588</v>
      </c>
      <c r="L183" s="13" t="s">
        <v>233</v>
      </c>
      <c r="M183" t="s">
        <v>586</v>
      </c>
      <c r="N183" s="13" t="s">
        <v>1177</v>
      </c>
      <c r="O183" s="13" t="s">
        <v>1213</v>
      </c>
      <c r="P183" s="2" t="s">
        <v>1047</v>
      </c>
      <c r="R183" s="9">
        <v>15</v>
      </c>
      <c r="T183" s="27">
        <v>16</v>
      </c>
      <c r="U183" s="19">
        <v>10</v>
      </c>
      <c r="V183" s="19">
        <v>0</v>
      </c>
      <c r="W183" s="47">
        <f>T183+U183/20+V183/240</f>
        <v>16.5</v>
      </c>
      <c r="X183" s="47"/>
      <c r="Y183" s="23">
        <f>W183*20/R183</f>
        <v>22</v>
      </c>
      <c r="Z183" s="5"/>
      <c r="AA183" s="12"/>
      <c r="AB183" s="12"/>
      <c r="AC183" s="12"/>
      <c r="AD183" s="47"/>
      <c r="AE183" s="12"/>
      <c r="AF183" s="12"/>
      <c r="AG183" s="12"/>
      <c r="AH183" s="23"/>
      <c r="AL183" s="23"/>
      <c r="AM183" s="5">
        <f>Y183/12</f>
        <v>1.8333333333333333</v>
      </c>
      <c r="AO183" s="16"/>
      <c r="AP183" s="16"/>
      <c r="AQ183" s="16"/>
      <c r="BA183" s="5"/>
      <c r="BF183" s="23"/>
      <c r="BN183" s="36"/>
      <c r="BO183" s="36"/>
      <c r="BP183" s="36"/>
      <c r="BQ183" s="23"/>
      <c r="BR183" s="23"/>
      <c r="BS183" s="38"/>
      <c r="BT183" s="38"/>
      <c r="BU183" s="21"/>
      <c r="BV183" s="36"/>
      <c r="BX183" s="38"/>
      <c r="BY183" s="20">
        <f>W183+(BQ183*12*Q183)+(BV183*Q183)</f>
        <v>16.5</v>
      </c>
      <c r="BZ183" s="20"/>
      <c r="CL183">
        <f>A183*1</f>
        <v>1394</v>
      </c>
      <c r="CM183" t="s">
        <v>586</v>
      </c>
    </row>
    <row r="184" spans="1:91" ht="12.75">
      <c r="A184" s="18"/>
      <c r="E184" s="13"/>
      <c r="F184" s="2"/>
      <c r="G184" s="2"/>
      <c r="J184" s="23"/>
      <c r="T184" s="27"/>
      <c r="W184" s="47"/>
      <c r="X184" s="47"/>
      <c r="Z184" s="5"/>
      <c r="AA184" s="12"/>
      <c r="AB184" s="12"/>
      <c r="AC184" s="12"/>
      <c r="AD184" s="47"/>
      <c r="AE184" s="12"/>
      <c r="AF184" s="12"/>
      <c r="AG184" s="12"/>
      <c r="AH184" s="23"/>
      <c r="AL184" s="23"/>
      <c r="AM184" s="23"/>
      <c r="AO184" s="16"/>
      <c r="AP184" s="16"/>
      <c r="AQ184" s="16"/>
      <c r="BA184" s="5"/>
      <c r="BN184" s="36"/>
      <c r="BO184" s="36"/>
      <c r="BP184" s="36"/>
      <c r="BQ184" s="23"/>
      <c r="BR184" s="23"/>
      <c r="BS184" s="38"/>
      <c r="BT184" s="38"/>
      <c r="BU184" s="21"/>
      <c r="BV184" s="36"/>
      <c r="BX184" s="38"/>
      <c r="BY184" s="20"/>
      <c r="BZ184" s="20"/>
      <c r="CL184">
        <f>A184*1</f>
        <v>0</v>
      </c>
      <c r="CM184" s="2"/>
    </row>
    <row r="185" spans="1:91" ht="12.75">
      <c r="A185" s="18"/>
      <c r="E185" s="13"/>
      <c r="F185" s="2"/>
      <c r="G185" s="2"/>
      <c r="J185" s="23"/>
      <c r="T185" s="27"/>
      <c r="W185" s="47">
        <f>T185+U185/20+V185/240</f>
        <v>0</v>
      </c>
      <c r="X185" s="47" t="e">
        <f>W185/Q185</f>
        <v>#DIV/0!</v>
      </c>
      <c r="Z185" s="5" t="e">
        <f>X185/12</f>
        <v>#DIV/0!</v>
      </c>
      <c r="AA185" s="12"/>
      <c r="AB185" s="12"/>
      <c r="AC185" s="12"/>
      <c r="AD185" s="47">
        <f>AA185+AB185/20+AC185/240</f>
        <v>0</v>
      </c>
      <c r="AE185" s="12"/>
      <c r="AF185" s="12"/>
      <c r="AG185" s="12"/>
      <c r="AH185" s="23">
        <f>AE185+AF185/20+AG185/240</f>
        <v>0</v>
      </c>
      <c r="AL185" s="23" t="e">
        <f>Z185*1</f>
        <v>#DIV/0!</v>
      </c>
      <c r="AM185" s="23"/>
      <c r="AO185" s="16"/>
      <c r="AP185" s="16"/>
      <c r="AQ185" s="16"/>
      <c r="BA185" s="5"/>
      <c r="BN185" s="36"/>
      <c r="BO185" s="36"/>
      <c r="BP185" s="36"/>
      <c r="BQ185" s="23"/>
      <c r="BR185" s="23"/>
      <c r="BS185" s="38"/>
      <c r="BT185" s="38"/>
      <c r="BU185" s="21"/>
      <c r="BV185" s="36"/>
      <c r="BX185" s="38"/>
      <c r="BY185" s="20">
        <f>W185+(BQ185*12*Q185)+(BV185*Q185)</f>
        <v>0</v>
      </c>
      <c r="BZ185" s="20" t="e">
        <f>BY185/Q185</f>
        <v>#DIV/0!</v>
      </c>
      <c r="CL185">
        <f>A185*1</f>
        <v>0</v>
      </c>
      <c r="CM185" s="2"/>
    </row>
    <row r="186" spans="10:91" ht="12.75">
      <c r="J186" s="23"/>
      <c r="T186" s="27"/>
      <c r="W186" s="47"/>
      <c r="X186" s="47"/>
      <c r="AA186" s="12"/>
      <c r="AB186" s="12"/>
      <c r="AC186" s="12"/>
      <c r="AD186" s="47"/>
      <c r="AE186" s="12"/>
      <c r="AF186" s="12"/>
      <c r="AG186" s="12"/>
      <c r="AH186" s="23"/>
      <c r="AL186" s="23"/>
      <c r="AO186" s="16"/>
      <c r="AP186" s="16"/>
      <c r="AQ186" s="16"/>
      <c r="BA186" s="5"/>
      <c r="BN186" s="36"/>
      <c r="BO186" s="36"/>
      <c r="BP186" s="36"/>
      <c r="BR186" s="23"/>
      <c r="BS186" s="38"/>
      <c r="BT186" s="38"/>
      <c r="BU186" s="21"/>
      <c r="BV186" s="36"/>
      <c r="BX186" s="38"/>
      <c r="BY186" s="47"/>
      <c r="BZ186" s="47"/>
      <c r="CM186" s="2"/>
    </row>
    <row r="187" spans="10:91" ht="12.75">
      <c r="J187" s="23"/>
      <c r="T187" s="27"/>
      <c r="W187" s="47"/>
      <c r="X187" s="47"/>
      <c r="AA187" s="12"/>
      <c r="AB187" s="12"/>
      <c r="AC187" s="12"/>
      <c r="AD187" s="47"/>
      <c r="AE187" s="12"/>
      <c r="AF187" s="12"/>
      <c r="AG187" s="12"/>
      <c r="AH187" s="23"/>
      <c r="AL187" s="23"/>
      <c r="AO187" s="16"/>
      <c r="AP187" s="16"/>
      <c r="AQ187" s="16"/>
      <c r="BA187" s="5"/>
      <c r="BN187" s="36"/>
      <c r="BO187" s="36"/>
      <c r="BP187" s="36"/>
      <c r="BR187" s="23"/>
      <c r="BS187" s="38"/>
      <c r="BT187" s="38"/>
      <c r="BU187" s="21"/>
      <c r="BV187" s="36"/>
      <c r="BX187" s="38"/>
      <c r="BY187" s="47"/>
      <c r="BZ187" s="47"/>
      <c r="CM187" s="2"/>
    </row>
    <row r="188" spans="10:91" ht="12.75">
      <c r="J188" s="23"/>
      <c r="T188" s="27"/>
      <c r="W188" s="47"/>
      <c r="X188" s="47"/>
      <c r="AA188" s="12"/>
      <c r="AB188" s="12"/>
      <c r="AC188" s="12"/>
      <c r="AD188" s="47"/>
      <c r="AE188" s="12"/>
      <c r="AF188" s="12"/>
      <c r="AG188" s="12"/>
      <c r="AH188" s="23"/>
      <c r="AL188" s="23"/>
      <c r="AO188" s="16"/>
      <c r="AP188" s="16"/>
      <c r="AQ188" s="16"/>
      <c r="BA188" s="5"/>
      <c r="BN188" s="36"/>
      <c r="BO188" s="36"/>
      <c r="BP188" s="36"/>
      <c r="BR188" s="23"/>
      <c r="BS188" s="38"/>
      <c r="BT188" s="38"/>
      <c r="BU188" s="21"/>
      <c r="BV188" s="36"/>
      <c r="BX188" s="38"/>
      <c r="BY188" s="47"/>
      <c r="BZ188" s="47"/>
      <c r="CM188" s="2"/>
    </row>
    <row r="189" spans="10:91" ht="12.75">
      <c r="J189" s="23"/>
      <c r="T189" s="27"/>
      <c r="W189" s="47"/>
      <c r="X189" s="47"/>
      <c r="AA189" s="12"/>
      <c r="AB189" s="12"/>
      <c r="AC189" s="12"/>
      <c r="AD189" s="47"/>
      <c r="AE189" s="12"/>
      <c r="AF189" s="12"/>
      <c r="AG189" s="12"/>
      <c r="AH189" s="23"/>
      <c r="AL189" s="23"/>
      <c r="AO189" s="16"/>
      <c r="AP189" s="16"/>
      <c r="AQ189" s="16"/>
      <c r="BA189" s="5"/>
      <c r="BN189" s="36"/>
      <c r="BO189" s="36"/>
      <c r="BP189" s="36"/>
      <c r="BR189" s="23"/>
      <c r="BS189" s="38"/>
      <c r="BT189" s="38"/>
      <c r="BU189" s="21"/>
      <c r="BV189" s="36"/>
      <c r="BX189" s="38"/>
      <c r="BY189" s="47"/>
      <c r="BZ189" s="47"/>
      <c r="CM189" s="2"/>
    </row>
    <row r="190" spans="10:91" ht="12.75">
      <c r="J190" s="23"/>
      <c r="T190" s="27"/>
      <c r="W190" s="47"/>
      <c r="X190" s="47"/>
      <c r="AA190" s="12"/>
      <c r="AB190" s="12"/>
      <c r="AC190" s="12"/>
      <c r="AD190" s="47"/>
      <c r="AE190" s="12"/>
      <c r="AF190" s="12"/>
      <c r="AG190" s="12"/>
      <c r="AH190" s="23"/>
      <c r="AL190" s="23"/>
      <c r="AO190" s="16"/>
      <c r="AP190" s="16"/>
      <c r="AQ190" s="16"/>
      <c r="BA190" s="5"/>
      <c r="BN190" s="36"/>
      <c r="BO190" s="36"/>
      <c r="BP190" s="36"/>
      <c r="BR190" s="23"/>
      <c r="BS190" s="38"/>
      <c r="BT190" s="38"/>
      <c r="BU190" s="21"/>
      <c r="BV190" s="36"/>
      <c r="BX190" s="38"/>
      <c r="BY190" s="47"/>
      <c r="BZ190" s="47"/>
      <c r="CM190" s="2"/>
    </row>
    <row r="191" spans="10:91" ht="12.75">
      <c r="J191" s="23"/>
      <c r="T191" s="27"/>
      <c r="W191" s="47"/>
      <c r="X191" s="47"/>
      <c r="AA191" s="12"/>
      <c r="AB191" s="12"/>
      <c r="AC191" s="12"/>
      <c r="AD191" s="47"/>
      <c r="AE191" s="12"/>
      <c r="AF191" s="12"/>
      <c r="AG191" s="12"/>
      <c r="AH191" s="23"/>
      <c r="AL191" s="23"/>
      <c r="AO191" s="16"/>
      <c r="AP191" s="16"/>
      <c r="AQ191" s="16"/>
      <c r="BA191" s="5"/>
      <c r="BN191" s="36"/>
      <c r="BO191" s="36"/>
      <c r="BP191" s="36"/>
      <c r="BR191" s="23"/>
      <c r="BS191" s="38"/>
      <c r="BT191" s="38"/>
      <c r="BU191" s="21"/>
      <c r="BV191" s="36"/>
      <c r="BX191" s="38"/>
      <c r="BY191" s="47"/>
      <c r="BZ191" s="47"/>
      <c r="CM191" s="2"/>
    </row>
    <row r="192" spans="10:91" ht="12.75">
      <c r="J192" s="23"/>
      <c r="T192" s="27"/>
      <c r="W192" s="47"/>
      <c r="X192" s="47"/>
      <c r="AA192" s="12"/>
      <c r="AB192" s="12"/>
      <c r="AC192" s="12"/>
      <c r="AD192" s="47"/>
      <c r="AE192" s="12"/>
      <c r="AF192" s="12"/>
      <c r="AG192" s="12"/>
      <c r="AH192" s="23"/>
      <c r="AL192" s="23"/>
      <c r="AO192" s="16"/>
      <c r="AP192" s="16"/>
      <c r="AQ192" s="16"/>
      <c r="BA192" s="5"/>
      <c r="BN192" s="36"/>
      <c r="BO192" s="36"/>
      <c r="BP192" s="36"/>
      <c r="BR192" s="23"/>
      <c r="BS192" s="38"/>
      <c r="BT192" s="38"/>
      <c r="BU192" s="21"/>
      <c r="BV192" s="36"/>
      <c r="BX192" s="38"/>
      <c r="BY192" s="47"/>
      <c r="BZ192" s="47"/>
      <c r="CM192" s="2"/>
    </row>
    <row r="193" spans="10:91" ht="12.75">
      <c r="J193" s="23"/>
      <c r="T193" s="27"/>
      <c r="W193" s="47"/>
      <c r="X193" s="47"/>
      <c r="AA193" s="12"/>
      <c r="AB193" s="12"/>
      <c r="AC193" s="12"/>
      <c r="AD193" s="47"/>
      <c r="AE193" s="12"/>
      <c r="AF193" s="12"/>
      <c r="AG193" s="12"/>
      <c r="AH193" s="23"/>
      <c r="AL193" s="23"/>
      <c r="AO193" s="16"/>
      <c r="AP193" s="16"/>
      <c r="AQ193" s="16"/>
      <c r="BA193" s="5"/>
      <c r="BN193" s="36"/>
      <c r="BO193" s="36"/>
      <c r="BP193" s="36"/>
      <c r="BR193" s="23"/>
      <c r="BS193" s="38"/>
      <c r="BT193" s="38"/>
      <c r="BU193" s="21"/>
      <c r="BV193" s="36"/>
      <c r="BX193" s="38"/>
      <c r="BY193" s="47"/>
      <c r="BZ193" s="47"/>
      <c r="CM193" s="2"/>
    </row>
    <row r="194" spans="10:91" ht="12.75">
      <c r="J194" s="23"/>
      <c r="T194" s="27"/>
      <c r="W194" s="47"/>
      <c r="X194" s="47"/>
      <c r="AA194" s="12"/>
      <c r="AB194" s="12"/>
      <c r="AC194" s="12"/>
      <c r="AD194" s="47"/>
      <c r="AE194" s="12"/>
      <c r="AF194" s="12"/>
      <c r="AG194" s="12"/>
      <c r="AH194" s="23"/>
      <c r="AL194" s="23"/>
      <c r="AO194" s="16"/>
      <c r="AP194" s="16"/>
      <c r="AQ194" s="16"/>
      <c r="BA194" s="5"/>
      <c r="BN194" s="36"/>
      <c r="BO194" s="36"/>
      <c r="BP194" s="36"/>
      <c r="BR194" s="23"/>
      <c r="BS194" s="38"/>
      <c r="BT194" s="38"/>
      <c r="BU194" s="21"/>
      <c r="BV194" s="36"/>
      <c r="BX194" s="38"/>
      <c r="BY194" s="47"/>
      <c r="BZ194" s="47"/>
      <c r="CM194" s="2"/>
    </row>
    <row r="195" spans="10:91" ht="12.75">
      <c r="J195" s="23"/>
      <c r="T195" s="27"/>
      <c r="W195" s="47"/>
      <c r="X195" s="47"/>
      <c r="AA195" s="12"/>
      <c r="AB195" s="12"/>
      <c r="AC195" s="12"/>
      <c r="AD195" s="47"/>
      <c r="AE195" s="12"/>
      <c r="AF195" s="12"/>
      <c r="AG195" s="12"/>
      <c r="AH195" s="23"/>
      <c r="AL195" s="23"/>
      <c r="AO195" s="16"/>
      <c r="AP195" s="16"/>
      <c r="AQ195" s="16"/>
      <c r="BA195" s="5"/>
      <c r="BN195" s="36"/>
      <c r="BO195" s="36"/>
      <c r="BP195" s="36"/>
      <c r="BR195" s="23"/>
      <c r="BS195" s="38"/>
      <c r="BT195" s="38"/>
      <c r="BU195" s="21"/>
      <c r="BV195" s="36"/>
      <c r="BX195" s="38"/>
      <c r="BY195" s="47"/>
      <c r="BZ195" s="47"/>
      <c r="CM195" s="2"/>
    </row>
    <row r="196" spans="10:91" ht="12.75">
      <c r="J196" s="23"/>
      <c r="T196" s="27"/>
      <c r="W196" s="47"/>
      <c r="X196" s="47"/>
      <c r="AA196" s="12"/>
      <c r="AB196" s="12"/>
      <c r="AC196" s="12"/>
      <c r="AD196" s="47"/>
      <c r="AE196" s="12"/>
      <c r="AF196" s="12"/>
      <c r="AG196" s="12"/>
      <c r="AH196" s="23"/>
      <c r="AL196" s="23"/>
      <c r="AO196" s="16"/>
      <c r="AP196" s="16"/>
      <c r="AQ196" s="16"/>
      <c r="BA196" s="5"/>
      <c r="BN196" s="36"/>
      <c r="BO196" s="36"/>
      <c r="BP196" s="36"/>
      <c r="BR196" s="23"/>
      <c r="BS196" s="38"/>
      <c r="BT196" s="38"/>
      <c r="BU196" s="21"/>
      <c r="BV196" s="36"/>
      <c r="BX196" s="38"/>
      <c r="BY196" s="47"/>
      <c r="BZ196" s="47"/>
      <c r="CM196" s="2"/>
    </row>
    <row r="197" spans="10:91" ht="12.75">
      <c r="J197" s="23"/>
      <c r="T197" s="27"/>
      <c r="W197" s="47"/>
      <c r="X197" s="47"/>
      <c r="AA197" s="12"/>
      <c r="AB197" s="12"/>
      <c r="AC197" s="12"/>
      <c r="AD197" s="47"/>
      <c r="AE197" s="12"/>
      <c r="AF197" s="12"/>
      <c r="AG197" s="12"/>
      <c r="AH197" s="23"/>
      <c r="AL197" s="23"/>
      <c r="AO197" s="16"/>
      <c r="AP197" s="16"/>
      <c r="AQ197" s="16"/>
      <c r="BA197" s="5"/>
      <c r="BN197" s="36"/>
      <c r="BO197" s="36"/>
      <c r="BP197" s="36"/>
      <c r="BR197" s="23"/>
      <c r="BS197" s="38"/>
      <c r="BT197" s="38"/>
      <c r="BU197" s="21"/>
      <c r="BV197" s="36"/>
      <c r="BX197" s="38"/>
      <c r="BY197" s="47"/>
      <c r="BZ197" s="47"/>
      <c r="CM197" s="2"/>
    </row>
    <row r="198" spans="10:91" ht="12.75">
      <c r="J198" s="23"/>
      <c r="T198" s="27"/>
      <c r="W198" s="47"/>
      <c r="X198" s="47"/>
      <c r="AA198" s="12"/>
      <c r="AB198" s="12"/>
      <c r="AC198" s="12"/>
      <c r="AD198" s="47"/>
      <c r="AE198" s="12"/>
      <c r="AF198" s="12"/>
      <c r="AG198" s="12"/>
      <c r="AH198" s="23"/>
      <c r="AL198" s="23"/>
      <c r="AO198" s="16"/>
      <c r="AP198" s="16"/>
      <c r="AQ198" s="16"/>
      <c r="BA198" s="5"/>
      <c r="BN198" s="36"/>
      <c r="BO198" s="36"/>
      <c r="BP198" s="36"/>
      <c r="BR198" s="23"/>
      <c r="BS198" s="38"/>
      <c r="BT198" s="38"/>
      <c r="BU198" s="21"/>
      <c r="BV198" s="36"/>
      <c r="BX198" s="38"/>
      <c r="BY198" s="47"/>
      <c r="BZ198" s="47"/>
      <c r="CM198" s="2"/>
    </row>
    <row r="199" spans="10:91" ht="12.75">
      <c r="J199" s="23"/>
      <c r="T199" s="27"/>
      <c r="W199" s="47"/>
      <c r="X199" s="47"/>
      <c r="AA199" s="12"/>
      <c r="AB199" s="12"/>
      <c r="AC199" s="12"/>
      <c r="AD199" s="47"/>
      <c r="AE199" s="12"/>
      <c r="AF199" s="12"/>
      <c r="AG199" s="12"/>
      <c r="AH199" s="23"/>
      <c r="AL199" s="23"/>
      <c r="AO199" s="16"/>
      <c r="AP199" s="16"/>
      <c r="AQ199" s="16"/>
      <c r="BA199" s="5"/>
      <c r="BN199" s="36"/>
      <c r="BO199" s="36"/>
      <c r="BP199" s="36"/>
      <c r="BR199" s="23"/>
      <c r="BS199" s="38"/>
      <c r="BT199" s="38"/>
      <c r="BU199" s="21"/>
      <c r="BV199" s="36"/>
      <c r="BX199" s="38"/>
      <c r="BY199" s="47"/>
      <c r="BZ199" s="47"/>
      <c r="CM199" s="2"/>
    </row>
    <row r="200" spans="10:91" ht="12.75">
      <c r="J200" s="23"/>
      <c r="T200" s="27"/>
      <c r="W200" s="47"/>
      <c r="X200" s="47"/>
      <c r="AA200" s="12"/>
      <c r="AB200" s="12"/>
      <c r="AC200" s="12"/>
      <c r="AD200" s="47"/>
      <c r="AE200" s="12"/>
      <c r="AF200" s="12"/>
      <c r="AG200" s="12"/>
      <c r="AH200" s="23"/>
      <c r="AL200" s="23"/>
      <c r="AO200" s="16"/>
      <c r="AP200" s="16"/>
      <c r="AQ200" s="16"/>
      <c r="BA200" s="5"/>
      <c r="BN200" s="36"/>
      <c r="BO200" s="36"/>
      <c r="BP200" s="36"/>
      <c r="BR200" s="23"/>
      <c r="BS200" s="38"/>
      <c r="BT200" s="38"/>
      <c r="BU200" s="21"/>
      <c r="BV200" s="36"/>
      <c r="BX200" s="38"/>
      <c r="BY200" s="47"/>
      <c r="BZ200" s="47"/>
      <c r="CM200" s="2"/>
    </row>
    <row r="201" spans="10:91" ht="12.75">
      <c r="J201" s="23"/>
      <c r="T201" s="27"/>
      <c r="W201" s="47"/>
      <c r="X201" s="47"/>
      <c r="AA201" s="12"/>
      <c r="AB201" s="12"/>
      <c r="AC201" s="12"/>
      <c r="AD201" s="47"/>
      <c r="AE201" s="12"/>
      <c r="AF201" s="12"/>
      <c r="AG201" s="12"/>
      <c r="AH201" s="23"/>
      <c r="AL201" s="23"/>
      <c r="AO201" s="16"/>
      <c r="AP201" s="16"/>
      <c r="AQ201" s="16"/>
      <c r="BA201" s="5"/>
      <c r="BN201" s="36"/>
      <c r="BO201" s="36"/>
      <c r="BP201" s="36"/>
      <c r="BR201" s="23"/>
      <c r="BS201" s="38"/>
      <c r="BT201" s="38"/>
      <c r="BU201" s="21"/>
      <c r="BV201" s="36"/>
      <c r="BX201" s="38"/>
      <c r="BY201" s="47"/>
      <c r="BZ201" s="47"/>
      <c r="CM201" s="2"/>
    </row>
    <row r="202" spans="10:91" ht="12.75">
      <c r="J202" s="23"/>
      <c r="T202" s="27"/>
      <c r="W202" s="47"/>
      <c r="X202" s="47"/>
      <c r="AA202" s="12"/>
      <c r="AB202" s="12"/>
      <c r="AC202" s="12"/>
      <c r="AD202" s="47"/>
      <c r="AE202" s="12"/>
      <c r="AF202" s="12"/>
      <c r="AG202" s="12"/>
      <c r="AH202" s="23"/>
      <c r="AL202" s="23"/>
      <c r="AO202" s="16"/>
      <c r="AP202" s="16"/>
      <c r="AQ202" s="16"/>
      <c r="BA202" s="5"/>
      <c r="BN202" s="36"/>
      <c r="BO202" s="36"/>
      <c r="BP202" s="36"/>
      <c r="BR202" s="23"/>
      <c r="BS202" s="38"/>
      <c r="BT202" s="38"/>
      <c r="BU202" s="21"/>
      <c r="BV202" s="36"/>
      <c r="BX202" s="38"/>
      <c r="BY202" s="47"/>
      <c r="BZ202" s="47"/>
      <c r="CM202" s="2"/>
    </row>
    <row r="203" spans="10:91" ht="12.75">
      <c r="J203" s="23"/>
      <c r="T203" s="27"/>
      <c r="W203" s="47"/>
      <c r="X203" s="47"/>
      <c r="AA203" s="12"/>
      <c r="AB203" s="12"/>
      <c r="AC203" s="12"/>
      <c r="AD203" s="47"/>
      <c r="AE203" s="12"/>
      <c r="AF203" s="12"/>
      <c r="AG203" s="12"/>
      <c r="AH203" s="23"/>
      <c r="AL203" s="23"/>
      <c r="AO203" s="16"/>
      <c r="AP203" s="16"/>
      <c r="AQ203" s="16"/>
      <c r="BA203" s="5"/>
      <c r="BN203" s="36"/>
      <c r="BO203" s="36"/>
      <c r="BP203" s="36"/>
      <c r="BR203" s="23"/>
      <c r="BS203" s="38"/>
      <c r="BT203" s="38"/>
      <c r="BU203" s="21"/>
      <c r="BV203" s="36"/>
      <c r="BX203" s="38"/>
      <c r="BY203" s="47"/>
      <c r="BZ203" s="47"/>
      <c r="CM203" s="2"/>
    </row>
    <row r="204" spans="10:91" ht="12.75">
      <c r="J204" s="23"/>
      <c r="T204" s="27"/>
      <c r="W204" s="47"/>
      <c r="X204" s="47"/>
      <c r="AA204" s="12"/>
      <c r="AB204" s="12"/>
      <c r="AC204" s="12"/>
      <c r="AD204" s="47"/>
      <c r="AE204" s="12"/>
      <c r="AF204" s="12"/>
      <c r="AG204" s="12"/>
      <c r="AH204" s="23"/>
      <c r="AL204" s="23"/>
      <c r="AO204" s="16"/>
      <c r="AP204" s="16"/>
      <c r="AQ204" s="16"/>
      <c r="BA204" s="5"/>
      <c r="BN204" s="36"/>
      <c r="BO204" s="36"/>
      <c r="BP204" s="36"/>
      <c r="BR204" s="23"/>
      <c r="BS204" s="38"/>
      <c r="BT204" s="38"/>
      <c r="BU204" s="21"/>
      <c r="BV204" s="36"/>
      <c r="BX204" s="38"/>
      <c r="BY204" s="47"/>
      <c r="BZ204" s="47"/>
      <c r="CM204" s="2"/>
    </row>
    <row r="205" spans="10:91" ht="12.75">
      <c r="J205" s="23"/>
      <c r="T205" s="27"/>
      <c r="W205" s="47"/>
      <c r="X205" s="47"/>
      <c r="AA205" s="12"/>
      <c r="AB205" s="12"/>
      <c r="AC205" s="12"/>
      <c r="AD205" s="47"/>
      <c r="AE205" s="12"/>
      <c r="AF205" s="12"/>
      <c r="AG205" s="12"/>
      <c r="AH205" s="23"/>
      <c r="AL205" s="23"/>
      <c r="AO205" s="16"/>
      <c r="AP205" s="16"/>
      <c r="AQ205" s="16"/>
      <c r="BA205" s="5"/>
      <c r="BN205" s="36"/>
      <c r="BO205" s="36"/>
      <c r="BP205" s="36"/>
      <c r="BR205" s="23"/>
      <c r="BS205" s="38"/>
      <c r="BT205" s="38"/>
      <c r="BU205" s="21"/>
      <c r="BV205" s="36"/>
      <c r="BX205" s="38"/>
      <c r="BY205" s="47"/>
      <c r="BZ205" s="47"/>
      <c r="CM205" s="2"/>
    </row>
    <row r="206" spans="10:91" ht="12.75">
      <c r="J206" s="23"/>
      <c r="T206" s="27"/>
      <c r="W206" s="47"/>
      <c r="X206" s="47"/>
      <c r="AA206" s="12"/>
      <c r="AB206" s="12"/>
      <c r="AC206" s="12"/>
      <c r="AD206" s="47"/>
      <c r="AE206" s="12"/>
      <c r="AF206" s="12"/>
      <c r="AG206" s="12"/>
      <c r="AH206" s="23"/>
      <c r="AL206" s="23"/>
      <c r="AO206" s="16"/>
      <c r="AP206" s="16"/>
      <c r="AQ206" s="16"/>
      <c r="BA206" s="5"/>
      <c r="BN206" s="36"/>
      <c r="BO206" s="36"/>
      <c r="BP206" s="36"/>
      <c r="BR206" s="23"/>
      <c r="BS206" s="38"/>
      <c r="BT206" s="38"/>
      <c r="BU206" s="21"/>
      <c r="BV206" s="36"/>
      <c r="BX206" s="38"/>
      <c r="BY206" s="47"/>
      <c r="BZ206" s="47"/>
      <c r="CM206" s="2"/>
    </row>
    <row r="207" spans="10:91" ht="12.75">
      <c r="J207" s="23"/>
      <c r="T207" s="27"/>
      <c r="W207" s="47"/>
      <c r="X207" s="47"/>
      <c r="AA207" s="12"/>
      <c r="AB207" s="12"/>
      <c r="AC207" s="12"/>
      <c r="AD207" s="47"/>
      <c r="AE207" s="12"/>
      <c r="AF207" s="12"/>
      <c r="AG207" s="12"/>
      <c r="AH207" s="23"/>
      <c r="AL207" s="23"/>
      <c r="AO207" s="16"/>
      <c r="AP207" s="16"/>
      <c r="AQ207" s="16"/>
      <c r="BA207" s="5"/>
      <c r="BN207" s="36"/>
      <c r="BO207" s="36"/>
      <c r="BP207" s="36"/>
      <c r="BR207" s="23"/>
      <c r="BS207" s="38"/>
      <c r="BT207" s="38"/>
      <c r="BU207" s="21"/>
      <c r="BV207" s="36"/>
      <c r="BX207" s="38"/>
      <c r="BY207" s="47"/>
      <c r="BZ207" s="47"/>
      <c r="CM207" s="2"/>
    </row>
    <row r="208" spans="10:91" ht="12.75">
      <c r="J208" s="23"/>
      <c r="T208" s="27"/>
      <c r="W208" s="47"/>
      <c r="X208" s="47"/>
      <c r="AA208" s="12"/>
      <c r="AB208" s="12"/>
      <c r="AC208" s="12"/>
      <c r="AD208" s="47"/>
      <c r="AE208" s="12"/>
      <c r="AF208" s="12"/>
      <c r="AG208" s="12"/>
      <c r="AH208" s="23"/>
      <c r="AL208" s="23"/>
      <c r="AO208" s="16"/>
      <c r="AP208" s="16"/>
      <c r="AQ208" s="16"/>
      <c r="BA208" s="5"/>
      <c r="BN208" s="36"/>
      <c r="BO208" s="36"/>
      <c r="BP208" s="36"/>
      <c r="BR208" s="23"/>
      <c r="BS208" s="38"/>
      <c r="BT208" s="38"/>
      <c r="BU208" s="21"/>
      <c r="BV208" s="36"/>
      <c r="BX208" s="38"/>
      <c r="BY208" s="47"/>
      <c r="BZ208" s="47"/>
      <c r="CM208" s="2"/>
    </row>
    <row r="209" spans="10:91" ht="12.75">
      <c r="J209" s="23"/>
      <c r="T209" s="27"/>
      <c r="W209" s="47"/>
      <c r="X209" s="47"/>
      <c r="AA209" s="12"/>
      <c r="AB209" s="12"/>
      <c r="AC209" s="12"/>
      <c r="AD209" s="47"/>
      <c r="AE209" s="12"/>
      <c r="AF209" s="12"/>
      <c r="AG209" s="12"/>
      <c r="AH209" s="23"/>
      <c r="AL209" s="23"/>
      <c r="AO209" s="16"/>
      <c r="AP209" s="16"/>
      <c r="AQ209" s="16"/>
      <c r="BA209" s="5"/>
      <c r="BN209" s="36"/>
      <c r="BO209" s="36"/>
      <c r="BP209" s="36"/>
      <c r="BR209" s="23"/>
      <c r="BS209" s="38"/>
      <c r="BT209" s="38"/>
      <c r="BU209" s="21"/>
      <c r="BV209" s="36"/>
      <c r="BX209" s="38"/>
      <c r="BY209" s="47"/>
      <c r="BZ209" s="47"/>
      <c r="CM209" s="2"/>
    </row>
    <row r="210" spans="10:91" ht="12.75">
      <c r="J210" s="23"/>
      <c r="T210" s="27"/>
      <c r="W210" s="47"/>
      <c r="X210" s="47"/>
      <c r="AA210" s="12"/>
      <c r="AB210" s="12"/>
      <c r="AC210" s="12"/>
      <c r="AD210" s="47"/>
      <c r="AE210" s="12"/>
      <c r="AF210" s="12"/>
      <c r="AG210" s="12"/>
      <c r="AH210" s="23"/>
      <c r="AL210" s="23"/>
      <c r="AO210" s="16"/>
      <c r="AP210" s="16"/>
      <c r="AQ210" s="16"/>
      <c r="BA210" s="5"/>
      <c r="BN210" s="36"/>
      <c r="BO210" s="36"/>
      <c r="BP210" s="36"/>
      <c r="BR210" s="23"/>
      <c r="BS210" s="38"/>
      <c r="BT210" s="38"/>
      <c r="BU210" s="21"/>
      <c r="BV210" s="36"/>
      <c r="BX210" s="38"/>
      <c r="BY210" s="47"/>
      <c r="BZ210" s="47"/>
      <c r="CM210" s="2"/>
    </row>
    <row r="211" spans="10:91" ht="12.75">
      <c r="J211" s="23"/>
      <c r="T211" s="27"/>
      <c r="W211" s="47"/>
      <c r="X211" s="47"/>
      <c r="AA211" s="12"/>
      <c r="AB211" s="12"/>
      <c r="AC211" s="12"/>
      <c r="AD211" s="47"/>
      <c r="AE211" s="12"/>
      <c r="AF211" s="12"/>
      <c r="AG211" s="12"/>
      <c r="AH211" s="23"/>
      <c r="AL211" s="23"/>
      <c r="AO211" s="16"/>
      <c r="AP211" s="16"/>
      <c r="AQ211" s="16"/>
      <c r="BA211" s="5"/>
      <c r="BN211" s="36"/>
      <c r="BO211" s="36"/>
      <c r="BP211" s="36"/>
      <c r="BR211" s="23"/>
      <c r="BS211" s="38"/>
      <c r="BT211" s="38"/>
      <c r="BU211" s="21"/>
      <c r="BV211" s="36"/>
      <c r="BX211" s="38"/>
      <c r="BY211" s="47"/>
      <c r="BZ211" s="47"/>
      <c r="CM211" s="2"/>
    </row>
    <row r="212" spans="10:91" ht="12.75">
      <c r="J212" s="23"/>
      <c r="T212" s="27"/>
      <c r="W212" s="47"/>
      <c r="X212" s="47"/>
      <c r="AA212" s="12"/>
      <c r="AB212" s="12"/>
      <c r="AC212" s="12"/>
      <c r="AD212" s="47"/>
      <c r="AE212" s="12"/>
      <c r="AF212" s="12"/>
      <c r="AG212" s="12"/>
      <c r="AH212" s="23"/>
      <c r="AL212" s="23"/>
      <c r="AO212" s="16"/>
      <c r="AP212" s="16"/>
      <c r="AQ212" s="16"/>
      <c r="BA212" s="5"/>
      <c r="BN212" s="36"/>
      <c r="BO212" s="36"/>
      <c r="BP212" s="36"/>
      <c r="BR212" s="23"/>
      <c r="BS212" s="38"/>
      <c r="BT212" s="38"/>
      <c r="BU212" s="21"/>
      <c r="BV212" s="36"/>
      <c r="BX212" s="38"/>
      <c r="BY212" s="47"/>
      <c r="BZ212" s="47"/>
      <c r="CM212" s="2"/>
    </row>
    <row r="213" spans="10:91" ht="12.75">
      <c r="J213" s="23"/>
      <c r="T213" s="27"/>
      <c r="W213" s="47"/>
      <c r="X213" s="47"/>
      <c r="AA213" s="12"/>
      <c r="AB213" s="12"/>
      <c r="AC213" s="12"/>
      <c r="AD213" s="47"/>
      <c r="AE213" s="12"/>
      <c r="AF213" s="12"/>
      <c r="AG213" s="12"/>
      <c r="AH213" s="23"/>
      <c r="AL213" s="23"/>
      <c r="AO213" s="16"/>
      <c r="AP213" s="16"/>
      <c r="AQ213" s="16"/>
      <c r="BA213" s="5"/>
      <c r="BN213" s="36"/>
      <c r="BO213" s="36"/>
      <c r="BP213" s="36"/>
      <c r="BR213" s="23"/>
      <c r="BS213" s="38"/>
      <c r="BT213" s="38"/>
      <c r="BU213" s="21"/>
      <c r="BV213" s="36"/>
      <c r="BX213" s="38"/>
      <c r="BY213" s="47"/>
      <c r="BZ213" s="47"/>
      <c r="CM213" s="2"/>
    </row>
    <row r="214" spans="10:91" ht="12.75">
      <c r="J214" s="23"/>
      <c r="T214" s="27"/>
      <c r="W214" s="47"/>
      <c r="X214" s="47"/>
      <c r="AA214" s="12"/>
      <c r="AB214" s="12"/>
      <c r="AC214" s="12"/>
      <c r="AD214" s="47"/>
      <c r="AE214" s="12"/>
      <c r="AF214" s="12"/>
      <c r="AG214" s="12"/>
      <c r="AH214" s="23"/>
      <c r="AL214" s="23"/>
      <c r="AO214" s="16"/>
      <c r="AP214" s="16"/>
      <c r="AQ214" s="16"/>
      <c r="BA214" s="5"/>
      <c r="BN214" s="36"/>
      <c r="BO214" s="36"/>
      <c r="BP214" s="36"/>
      <c r="BR214" s="23"/>
      <c r="BS214" s="38"/>
      <c r="BT214" s="38"/>
      <c r="BU214" s="21"/>
      <c r="BV214" s="36"/>
      <c r="BX214" s="38"/>
      <c r="BY214" s="47"/>
      <c r="BZ214" s="47"/>
      <c r="CM214" s="2"/>
    </row>
    <row r="215" spans="10:91" ht="12.75">
      <c r="J215" s="23"/>
      <c r="T215" s="27"/>
      <c r="W215" s="47"/>
      <c r="X215" s="47"/>
      <c r="AA215" s="12"/>
      <c r="AB215" s="12"/>
      <c r="AC215" s="12"/>
      <c r="AD215" s="47"/>
      <c r="AE215" s="12"/>
      <c r="AF215" s="12"/>
      <c r="AG215" s="12"/>
      <c r="AH215" s="23"/>
      <c r="AL215" s="23"/>
      <c r="AO215" s="16"/>
      <c r="AP215" s="16"/>
      <c r="AQ215" s="16"/>
      <c r="BA215" s="5"/>
      <c r="BN215" s="36"/>
      <c r="BO215" s="36"/>
      <c r="BP215" s="36"/>
      <c r="BR215" s="23"/>
      <c r="BS215" s="38"/>
      <c r="BT215" s="38"/>
      <c r="BU215" s="21"/>
      <c r="BV215" s="36"/>
      <c r="BX215" s="38"/>
      <c r="BY215" s="47"/>
      <c r="BZ215" s="47"/>
      <c r="CM215" s="2"/>
    </row>
    <row r="216" spans="10:91" ht="12.75">
      <c r="J216" s="23"/>
      <c r="T216" s="27"/>
      <c r="W216" s="47"/>
      <c r="X216" s="47"/>
      <c r="AA216" s="12"/>
      <c r="AB216" s="12"/>
      <c r="AC216" s="12"/>
      <c r="AD216" s="47"/>
      <c r="AE216" s="12"/>
      <c r="AF216" s="12"/>
      <c r="AG216" s="12"/>
      <c r="AH216" s="23"/>
      <c r="AL216" s="23"/>
      <c r="AO216" s="16"/>
      <c r="AP216" s="16"/>
      <c r="AQ216" s="16"/>
      <c r="BA216" s="5"/>
      <c r="BN216" s="36"/>
      <c r="BO216" s="36"/>
      <c r="BP216" s="36"/>
      <c r="BR216" s="23"/>
      <c r="BS216" s="38"/>
      <c r="BT216" s="38"/>
      <c r="BU216" s="21"/>
      <c r="BV216" s="36"/>
      <c r="BX216" s="38"/>
      <c r="BY216" s="47"/>
      <c r="BZ216" s="47"/>
      <c r="CM216" s="2"/>
    </row>
    <row r="217" spans="10:91" ht="12.75">
      <c r="J217" s="23"/>
      <c r="T217" s="27"/>
      <c r="W217" s="47"/>
      <c r="X217" s="47"/>
      <c r="AA217" s="12"/>
      <c r="AB217" s="12"/>
      <c r="AC217" s="12"/>
      <c r="AD217" s="47"/>
      <c r="AE217" s="12"/>
      <c r="AF217" s="12"/>
      <c r="AG217" s="12"/>
      <c r="AH217" s="23"/>
      <c r="AL217" s="23"/>
      <c r="AO217" s="16"/>
      <c r="AP217" s="16"/>
      <c r="AQ217" s="16"/>
      <c r="BA217" s="5"/>
      <c r="BN217" s="36"/>
      <c r="BO217" s="36"/>
      <c r="BP217" s="36"/>
      <c r="BR217" s="23"/>
      <c r="BS217" s="38"/>
      <c r="BT217" s="38"/>
      <c r="BU217" s="21"/>
      <c r="BV217" s="36"/>
      <c r="BX217" s="38"/>
      <c r="BY217" s="47"/>
      <c r="BZ217" s="47"/>
      <c r="CM217" s="2"/>
    </row>
    <row r="218" spans="10:91" ht="12.75">
      <c r="J218" s="23"/>
      <c r="T218" s="27"/>
      <c r="W218" s="47"/>
      <c r="X218" s="47"/>
      <c r="AA218" s="12"/>
      <c r="AB218" s="12"/>
      <c r="AC218" s="12"/>
      <c r="AD218" s="47"/>
      <c r="AE218" s="12"/>
      <c r="AF218" s="12"/>
      <c r="AG218" s="12"/>
      <c r="AH218" s="23"/>
      <c r="AL218" s="23"/>
      <c r="AO218" s="16"/>
      <c r="AP218" s="16"/>
      <c r="AQ218" s="16"/>
      <c r="BA218" s="5"/>
      <c r="BN218" s="36"/>
      <c r="BO218" s="36"/>
      <c r="BP218" s="36"/>
      <c r="BR218" s="23"/>
      <c r="BS218" s="38"/>
      <c r="BT218" s="38"/>
      <c r="BU218" s="21"/>
      <c r="BV218" s="36"/>
      <c r="BX218" s="38"/>
      <c r="BY218" s="47"/>
      <c r="BZ218" s="47"/>
      <c r="CM218" s="2"/>
    </row>
    <row r="219" spans="10:91" ht="12.75">
      <c r="J219" s="23"/>
      <c r="T219" s="27"/>
      <c r="W219" s="47"/>
      <c r="X219" s="47"/>
      <c r="AA219" s="12"/>
      <c r="AB219" s="12"/>
      <c r="AC219" s="12"/>
      <c r="AD219" s="47"/>
      <c r="AE219" s="12"/>
      <c r="AF219" s="12"/>
      <c r="AG219" s="12"/>
      <c r="AH219" s="23"/>
      <c r="AL219" s="23"/>
      <c r="AO219" s="16"/>
      <c r="AP219" s="16"/>
      <c r="AQ219" s="16"/>
      <c r="BA219" s="5"/>
      <c r="BN219" s="36"/>
      <c r="BO219" s="36"/>
      <c r="BP219" s="36"/>
      <c r="BR219" s="23"/>
      <c r="BS219" s="38"/>
      <c r="BT219" s="38"/>
      <c r="BU219" s="21"/>
      <c r="BV219" s="36"/>
      <c r="BX219" s="38"/>
      <c r="BY219" s="47"/>
      <c r="BZ219" s="47"/>
      <c r="CM219" s="2"/>
    </row>
    <row r="220" spans="10:91" ht="12.75">
      <c r="J220" s="23"/>
      <c r="T220" s="27"/>
      <c r="W220" s="47"/>
      <c r="X220" s="47"/>
      <c r="AA220" s="12"/>
      <c r="AB220" s="12"/>
      <c r="AC220" s="12"/>
      <c r="AD220" s="47"/>
      <c r="AE220" s="12"/>
      <c r="AF220" s="12"/>
      <c r="AG220" s="12"/>
      <c r="AH220" s="23"/>
      <c r="AL220" s="23"/>
      <c r="AO220" s="16"/>
      <c r="AP220" s="16"/>
      <c r="AQ220" s="16"/>
      <c r="BA220" s="5"/>
      <c r="BN220" s="36"/>
      <c r="BO220" s="36"/>
      <c r="BP220" s="36"/>
      <c r="BR220" s="23"/>
      <c r="BS220" s="38"/>
      <c r="BT220" s="38"/>
      <c r="BU220" s="21"/>
      <c r="BV220" s="36"/>
      <c r="BX220" s="38"/>
      <c r="BY220" s="47"/>
      <c r="BZ220" s="47"/>
      <c r="CM220" s="2"/>
    </row>
    <row r="221" spans="10:91" ht="12.75">
      <c r="J221" s="23"/>
      <c r="T221" s="27"/>
      <c r="W221" s="47"/>
      <c r="X221" s="47"/>
      <c r="AA221" s="12"/>
      <c r="AB221" s="12"/>
      <c r="AC221" s="12"/>
      <c r="AD221" s="47"/>
      <c r="AE221" s="12"/>
      <c r="AF221" s="12"/>
      <c r="AG221" s="12"/>
      <c r="AH221" s="23"/>
      <c r="AL221" s="23"/>
      <c r="AO221" s="16"/>
      <c r="AP221" s="16"/>
      <c r="AQ221" s="16"/>
      <c r="BA221" s="5"/>
      <c r="BN221" s="36"/>
      <c r="BO221" s="36"/>
      <c r="BP221" s="36"/>
      <c r="BR221" s="23"/>
      <c r="BS221" s="38"/>
      <c r="BT221" s="38"/>
      <c r="BU221" s="21"/>
      <c r="BV221" s="36"/>
      <c r="BX221" s="38"/>
      <c r="BY221" s="47"/>
      <c r="BZ221" s="47"/>
      <c r="CM221" s="2"/>
    </row>
    <row r="222" spans="10:91" ht="12.75">
      <c r="J222" s="23"/>
      <c r="T222" s="27"/>
      <c r="W222" s="47"/>
      <c r="X222" s="47"/>
      <c r="AA222" s="12"/>
      <c r="AB222" s="12"/>
      <c r="AC222" s="12"/>
      <c r="AD222" s="47"/>
      <c r="AE222" s="12"/>
      <c r="AF222" s="12"/>
      <c r="AG222" s="12"/>
      <c r="AH222" s="23"/>
      <c r="AL222" s="23"/>
      <c r="AO222" s="16"/>
      <c r="AP222" s="16"/>
      <c r="AQ222" s="16"/>
      <c r="BA222" s="5"/>
      <c r="BN222" s="36"/>
      <c r="BO222" s="36"/>
      <c r="BP222" s="36"/>
      <c r="BR222" s="23"/>
      <c r="BS222" s="38"/>
      <c r="BT222" s="38"/>
      <c r="BU222" s="21"/>
      <c r="BV222" s="36"/>
      <c r="BX222" s="38"/>
      <c r="BY222" s="47"/>
      <c r="BZ222" s="47"/>
      <c r="CM222" s="2"/>
    </row>
    <row r="223" spans="10:91" ht="12.75">
      <c r="J223" s="23"/>
      <c r="T223" s="27"/>
      <c r="W223" s="47"/>
      <c r="X223" s="47"/>
      <c r="AA223" s="12"/>
      <c r="AB223" s="12"/>
      <c r="AC223" s="12"/>
      <c r="AD223" s="47"/>
      <c r="AE223" s="12"/>
      <c r="AF223" s="12"/>
      <c r="AG223" s="12"/>
      <c r="AH223" s="23"/>
      <c r="AL223" s="23"/>
      <c r="AO223" s="16"/>
      <c r="AP223" s="16"/>
      <c r="AQ223" s="16"/>
      <c r="BA223" s="5"/>
      <c r="BN223" s="36"/>
      <c r="BO223" s="36"/>
      <c r="BP223" s="36"/>
      <c r="BR223" s="23"/>
      <c r="BS223" s="38"/>
      <c r="BT223" s="38"/>
      <c r="BU223" s="21"/>
      <c r="BV223" s="36"/>
      <c r="BX223" s="38"/>
      <c r="BY223" s="47"/>
      <c r="BZ223" s="47"/>
      <c r="CM223" s="2"/>
    </row>
    <row r="224" spans="10:91" ht="12.75">
      <c r="J224" s="23"/>
      <c r="T224" s="27"/>
      <c r="W224" s="47"/>
      <c r="X224" s="47"/>
      <c r="AA224" s="12"/>
      <c r="AB224" s="12"/>
      <c r="AC224" s="12"/>
      <c r="AD224" s="47"/>
      <c r="AE224" s="12"/>
      <c r="AF224" s="12"/>
      <c r="AG224" s="12"/>
      <c r="AH224" s="23"/>
      <c r="AL224" s="23"/>
      <c r="AO224" s="16"/>
      <c r="AP224" s="16"/>
      <c r="AQ224" s="16"/>
      <c r="BA224" s="5"/>
      <c r="BN224" s="36"/>
      <c r="BO224" s="36"/>
      <c r="BP224" s="36"/>
      <c r="BR224" s="23"/>
      <c r="BS224" s="38"/>
      <c r="BT224" s="38"/>
      <c r="BU224" s="21"/>
      <c r="BV224" s="36"/>
      <c r="BX224" s="38"/>
      <c r="BY224" s="47"/>
      <c r="BZ224" s="47"/>
      <c r="CM224" s="2"/>
    </row>
    <row r="225" spans="10:91" ht="12.75">
      <c r="J225" s="23"/>
      <c r="T225" s="27"/>
      <c r="W225" s="47"/>
      <c r="X225" s="47"/>
      <c r="AA225" s="12"/>
      <c r="AB225" s="12"/>
      <c r="AC225" s="12"/>
      <c r="AD225" s="47"/>
      <c r="AE225" s="12"/>
      <c r="AF225" s="12"/>
      <c r="AG225" s="12"/>
      <c r="AH225" s="23"/>
      <c r="AL225" s="23"/>
      <c r="AO225" s="16"/>
      <c r="AP225" s="16"/>
      <c r="AQ225" s="16"/>
      <c r="BA225" s="5"/>
      <c r="BN225" s="36"/>
      <c r="BO225" s="36"/>
      <c r="BP225" s="36"/>
      <c r="BR225" s="23"/>
      <c r="BS225" s="38"/>
      <c r="BT225" s="38"/>
      <c r="BU225" s="21"/>
      <c r="BV225" s="36"/>
      <c r="BX225" s="38"/>
      <c r="BY225" s="47"/>
      <c r="BZ225" s="47"/>
      <c r="CM225" s="2"/>
    </row>
    <row r="226" spans="10:91" ht="12.75">
      <c r="J226" s="23"/>
      <c r="T226" s="27"/>
      <c r="W226" s="47"/>
      <c r="X226" s="47"/>
      <c r="AA226" s="12"/>
      <c r="AB226" s="12"/>
      <c r="AC226" s="12"/>
      <c r="AD226" s="47"/>
      <c r="AE226" s="12"/>
      <c r="AF226" s="12"/>
      <c r="AG226" s="12"/>
      <c r="AH226" s="23"/>
      <c r="AL226" s="23"/>
      <c r="AO226" s="16"/>
      <c r="AP226" s="16"/>
      <c r="AQ226" s="16"/>
      <c r="BA226" s="5"/>
      <c r="BN226" s="36"/>
      <c r="BO226" s="36"/>
      <c r="BP226" s="36"/>
      <c r="BR226" s="23"/>
      <c r="BS226" s="38"/>
      <c r="BT226" s="38"/>
      <c r="BU226" s="21"/>
      <c r="BV226" s="36"/>
      <c r="BX226" s="38"/>
      <c r="BY226" s="47"/>
      <c r="BZ226" s="47"/>
      <c r="CM226" s="2"/>
    </row>
    <row r="227" spans="10:91" ht="12.75">
      <c r="J227" s="23"/>
      <c r="T227" s="27"/>
      <c r="W227" s="47"/>
      <c r="X227" s="47"/>
      <c r="AA227" s="12"/>
      <c r="AB227" s="12"/>
      <c r="AC227" s="12"/>
      <c r="AD227" s="47"/>
      <c r="AE227" s="12"/>
      <c r="AF227" s="12"/>
      <c r="AG227" s="12"/>
      <c r="AH227" s="23"/>
      <c r="AL227" s="23"/>
      <c r="AO227" s="16"/>
      <c r="AP227" s="16"/>
      <c r="AQ227" s="16"/>
      <c r="BA227" s="5"/>
      <c r="BN227" s="36"/>
      <c r="BO227" s="36"/>
      <c r="BP227" s="36"/>
      <c r="BR227" s="23"/>
      <c r="BS227" s="38"/>
      <c r="BT227" s="38"/>
      <c r="BU227" s="21"/>
      <c r="BV227" s="36"/>
      <c r="BX227" s="38"/>
      <c r="BY227" s="47"/>
      <c r="BZ227" s="47"/>
      <c r="CM227" s="2"/>
    </row>
    <row r="228" spans="10:91" ht="12.75">
      <c r="J228" s="23"/>
      <c r="T228" s="27"/>
      <c r="W228" s="47"/>
      <c r="X228" s="47"/>
      <c r="AA228" s="12"/>
      <c r="AB228" s="12"/>
      <c r="AC228" s="12"/>
      <c r="AD228" s="47"/>
      <c r="AE228" s="12"/>
      <c r="AF228" s="12"/>
      <c r="AG228" s="12"/>
      <c r="AH228" s="23"/>
      <c r="AL228" s="23"/>
      <c r="AO228" s="16"/>
      <c r="AP228" s="16"/>
      <c r="AQ228" s="16"/>
      <c r="BA228" s="5"/>
      <c r="BN228" s="36"/>
      <c r="BO228" s="36"/>
      <c r="BP228" s="36"/>
      <c r="BR228" s="23"/>
      <c r="BS228" s="38"/>
      <c r="BT228" s="38"/>
      <c r="BU228" s="21"/>
      <c r="BV228" s="36"/>
      <c r="BX228" s="38"/>
      <c r="BY228" s="47"/>
      <c r="BZ228" s="47"/>
      <c r="CM228" s="2"/>
    </row>
    <row r="229" spans="10:91" ht="12.75">
      <c r="J229" s="23"/>
      <c r="T229" s="27"/>
      <c r="W229" s="47"/>
      <c r="X229" s="47"/>
      <c r="AA229" s="12"/>
      <c r="AB229" s="12"/>
      <c r="AC229" s="12"/>
      <c r="AD229" s="47"/>
      <c r="AE229" s="12"/>
      <c r="AF229" s="12"/>
      <c r="AG229" s="12"/>
      <c r="AH229" s="23"/>
      <c r="AL229" s="23"/>
      <c r="AO229" s="16"/>
      <c r="AP229" s="16"/>
      <c r="AQ229" s="16"/>
      <c r="BA229" s="5"/>
      <c r="BN229" s="36"/>
      <c r="BO229" s="36"/>
      <c r="BP229" s="36"/>
      <c r="BR229" s="23"/>
      <c r="BS229" s="38"/>
      <c r="BT229" s="38"/>
      <c r="BU229" s="21"/>
      <c r="BV229" s="36"/>
      <c r="BX229" s="38"/>
      <c r="BY229" s="47"/>
      <c r="BZ229" s="47"/>
      <c r="CM229" s="2"/>
    </row>
    <row r="230" spans="10:91" ht="12.75">
      <c r="J230" s="23"/>
      <c r="T230" s="27"/>
      <c r="W230" s="47"/>
      <c r="X230" s="47"/>
      <c r="AA230" s="12"/>
      <c r="AB230" s="12"/>
      <c r="AC230" s="12"/>
      <c r="AD230" s="47"/>
      <c r="AE230" s="12"/>
      <c r="AF230" s="12"/>
      <c r="AG230" s="12"/>
      <c r="AH230" s="23"/>
      <c r="AL230" s="23"/>
      <c r="AO230" s="16"/>
      <c r="AP230" s="16"/>
      <c r="AQ230" s="16"/>
      <c r="BA230" s="5"/>
      <c r="BN230" s="36"/>
      <c r="BO230" s="36"/>
      <c r="BP230" s="36"/>
      <c r="BR230" s="23"/>
      <c r="BS230" s="38"/>
      <c r="BT230" s="38"/>
      <c r="BU230" s="21"/>
      <c r="BV230" s="36"/>
      <c r="BX230" s="38"/>
      <c r="BY230" s="47"/>
      <c r="BZ230" s="47"/>
      <c r="CM230" s="2"/>
    </row>
    <row r="231" spans="10:91" ht="12.75">
      <c r="J231" s="23"/>
      <c r="T231" s="27"/>
      <c r="W231" s="47"/>
      <c r="X231" s="47"/>
      <c r="AA231" s="12"/>
      <c r="AB231" s="12"/>
      <c r="AC231" s="12"/>
      <c r="AD231" s="47"/>
      <c r="AE231" s="12"/>
      <c r="AF231" s="12"/>
      <c r="AG231" s="12"/>
      <c r="AH231" s="23"/>
      <c r="AL231" s="23"/>
      <c r="AO231" s="16"/>
      <c r="AP231" s="16"/>
      <c r="AQ231" s="16"/>
      <c r="BA231" s="5"/>
      <c r="BN231" s="36"/>
      <c r="BO231" s="36"/>
      <c r="BP231" s="36"/>
      <c r="BR231" s="23"/>
      <c r="BS231" s="38"/>
      <c r="BT231" s="38"/>
      <c r="BU231" s="21"/>
      <c r="BV231" s="36"/>
      <c r="BX231" s="38"/>
      <c r="BY231" s="47"/>
      <c r="BZ231" s="47"/>
      <c r="CM231" s="2"/>
    </row>
    <row r="232" spans="10:91" ht="12.75">
      <c r="J232" s="23"/>
      <c r="T232" s="27"/>
      <c r="W232" s="47"/>
      <c r="X232" s="47"/>
      <c r="AA232" s="12"/>
      <c r="AB232" s="12"/>
      <c r="AC232" s="12"/>
      <c r="AD232" s="47"/>
      <c r="AE232" s="12"/>
      <c r="AF232" s="12"/>
      <c r="AG232" s="12"/>
      <c r="AH232" s="23"/>
      <c r="AL232" s="23"/>
      <c r="AO232" s="16"/>
      <c r="AP232" s="16"/>
      <c r="AQ232" s="16"/>
      <c r="BA232" s="5"/>
      <c r="BN232" s="36"/>
      <c r="BO232" s="36"/>
      <c r="BP232" s="36"/>
      <c r="BR232" s="23"/>
      <c r="BS232" s="38"/>
      <c r="BT232" s="38"/>
      <c r="BU232" s="21"/>
      <c r="BV232" s="36"/>
      <c r="BX232" s="38"/>
      <c r="BY232" s="47"/>
      <c r="BZ232" s="47"/>
      <c r="CM232" s="2"/>
    </row>
    <row r="233" spans="10:91" ht="12.75">
      <c r="J233" s="23"/>
      <c r="T233" s="27"/>
      <c r="W233" s="47"/>
      <c r="X233" s="47"/>
      <c r="AA233" s="12"/>
      <c r="AB233" s="12"/>
      <c r="AC233" s="12"/>
      <c r="AD233" s="47"/>
      <c r="AE233" s="12"/>
      <c r="AF233" s="12"/>
      <c r="AG233" s="12"/>
      <c r="AH233" s="23"/>
      <c r="AL233" s="23"/>
      <c r="AO233" s="16"/>
      <c r="AP233" s="16"/>
      <c r="AQ233" s="16"/>
      <c r="BA233" s="5"/>
      <c r="BN233" s="36"/>
      <c r="BO233" s="36"/>
      <c r="BP233" s="36"/>
      <c r="BR233" s="23"/>
      <c r="BS233" s="38"/>
      <c r="BT233" s="38"/>
      <c r="BU233" s="21"/>
      <c r="BV233" s="36"/>
      <c r="BX233" s="38"/>
      <c r="BY233" s="47"/>
      <c r="BZ233" s="47"/>
      <c r="CM233" s="2"/>
    </row>
    <row r="234" spans="10:91" ht="12.75">
      <c r="J234" s="23"/>
      <c r="T234" s="27"/>
      <c r="W234" s="47"/>
      <c r="X234" s="47"/>
      <c r="AA234" s="12"/>
      <c r="AB234" s="12"/>
      <c r="AC234" s="12"/>
      <c r="AD234" s="47"/>
      <c r="AE234" s="12"/>
      <c r="AF234" s="12"/>
      <c r="AG234" s="12"/>
      <c r="AH234" s="23"/>
      <c r="AL234" s="23"/>
      <c r="AO234" s="16"/>
      <c r="AP234" s="16"/>
      <c r="AQ234" s="16"/>
      <c r="BA234" s="5"/>
      <c r="BN234" s="36"/>
      <c r="BO234" s="36"/>
      <c r="BP234" s="36"/>
      <c r="BR234" s="23"/>
      <c r="BS234" s="38"/>
      <c r="BT234" s="38"/>
      <c r="BU234" s="21"/>
      <c r="BV234" s="36"/>
      <c r="BX234" s="38"/>
      <c r="BY234" s="47"/>
      <c r="BZ234" s="47"/>
      <c r="CM234" s="2"/>
    </row>
    <row r="235" spans="10:91" ht="12.75">
      <c r="J235" s="23"/>
      <c r="T235" s="27"/>
      <c r="W235" s="47"/>
      <c r="X235" s="47"/>
      <c r="AA235" s="12"/>
      <c r="AB235" s="12"/>
      <c r="AC235" s="12"/>
      <c r="AD235" s="47"/>
      <c r="AE235" s="12"/>
      <c r="AF235" s="12"/>
      <c r="AG235" s="12"/>
      <c r="AH235" s="23"/>
      <c r="AL235" s="23"/>
      <c r="AO235" s="16"/>
      <c r="AP235" s="16"/>
      <c r="AQ235" s="16"/>
      <c r="BA235" s="5"/>
      <c r="BN235" s="36"/>
      <c r="BO235" s="36"/>
      <c r="BP235" s="36"/>
      <c r="BR235" s="23"/>
      <c r="BS235" s="38"/>
      <c r="BT235" s="38"/>
      <c r="BU235" s="21"/>
      <c r="BV235" s="36"/>
      <c r="BX235" s="38"/>
      <c r="BY235" s="47"/>
      <c r="BZ235" s="47"/>
      <c r="CM235" s="2"/>
    </row>
    <row r="236" spans="10:91" ht="12.75">
      <c r="J236" s="23"/>
      <c r="T236" s="27"/>
      <c r="W236" s="47"/>
      <c r="X236" s="47"/>
      <c r="AA236" s="12"/>
      <c r="AB236" s="12"/>
      <c r="AC236" s="12"/>
      <c r="AD236" s="47"/>
      <c r="AE236" s="12"/>
      <c r="AF236" s="12"/>
      <c r="AG236" s="12"/>
      <c r="AH236" s="23"/>
      <c r="AL236" s="23"/>
      <c r="AO236" s="16"/>
      <c r="AP236" s="16"/>
      <c r="AQ236" s="16"/>
      <c r="BA236" s="5"/>
      <c r="BN236" s="36"/>
      <c r="BO236" s="36"/>
      <c r="BP236" s="36"/>
      <c r="BR236" s="23"/>
      <c r="BS236" s="38"/>
      <c r="BT236" s="38"/>
      <c r="BU236" s="21"/>
      <c r="BV236" s="36"/>
      <c r="BX236" s="38"/>
      <c r="BY236" s="47"/>
      <c r="BZ236" s="47"/>
      <c r="CM236" s="2"/>
    </row>
    <row r="237" spans="10:91" ht="12.75">
      <c r="J237" s="23"/>
      <c r="T237" s="27"/>
      <c r="W237" s="47"/>
      <c r="X237" s="47"/>
      <c r="AA237" s="12"/>
      <c r="AB237" s="12"/>
      <c r="AC237" s="12"/>
      <c r="AD237" s="47"/>
      <c r="AE237" s="12"/>
      <c r="AF237" s="12"/>
      <c r="AG237" s="12"/>
      <c r="AH237" s="23"/>
      <c r="AL237" s="23"/>
      <c r="AO237" s="16"/>
      <c r="AP237" s="16"/>
      <c r="AQ237" s="16"/>
      <c r="BA237" s="5"/>
      <c r="BN237" s="36"/>
      <c r="BO237" s="36"/>
      <c r="BP237" s="36"/>
      <c r="BR237" s="23"/>
      <c r="BS237" s="38"/>
      <c r="BT237" s="38"/>
      <c r="BU237" s="21"/>
      <c r="BV237" s="36"/>
      <c r="BX237" s="38"/>
      <c r="BY237" s="47"/>
      <c r="BZ237" s="47"/>
      <c r="CM237" s="2"/>
    </row>
    <row r="238" spans="10:91" ht="12.75">
      <c r="J238" s="23"/>
      <c r="T238" s="27"/>
      <c r="W238" s="47"/>
      <c r="X238" s="47"/>
      <c r="AA238" s="12"/>
      <c r="AB238" s="12"/>
      <c r="AC238" s="12"/>
      <c r="AD238" s="47"/>
      <c r="AE238" s="12"/>
      <c r="AF238" s="12"/>
      <c r="AG238" s="12"/>
      <c r="AH238" s="23"/>
      <c r="AL238" s="23"/>
      <c r="AO238" s="16"/>
      <c r="AP238" s="16"/>
      <c r="AQ238" s="16"/>
      <c r="BA238" s="5"/>
      <c r="BN238" s="36"/>
      <c r="BO238" s="36"/>
      <c r="BP238" s="36"/>
      <c r="BR238" s="23"/>
      <c r="BS238" s="38"/>
      <c r="BT238" s="38"/>
      <c r="BU238" s="21"/>
      <c r="BV238" s="36"/>
      <c r="BX238" s="38"/>
      <c r="BY238" s="47"/>
      <c r="BZ238" s="47"/>
      <c r="CM238" s="2"/>
    </row>
    <row r="239" spans="10:91" ht="12.75">
      <c r="J239" s="23"/>
      <c r="T239" s="27"/>
      <c r="W239" s="47"/>
      <c r="X239" s="47"/>
      <c r="AA239" s="12"/>
      <c r="AB239" s="12"/>
      <c r="AC239" s="12"/>
      <c r="AD239" s="47"/>
      <c r="AE239" s="12"/>
      <c r="AF239" s="12"/>
      <c r="AG239" s="12"/>
      <c r="AH239" s="23"/>
      <c r="AL239" s="23"/>
      <c r="AO239" s="16"/>
      <c r="AP239" s="16"/>
      <c r="AQ239" s="16"/>
      <c r="BA239" s="5"/>
      <c r="BN239" s="36"/>
      <c r="BO239" s="36"/>
      <c r="BP239" s="36"/>
      <c r="BR239" s="23"/>
      <c r="BS239" s="38"/>
      <c r="BT239" s="38"/>
      <c r="BU239" s="21"/>
      <c r="BV239" s="36"/>
      <c r="BX239" s="38"/>
      <c r="BY239" s="47"/>
      <c r="BZ239" s="47"/>
      <c r="CM239" s="2"/>
    </row>
    <row r="240" spans="10:91" ht="12.75">
      <c r="J240" s="23"/>
      <c r="T240" s="27"/>
      <c r="W240" s="47"/>
      <c r="X240" s="47"/>
      <c r="AA240" s="12"/>
      <c r="AB240" s="12"/>
      <c r="AC240" s="12"/>
      <c r="AD240" s="47"/>
      <c r="AE240" s="12"/>
      <c r="AF240" s="12"/>
      <c r="AG240" s="12"/>
      <c r="AH240" s="23"/>
      <c r="AL240" s="23"/>
      <c r="AO240" s="16"/>
      <c r="AP240" s="16"/>
      <c r="AQ240" s="16"/>
      <c r="BA240" s="5"/>
      <c r="BN240" s="36"/>
      <c r="BO240" s="36"/>
      <c r="BP240" s="36"/>
      <c r="BR240" s="23"/>
      <c r="BS240" s="38"/>
      <c r="BT240" s="38"/>
      <c r="BU240" s="21"/>
      <c r="BV240" s="36"/>
      <c r="BX240" s="38"/>
      <c r="BY240" s="47"/>
      <c r="BZ240" s="47"/>
      <c r="CM240" s="2"/>
    </row>
    <row r="241" spans="10:91" ht="12.75">
      <c r="J241" s="23"/>
      <c r="T241" s="27"/>
      <c r="W241" s="47"/>
      <c r="X241" s="47"/>
      <c r="AA241" s="12"/>
      <c r="AB241" s="12"/>
      <c r="AC241" s="12"/>
      <c r="AD241" s="47"/>
      <c r="AE241" s="12"/>
      <c r="AF241" s="12"/>
      <c r="AG241" s="12"/>
      <c r="AH241" s="23"/>
      <c r="AL241" s="23"/>
      <c r="AO241" s="16"/>
      <c r="AP241" s="16"/>
      <c r="AQ241" s="16"/>
      <c r="BA241" s="5"/>
      <c r="BN241" s="36"/>
      <c r="BO241" s="36"/>
      <c r="BP241" s="36"/>
      <c r="BR241" s="23"/>
      <c r="BS241" s="38"/>
      <c r="BT241" s="38"/>
      <c r="BU241" s="21"/>
      <c r="BV241" s="36"/>
      <c r="BX241" s="38"/>
      <c r="BY241" s="47"/>
      <c r="BZ241" s="47"/>
      <c r="CM241" s="2"/>
    </row>
    <row r="242" spans="10:91" ht="12.75">
      <c r="J242" s="23"/>
      <c r="T242" s="27"/>
      <c r="W242" s="47"/>
      <c r="X242" s="47"/>
      <c r="AA242" s="12"/>
      <c r="AB242" s="12"/>
      <c r="AC242" s="12"/>
      <c r="AD242" s="47"/>
      <c r="AE242" s="12"/>
      <c r="AF242" s="12"/>
      <c r="AG242" s="12"/>
      <c r="AH242" s="23"/>
      <c r="AL242" s="23"/>
      <c r="AO242" s="16"/>
      <c r="AP242" s="16"/>
      <c r="AQ242" s="16"/>
      <c r="BA242" s="5"/>
      <c r="BN242" s="36"/>
      <c r="BO242" s="36"/>
      <c r="BP242" s="36"/>
      <c r="BR242" s="23"/>
      <c r="BS242" s="38"/>
      <c r="BT242" s="38"/>
      <c r="BU242" s="21"/>
      <c r="BV242" s="36"/>
      <c r="BX242" s="38"/>
      <c r="BY242" s="47"/>
      <c r="BZ242" s="47"/>
      <c r="CM242" s="2"/>
    </row>
    <row r="243" spans="10:91" ht="12.75">
      <c r="J243" s="23"/>
      <c r="T243" s="27"/>
      <c r="W243" s="47"/>
      <c r="X243" s="47"/>
      <c r="AA243" s="12"/>
      <c r="AB243" s="12"/>
      <c r="AC243" s="12"/>
      <c r="AD243" s="47"/>
      <c r="AE243" s="12"/>
      <c r="AF243" s="12"/>
      <c r="AG243" s="12"/>
      <c r="AH243" s="23"/>
      <c r="AL243" s="23"/>
      <c r="AO243" s="16"/>
      <c r="AP243" s="16"/>
      <c r="AQ243" s="16"/>
      <c r="BA243" s="5"/>
      <c r="BN243" s="36"/>
      <c r="BO243" s="36"/>
      <c r="BP243" s="36"/>
      <c r="BR243" s="23"/>
      <c r="BS243" s="38"/>
      <c r="BT243" s="38"/>
      <c r="BU243" s="21"/>
      <c r="BV243" s="36"/>
      <c r="BX243" s="38"/>
      <c r="BY243" s="47"/>
      <c r="BZ243" s="47"/>
      <c r="CM243" s="2"/>
    </row>
    <row r="244" spans="10:91" ht="12.75">
      <c r="J244" s="23"/>
      <c r="T244" s="27"/>
      <c r="W244" s="47"/>
      <c r="X244" s="47"/>
      <c r="AA244" s="12"/>
      <c r="AB244" s="12"/>
      <c r="AC244" s="12"/>
      <c r="AD244" s="47"/>
      <c r="AE244" s="12"/>
      <c r="AF244" s="12"/>
      <c r="AG244" s="12"/>
      <c r="AH244" s="23"/>
      <c r="AL244" s="23"/>
      <c r="AO244" s="16"/>
      <c r="AP244" s="16"/>
      <c r="AQ244" s="16"/>
      <c r="BA244" s="5"/>
      <c r="BN244" s="36"/>
      <c r="BO244" s="36"/>
      <c r="BP244" s="36"/>
      <c r="BR244" s="23"/>
      <c r="BS244" s="38"/>
      <c r="BT244" s="38"/>
      <c r="BU244" s="21"/>
      <c r="BV244" s="36"/>
      <c r="BX244" s="38"/>
      <c r="BY244" s="47"/>
      <c r="BZ244" s="47"/>
      <c r="CM244" s="2"/>
    </row>
    <row r="245" spans="10:91" ht="12.75">
      <c r="J245" s="23"/>
      <c r="T245" s="27"/>
      <c r="W245" s="47"/>
      <c r="X245" s="47"/>
      <c r="AA245" s="12"/>
      <c r="AB245" s="12"/>
      <c r="AC245" s="12"/>
      <c r="AD245" s="47"/>
      <c r="AE245" s="12"/>
      <c r="AF245" s="12"/>
      <c r="AG245" s="12"/>
      <c r="AH245" s="23"/>
      <c r="AL245" s="23"/>
      <c r="AO245" s="16"/>
      <c r="AP245" s="16"/>
      <c r="AQ245" s="16"/>
      <c r="BA245" s="5"/>
      <c r="BN245" s="36"/>
      <c r="BO245" s="36"/>
      <c r="BP245" s="36"/>
      <c r="BR245" s="23"/>
      <c r="BS245" s="38"/>
      <c r="BT245" s="38"/>
      <c r="BU245" s="21"/>
      <c r="BV245" s="36"/>
      <c r="BX245" s="38"/>
      <c r="BY245" s="47"/>
      <c r="BZ245" s="47"/>
      <c r="CM245" s="2"/>
    </row>
    <row r="246" spans="10:91" ht="12.75">
      <c r="J246" s="23"/>
      <c r="T246" s="27"/>
      <c r="W246" s="47"/>
      <c r="X246" s="47"/>
      <c r="AA246" s="12"/>
      <c r="AB246" s="12"/>
      <c r="AC246" s="12"/>
      <c r="AD246" s="47"/>
      <c r="AE246" s="12"/>
      <c r="AF246" s="12"/>
      <c r="AG246" s="12"/>
      <c r="AH246" s="23"/>
      <c r="AL246" s="23"/>
      <c r="AO246" s="16"/>
      <c r="AP246" s="16"/>
      <c r="AQ246" s="16"/>
      <c r="BA246" s="5"/>
      <c r="BN246" s="36"/>
      <c r="BO246" s="36"/>
      <c r="BP246" s="36"/>
      <c r="BR246" s="23"/>
      <c r="BS246" s="38"/>
      <c r="BT246" s="38"/>
      <c r="BU246" s="21"/>
      <c r="BV246" s="36"/>
      <c r="BX246" s="38"/>
      <c r="BY246" s="47"/>
      <c r="BZ246" s="47"/>
      <c r="CM246" s="2"/>
    </row>
    <row r="247" spans="10:91" ht="12.75">
      <c r="J247" s="23"/>
      <c r="T247" s="27"/>
      <c r="W247" s="47"/>
      <c r="X247" s="47"/>
      <c r="AA247" s="12"/>
      <c r="AB247" s="12"/>
      <c r="AC247" s="12"/>
      <c r="AD247" s="47"/>
      <c r="AE247" s="12"/>
      <c r="AF247" s="12"/>
      <c r="AG247" s="12"/>
      <c r="AH247" s="23"/>
      <c r="AL247" s="23"/>
      <c r="AO247" s="16"/>
      <c r="AP247" s="16"/>
      <c r="AQ247" s="16"/>
      <c r="BA247" s="5"/>
      <c r="BN247" s="36"/>
      <c r="BO247" s="36"/>
      <c r="BP247" s="36"/>
      <c r="BR247" s="23"/>
      <c r="BS247" s="38"/>
      <c r="BT247" s="38"/>
      <c r="BU247" s="21"/>
      <c r="BV247" s="36"/>
      <c r="BX247" s="38"/>
      <c r="BY247" s="47"/>
      <c r="BZ247" s="47"/>
      <c r="CM247" s="2"/>
    </row>
    <row r="248" spans="10:91" ht="12.75">
      <c r="J248" s="23"/>
      <c r="T248" s="27"/>
      <c r="W248" s="47"/>
      <c r="X248" s="47"/>
      <c r="AA248" s="12"/>
      <c r="AB248" s="12"/>
      <c r="AC248" s="12"/>
      <c r="AD248" s="47"/>
      <c r="AE248" s="12"/>
      <c r="AF248" s="12"/>
      <c r="AG248" s="12"/>
      <c r="AH248" s="23"/>
      <c r="AL248" s="23"/>
      <c r="AO248" s="16"/>
      <c r="AP248" s="16"/>
      <c r="AQ248" s="16"/>
      <c r="BA248" s="5"/>
      <c r="BN248" s="36"/>
      <c r="BO248" s="36"/>
      <c r="BP248" s="36"/>
      <c r="BR248" s="23"/>
      <c r="BS248" s="38"/>
      <c r="BT248" s="38"/>
      <c r="BU248" s="21"/>
      <c r="BV248" s="36"/>
      <c r="BX248" s="38"/>
      <c r="BY248" s="47"/>
      <c r="BZ248" s="47"/>
      <c r="CM248" s="2"/>
    </row>
    <row r="249" spans="10:91" ht="12.75">
      <c r="J249" s="23"/>
      <c r="T249" s="27"/>
      <c r="W249" s="47"/>
      <c r="X249" s="47"/>
      <c r="AA249" s="12"/>
      <c r="AB249" s="12"/>
      <c r="AC249" s="12"/>
      <c r="AD249" s="47"/>
      <c r="AE249" s="12"/>
      <c r="AF249" s="12"/>
      <c r="AG249" s="12"/>
      <c r="AH249" s="23"/>
      <c r="AL249" s="23"/>
      <c r="AO249" s="16"/>
      <c r="AP249" s="16"/>
      <c r="AQ249" s="16"/>
      <c r="BA249" s="5"/>
      <c r="BN249" s="36"/>
      <c r="BO249" s="36"/>
      <c r="BP249" s="36"/>
      <c r="BR249" s="23"/>
      <c r="BS249" s="38"/>
      <c r="BT249" s="38"/>
      <c r="BU249" s="21"/>
      <c r="BV249" s="36"/>
      <c r="BX249" s="38"/>
      <c r="BY249" s="47"/>
      <c r="BZ249" s="47"/>
      <c r="CM249" s="2"/>
    </row>
    <row r="250" spans="10:91" ht="12.75">
      <c r="J250" s="23"/>
      <c r="T250" s="27"/>
      <c r="W250" s="47"/>
      <c r="X250" s="47"/>
      <c r="AA250" s="12"/>
      <c r="AB250" s="12"/>
      <c r="AC250" s="12"/>
      <c r="AD250" s="47"/>
      <c r="AE250" s="12"/>
      <c r="AF250" s="12"/>
      <c r="AG250" s="12"/>
      <c r="AH250" s="23"/>
      <c r="AL250" s="23"/>
      <c r="AO250" s="16"/>
      <c r="AP250" s="16"/>
      <c r="AQ250" s="16"/>
      <c r="BA250" s="5"/>
      <c r="BN250" s="36"/>
      <c r="BO250" s="36"/>
      <c r="BP250" s="36"/>
      <c r="BR250" s="23"/>
      <c r="BS250" s="38"/>
      <c r="BT250" s="38"/>
      <c r="BU250" s="21"/>
      <c r="BV250" s="36"/>
      <c r="BX250" s="38"/>
      <c r="BY250" s="47"/>
      <c r="BZ250" s="47"/>
      <c r="CM250" s="2"/>
    </row>
    <row r="251" spans="10:91" ht="12.75">
      <c r="J251" s="23"/>
      <c r="T251" s="27"/>
      <c r="W251" s="47"/>
      <c r="X251" s="47"/>
      <c r="AA251" s="12"/>
      <c r="AB251" s="12"/>
      <c r="AC251" s="12"/>
      <c r="AD251" s="47"/>
      <c r="AE251" s="12"/>
      <c r="AF251" s="12"/>
      <c r="AG251" s="12"/>
      <c r="AH251" s="23"/>
      <c r="AL251" s="23"/>
      <c r="AO251" s="16"/>
      <c r="AP251" s="16"/>
      <c r="AQ251" s="16"/>
      <c r="BA251" s="5"/>
      <c r="BN251" s="36"/>
      <c r="BO251" s="36"/>
      <c r="BP251" s="36"/>
      <c r="BR251" s="23"/>
      <c r="BS251" s="38"/>
      <c r="BT251" s="38"/>
      <c r="BU251" s="21"/>
      <c r="BV251" s="36"/>
      <c r="BX251" s="38"/>
      <c r="BY251" s="47"/>
      <c r="BZ251" s="47"/>
      <c r="CM251" s="2"/>
    </row>
    <row r="252" spans="10:91" ht="12.75">
      <c r="J252" s="23"/>
      <c r="T252" s="27"/>
      <c r="W252" s="47"/>
      <c r="X252" s="47"/>
      <c r="AA252" s="12"/>
      <c r="AB252" s="12"/>
      <c r="AC252" s="12"/>
      <c r="AD252" s="47"/>
      <c r="AE252" s="12"/>
      <c r="AF252" s="12"/>
      <c r="AG252" s="12"/>
      <c r="AH252" s="23"/>
      <c r="AL252" s="23"/>
      <c r="AO252" s="16"/>
      <c r="AP252" s="16"/>
      <c r="AQ252" s="16"/>
      <c r="BA252" s="5"/>
      <c r="BN252" s="36"/>
      <c r="BO252" s="36"/>
      <c r="BP252" s="36"/>
      <c r="BR252" s="23"/>
      <c r="BS252" s="38"/>
      <c r="BT252" s="38"/>
      <c r="BU252" s="21"/>
      <c r="BV252" s="36"/>
      <c r="BX252" s="38"/>
      <c r="BY252" s="47"/>
      <c r="BZ252" s="47"/>
      <c r="CM252" s="2"/>
    </row>
    <row r="253" spans="10:91" ht="12.75">
      <c r="J253" s="23"/>
      <c r="T253" s="27"/>
      <c r="W253" s="47"/>
      <c r="X253" s="47"/>
      <c r="AA253" s="12"/>
      <c r="AB253" s="12"/>
      <c r="AC253" s="12"/>
      <c r="AD253" s="47"/>
      <c r="AE253" s="12"/>
      <c r="AF253" s="12"/>
      <c r="AG253" s="12"/>
      <c r="AH253" s="23"/>
      <c r="AL253" s="23"/>
      <c r="AO253" s="16"/>
      <c r="AP253" s="16"/>
      <c r="AQ253" s="16"/>
      <c r="BA253" s="5"/>
      <c r="BN253" s="36"/>
      <c r="BO253" s="36"/>
      <c r="BP253" s="36"/>
      <c r="BR253" s="23"/>
      <c r="BS253" s="38"/>
      <c r="BT253" s="38"/>
      <c r="BU253" s="21"/>
      <c r="BV253" s="36"/>
      <c r="BX253" s="38"/>
      <c r="BY253" s="47"/>
      <c r="BZ253" s="47"/>
      <c r="CM253" s="2"/>
    </row>
    <row r="254" spans="10:91" ht="12.75">
      <c r="J254" s="23"/>
      <c r="T254" s="27"/>
      <c r="W254" s="47"/>
      <c r="X254" s="47"/>
      <c r="AA254" s="12"/>
      <c r="AB254" s="12"/>
      <c r="AC254" s="12"/>
      <c r="AD254" s="47"/>
      <c r="AE254" s="12"/>
      <c r="AF254" s="12"/>
      <c r="AG254" s="12"/>
      <c r="AH254" s="23"/>
      <c r="AL254" s="23"/>
      <c r="AO254" s="16"/>
      <c r="AP254" s="16"/>
      <c r="AQ254" s="16"/>
      <c r="BA254" s="5"/>
      <c r="BN254" s="36"/>
      <c r="BO254" s="36"/>
      <c r="BP254" s="36"/>
      <c r="BR254" s="23"/>
      <c r="BS254" s="38"/>
      <c r="BT254" s="38"/>
      <c r="BU254" s="21"/>
      <c r="BV254" s="36"/>
      <c r="BX254" s="38"/>
      <c r="BY254" s="47"/>
      <c r="BZ254" s="47"/>
      <c r="CM254" s="2"/>
    </row>
    <row r="255" spans="10:91" ht="12.75">
      <c r="J255" s="23"/>
      <c r="T255" s="27"/>
      <c r="W255" s="47"/>
      <c r="X255" s="47"/>
      <c r="AA255" s="12"/>
      <c r="AB255" s="12"/>
      <c r="AC255" s="12"/>
      <c r="AD255" s="47"/>
      <c r="AE255" s="12"/>
      <c r="AF255" s="12"/>
      <c r="AG255" s="12"/>
      <c r="AH255" s="23"/>
      <c r="AL255" s="23"/>
      <c r="AO255" s="16"/>
      <c r="AP255" s="16"/>
      <c r="AQ255" s="16"/>
      <c r="BA255" s="5"/>
      <c r="BN255" s="36"/>
      <c r="BO255" s="36"/>
      <c r="BP255" s="36"/>
      <c r="BR255" s="23"/>
      <c r="BS255" s="38"/>
      <c r="BT255" s="38"/>
      <c r="BU255" s="21"/>
      <c r="BV255" s="36"/>
      <c r="BX255" s="38"/>
      <c r="BY255" s="47"/>
      <c r="BZ255" s="47"/>
      <c r="CM255" s="2"/>
    </row>
    <row r="256" spans="10:91" ht="12.75">
      <c r="J256" s="23"/>
      <c r="T256" s="27"/>
      <c r="W256" s="47"/>
      <c r="X256" s="47"/>
      <c r="AA256" s="12"/>
      <c r="AB256" s="12"/>
      <c r="AC256" s="12"/>
      <c r="AD256" s="47"/>
      <c r="AE256" s="12"/>
      <c r="AF256" s="12"/>
      <c r="AG256" s="12"/>
      <c r="AH256" s="23"/>
      <c r="AL256" s="23"/>
      <c r="AO256" s="16"/>
      <c r="AP256" s="16"/>
      <c r="AQ256" s="16"/>
      <c r="BA256" s="5"/>
      <c r="BN256" s="36"/>
      <c r="BO256" s="36"/>
      <c r="BP256" s="36"/>
      <c r="BR256" s="23"/>
      <c r="BS256" s="38"/>
      <c r="BT256" s="38"/>
      <c r="BU256" s="21"/>
      <c r="BV256" s="36"/>
      <c r="BX256" s="38"/>
      <c r="BY256" s="47"/>
      <c r="BZ256" s="47"/>
      <c r="CM256" s="2"/>
    </row>
    <row r="257" spans="10:91" ht="12.75">
      <c r="J257" s="23"/>
      <c r="T257" s="27"/>
      <c r="W257" s="47"/>
      <c r="X257" s="47"/>
      <c r="AA257" s="12"/>
      <c r="AB257" s="12"/>
      <c r="AC257" s="12"/>
      <c r="AD257" s="47"/>
      <c r="AE257" s="12"/>
      <c r="AF257" s="12"/>
      <c r="AG257" s="12"/>
      <c r="AH257" s="23"/>
      <c r="AL257" s="23"/>
      <c r="AO257" s="16"/>
      <c r="AP257" s="16"/>
      <c r="AQ257" s="16"/>
      <c r="BA257" s="5"/>
      <c r="BN257" s="36"/>
      <c r="BO257" s="36"/>
      <c r="BP257" s="36"/>
      <c r="BR257" s="23"/>
      <c r="BS257" s="38"/>
      <c r="BT257" s="38"/>
      <c r="BU257" s="21"/>
      <c r="BV257" s="36"/>
      <c r="BX257" s="38"/>
      <c r="BY257" s="47"/>
      <c r="BZ257" s="47"/>
      <c r="CM257" s="2"/>
    </row>
    <row r="258" spans="10:91" ht="12.75">
      <c r="J258" s="23"/>
      <c r="T258" s="27"/>
      <c r="W258" s="47"/>
      <c r="X258" s="47"/>
      <c r="AA258" s="12"/>
      <c r="AB258" s="12"/>
      <c r="AC258" s="12"/>
      <c r="AD258" s="47"/>
      <c r="AE258" s="12"/>
      <c r="AF258" s="12"/>
      <c r="AG258" s="12"/>
      <c r="AH258" s="23"/>
      <c r="AL258" s="23"/>
      <c r="AO258" s="16"/>
      <c r="AP258" s="16"/>
      <c r="AQ258" s="16"/>
      <c r="BA258" s="5"/>
      <c r="BN258" s="36"/>
      <c r="BO258" s="36"/>
      <c r="BP258" s="36"/>
      <c r="BR258" s="23"/>
      <c r="BS258" s="38"/>
      <c r="BT258" s="38"/>
      <c r="BU258" s="21"/>
      <c r="BV258" s="36"/>
      <c r="BX258" s="38"/>
      <c r="BY258" s="47"/>
      <c r="BZ258" s="47"/>
      <c r="CM258" s="2"/>
    </row>
    <row r="259" spans="10:91" ht="12.75">
      <c r="J259" s="23"/>
      <c r="T259" s="27"/>
      <c r="W259" s="47"/>
      <c r="X259" s="47"/>
      <c r="AA259" s="12"/>
      <c r="AB259" s="12"/>
      <c r="AC259" s="12"/>
      <c r="AD259" s="47"/>
      <c r="AE259" s="12"/>
      <c r="AF259" s="12"/>
      <c r="AG259" s="12"/>
      <c r="AH259" s="23"/>
      <c r="AL259" s="23"/>
      <c r="AO259" s="16"/>
      <c r="AP259" s="16"/>
      <c r="AQ259" s="16"/>
      <c r="BA259" s="5"/>
      <c r="BN259" s="36"/>
      <c r="BO259" s="36"/>
      <c r="BP259" s="36"/>
      <c r="BR259" s="23"/>
      <c r="BS259" s="38"/>
      <c r="BT259" s="38"/>
      <c r="BU259" s="21"/>
      <c r="BV259" s="36"/>
      <c r="BX259" s="38"/>
      <c r="BY259" s="47"/>
      <c r="BZ259" s="47"/>
      <c r="CM259" s="2"/>
    </row>
    <row r="260" spans="10:91" ht="12.75">
      <c r="J260" s="23"/>
      <c r="T260" s="27"/>
      <c r="W260" s="47"/>
      <c r="X260" s="47"/>
      <c r="AA260" s="12"/>
      <c r="AB260" s="12"/>
      <c r="AC260" s="12"/>
      <c r="AD260" s="47"/>
      <c r="AE260" s="12"/>
      <c r="AF260" s="12"/>
      <c r="AG260" s="12"/>
      <c r="AH260" s="23"/>
      <c r="AL260" s="23"/>
      <c r="AO260" s="16"/>
      <c r="AP260" s="16"/>
      <c r="AQ260" s="16"/>
      <c r="BA260" s="5"/>
      <c r="BN260" s="36"/>
      <c r="BO260" s="36"/>
      <c r="BP260" s="36"/>
      <c r="BR260" s="23"/>
      <c r="BS260" s="38"/>
      <c r="BT260" s="38"/>
      <c r="BU260" s="21"/>
      <c r="BV260" s="36"/>
      <c r="BX260" s="38"/>
      <c r="BY260" s="47"/>
      <c r="BZ260" s="47"/>
      <c r="CM260" s="2"/>
    </row>
    <row r="261" spans="10:91" ht="12.75">
      <c r="J261" s="23"/>
      <c r="T261" s="27"/>
      <c r="W261" s="47"/>
      <c r="X261" s="47"/>
      <c r="AA261" s="12"/>
      <c r="AB261" s="12"/>
      <c r="AC261" s="12"/>
      <c r="AD261" s="47"/>
      <c r="AE261" s="12"/>
      <c r="AF261" s="12"/>
      <c r="AG261" s="12"/>
      <c r="AH261" s="23"/>
      <c r="AL261" s="23"/>
      <c r="AO261" s="16"/>
      <c r="AP261" s="16"/>
      <c r="AQ261" s="16"/>
      <c r="BA261" s="5"/>
      <c r="BN261" s="36"/>
      <c r="BO261" s="36"/>
      <c r="BP261" s="36"/>
      <c r="BR261" s="23"/>
      <c r="BS261" s="38"/>
      <c r="BT261" s="38"/>
      <c r="BU261" s="21"/>
      <c r="BV261" s="36"/>
      <c r="BX261" s="38"/>
      <c r="BY261" s="47"/>
      <c r="BZ261" s="47"/>
      <c r="CM261" s="2"/>
    </row>
    <row r="262" spans="10:91" ht="12.75">
      <c r="J262" s="23"/>
      <c r="T262" s="27"/>
      <c r="W262" s="47"/>
      <c r="X262" s="47"/>
      <c r="AA262" s="12"/>
      <c r="AB262" s="12"/>
      <c r="AC262" s="12"/>
      <c r="AD262" s="47"/>
      <c r="AE262" s="12"/>
      <c r="AF262" s="12"/>
      <c r="AG262" s="12"/>
      <c r="AH262" s="23"/>
      <c r="AL262" s="23"/>
      <c r="AO262" s="16"/>
      <c r="AP262" s="16"/>
      <c r="AQ262" s="16"/>
      <c r="BA262" s="5"/>
      <c r="BN262" s="36"/>
      <c r="BO262" s="36"/>
      <c r="BP262" s="36"/>
      <c r="BR262" s="23"/>
      <c r="BS262" s="38"/>
      <c r="BT262" s="38"/>
      <c r="BU262" s="21"/>
      <c r="BV262" s="36"/>
      <c r="BX262" s="38"/>
      <c r="BY262" s="47"/>
      <c r="BZ262" s="47"/>
      <c r="CM262" s="2"/>
    </row>
    <row r="263" spans="10:91" ht="12.75">
      <c r="J263" s="23"/>
      <c r="T263" s="27"/>
      <c r="W263" s="47"/>
      <c r="X263" s="47"/>
      <c r="AA263" s="12"/>
      <c r="AB263" s="12"/>
      <c r="AC263" s="12"/>
      <c r="AD263" s="47"/>
      <c r="AE263" s="12"/>
      <c r="AF263" s="12"/>
      <c r="AG263" s="12"/>
      <c r="AH263" s="23"/>
      <c r="AL263" s="23"/>
      <c r="AO263" s="16"/>
      <c r="AP263" s="16"/>
      <c r="AQ263" s="16"/>
      <c r="BA263" s="5"/>
      <c r="BN263" s="36"/>
      <c r="BO263" s="36"/>
      <c r="BP263" s="36"/>
      <c r="BR263" s="23"/>
      <c r="BS263" s="38"/>
      <c r="BT263" s="38"/>
      <c r="BU263" s="21"/>
      <c r="BV263" s="36"/>
      <c r="BX263" s="38"/>
      <c r="BY263" s="47"/>
      <c r="BZ263" s="47"/>
      <c r="CM263" s="2"/>
    </row>
    <row r="264" spans="10:91" ht="12.75">
      <c r="J264" s="23"/>
      <c r="T264" s="27"/>
      <c r="W264" s="47"/>
      <c r="X264" s="47"/>
      <c r="AA264" s="12"/>
      <c r="AB264" s="12"/>
      <c r="AC264" s="12"/>
      <c r="AD264" s="47"/>
      <c r="AE264" s="12"/>
      <c r="AF264" s="12"/>
      <c r="AG264" s="12"/>
      <c r="AH264" s="23"/>
      <c r="AL264" s="23"/>
      <c r="AO264" s="16"/>
      <c r="AP264" s="16"/>
      <c r="AQ264" s="16"/>
      <c r="BA264" s="5"/>
      <c r="BN264" s="36"/>
      <c r="BO264" s="36"/>
      <c r="BP264" s="36"/>
      <c r="BR264" s="23"/>
      <c r="BS264" s="38"/>
      <c r="BT264" s="38"/>
      <c r="BU264" s="21"/>
      <c r="BV264" s="36"/>
      <c r="BX264" s="38"/>
      <c r="BY264" s="47"/>
      <c r="BZ264" s="47"/>
      <c r="CM264" s="2"/>
    </row>
    <row r="265" spans="10:91" ht="12.75">
      <c r="J265" s="23"/>
      <c r="T265" s="27"/>
      <c r="W265" s="47"/>
      <c r="X265" s="47"/>
      <c r="AA265" s="12"/>
      <c r="AB265" s="12"/>
      <c r="AC265" s="12"/>
      <c r="AD265" s="47"/>
      <c r="AE265" s="12"/>
      <c r="AF265" s="12"/>
      <c r="AG265" s="12"/>
      <c r="AH265" s="23"/>
      <c r="AL265" s="23"/>
      <c r="AO265" s="16"/>
      <c r="AP265" s="16"/>
      <c r="AQ265" s="16"/>
      <c r="BA265" s="5"/>
      <c r="BN265" s="36"/>
      <c r="BO265" s="36"/>
      <c r="BP265" s="36"/>
      <c r="BR265" s="23"/>
      <c r="BS265" s="38"/>
      <c r="BT265" s="38"/>
      <c r="BU265" s="21"/>
      <c r="BV265" s="36"/>
      <c r="BX265" s="38"/>
      <c r="BY265" s="47"/>
      <c r="BZ265" s="47"/>
      <c r="CM265" s="2"/>
    </row>
    <row r="266" spans="1:91" ht="12.75">
      <c r="A266" s="14"/>
      <c r="E266" s="13"/>
      <c r="F266" s="2"/>
      <c r="J266" s="23"/>
      <c r="M266" s="2"/>
      <c r="T266" s="27"/>
      <c r="W266" s="47"/>
      <c r="X266" s="47"/>
      <c r="AA266" s="12"/>
      <c r="AB266" s="12"/>
      <c r="AC266" s="12"/>
      <c r="AD266" s="47"/>
      <c r="AE266" s="12"/>
      <c r="AF266" s="12"/>
      <c r="AG266" s="12"/>
      <c r="AH266" s="23"/>
      <c r="AL266" s="23"/>
      <c r="AO266" s="16"/>
      <c r="AP266" s="16"/>
      <c r="AQ266" s="16"/>
      <c r="BA266" s="5"/>
      <c r="BN266" s="36"/>
      <c r="BO266" s="36"/>
      <c r="BP266" s="36"/>
      <c r="BR266" s="23"/>
      <c r="BS266" s="38"/>
      <c r="BT266" s="38"/>
      <c r="BU266" s="21"/>
      <c r="BV266" s="36"/>
      <c r="BX266" s="38"/>
      <c r="BY266" s="47"/>
      <c r="BZ266" s="47"/>
      <c r="CM266" s="2"/>
    </row>
    <row r="267" spans="1:91" ht="12.75">
      <c r="A267" s="14"/>
      <c r="E267" s="13"/>
      <c r="F267" s="2"/>
      <c r="G267" s="2"/>
      <c r="J267" s="23"/>
      <c r="M267" s="2"/>
      <c r="T267" s="27"/>
      <c r="W267" s="47"/>
      <c r="X267" s="47"/>
      <c r="AA267" s="12"/>
      <c r="AB267" s="12"/>
      <c r="AC267" s="12"/>
      <c r="AD267" s="47"/>
      <c r="AE267" s="12"/>
      <c r="AF267" s="12"/>
      <c r="AG267" s="12"/>
      <c r="AH267" s="23"/>
      <c r="AL267" s="23"/>
      <c r="AO267" s="16"/>
      <c r="AP267" s="16"/>
      <c r="AQ267" s="16"/>
      <c r="BA267" s="5"/>
      <c r="BN267" s="36"/>
      <c r="BO267" s="36"/>
      <c r="BP267" s="36"/>
      <c r="BR267" s="23"/>
      <c r="BS267" s="38"/>
      <c r="BT267" s="38"/>
      <c r="BU267" s="21"/>
      <c r="BV267" s="36"/>
      <c r="BX267" s="38"/>
      <c r="BY267" s="47"/>
      <c r="BZ267" s="47"/>
      <c r="CM267" s="2"/>
    </row>
    <row r="268" spans="1:91" ht="12.75">
      <c r="A268" s="14"/>
      <c r="E268" s="13"/>
      <c r="F268" s="2"/>
      <c r="G268" s="2"/>
      <c r="J268" s="23"/>
      <c r="M268" s="2"/>
      <c r="T268" s="27"/>
      <c r="W268" s="47"/>
      <c r="X268" s="47"/>
      <c r="AA268" s="12"/>
      <c r="AB268" s="12"/>
      <c r="AC268" s="12"/>
      <c r="AD268" s="47"/>
      <c r="AE268" s="12"/>
      <c r="AF268" s="12"/>
      <c r="AG268" s="12"/>
      <c r="AH268" s="23"/>
      <c r="AL268" s="23"/>
      <c r="AO268" s="16"/>
      <c r="AP268" s="16"/>
      <c r="AQ268" s="16"/>
      <c r="BA268" s="5"/>
      <c r="BN268" s="36"/>
      <c r="BO268" s="36"/>
      <c r="BP268" s="36"/>
      <c r="BR268" s="23"/>
      <c r="BS268" s="38"/>
      <c r="BT268" s="38"/>
      <c r="BU268" s="21"/>
      <c r="BV268" s="36"/>
      <c r="BX268" s="38"/>
      <c r="BY268" s="47"/>
      <c r="BZ268" s="47"/>
      <c r="CM268" s="2"/>
    </row>
    <row r="269" spans="1:91" ht="12.75">
      <c r="A269" s="14"/>
      <c r="E269" s="13"/>
      <c r="F269" s="2"/>
      <c r="G269" s="2"/>
      <c r="J269" s="23"/>
      <c r="M269" s="2"/>
      <c r="T269" s="27"/>
      <c r="W269" s="47"/>
      <c r="X269" s="47"/>
      <c r="AA269" s="12"/>
      <c r="AB269" s="12"/>
      <c r="AC269" s="12"/>
      <c r="AD269" s="47"/>
      <c r="AE269" s="12"/>
      <c r="AF269" s="12"/>
      <c r="AG269" s="12"/>
      <c r="AH269" s="23"/>
      <c r="AL269" s="23"/>
      <c r="AO269" s="16"/>
      <c r="AP269" s="16"/>
      <c r="AQ269" s="16"/>
      <c r="BA269" s="5"/>
      <c r="BN269" s="36"/>
      <c r="BO269" s="36"/>
      <c r="BP269" s="36"/>
      <c r="BR269" s="23"/>
      <c r="BS269" s="38"/>
      <c r="BT269" s="38"/>
      <c r="BU269" s="21"/>
      <c r="BV269" s="36"/>
      <c r="BX269" s="38"/>
      <c r="BY269" s="47"/>
      <c r="BZ269" s="47"/>
      <c r="CM269" s="2"/>
    </row>
    <row r="270" spans="1:91" ht="12.75">
      <c r="A270" s="14"/>
      <c r="E270" s="13"/>
      <c r="F270" s="2"/>
      <c r="G270" s="2"/>
      <c r="J270" s="23"/>
      <c r="M270" s="2"/>
      <c r="T270" s="27"/>
      <c r="W270" s="47"/>
      <c r="X270" s="47"/>
      <c r="AA270" s="12"/>
      <c r="AB270" s="12"/>
      <c r="AC270" s="12"/>
      <c r="AD270" s="47"/>
      <c r="AE270" s="12"/>
      <c r="AF270" s="12"/>
      <c r="AG270" s="12"/>
      <c r="AH270" s="23"/>
      <c r="AL270" s="23"/>
      <c r="AO270" s="16"/>
      <c r="AP270" s="16"/>
      <c r="AQ270" s="16"/>
      <c r="BA270" s="5"/>
      <c r="BN270" s="36"/>
      <c r="BO270" s="36"/>
      <c r="BP270" s="36"/>
      <c r="BR270" s="23"/>
      <c r="BS270" s="38"/>
      <c r="BT270" s="38"/>
      <c r="BU270" s="21"/>
      <c r="BV270" s="36"/>
      <c r="BX270" s="38"/>
      <c r="BY270" s="47"/>
      <c r="BZ270" s="47"/>
      <c r="CM270" s="2"/>
    </row>
    <row r="271" spans="1:91" ht="12.75">
      <c r="A271" s="14"/>
      <c r="E271" s="13"/>
      <c r="F271" s="2"/>
      <c r="G271" s="2"/>
      <c r="J271" s="23"/>
      <c r="M271" s="2"/>
      <c r="T271" s="27"/>
      <c r="W271" s="47"/>
      <c r="X271" s="47"/>
      <c r="AA271" s="12"/>
      <c r="AB271" s="12"/>
      <c r="AC271" s="12"/>
      <c r="AD271" s="47"/>
      <c r="AE271" s="12"/>
      <c r="AF271" s="12"/>
      <c r="AG271" s="12"/>
      <c r="AH271" s="23"/>
      <c r="AL271" s="23"/>
      <c r="AO271" s="16"/>
      <c r="AP271" s="16"/>
      <c r="AQ271" s="16"/>
      <c r="BA271" s="5"/>
      <c r="BN271" s="36"/>
      <c r="BO271" s="36"/>
      <c r="BP271" s="36"/>
      <c r="BR271" s="23"/>
      <c r="BS271" s="38"/>
      <c r="BT271" s="38"/>
      <c r="BU271" s="21"/>
      <c r="BV271" s="36"/>
      <c r="BX271" s="38"/>
      <c r="BY271" s="47"/>
      <c r="BZ271" s="47"/>
      <c r="CM271" s="2"/>
    </row>
    <row r="272" spans="1:91" ht="12.75">
      <c r="A272" s="14"/>
      <c r="E272" s="13"/>
      <c r="F272" s="2"/>
      <c r="G272" s="2"/>
      <c r="J272" s="23"/>
      <c r="M272" s="2"/>
      <c r="T272" s="27"/>
      <c r="W272" s="47"/>
      <c r="X272" s="47"/>
      <c r="AA272" s="12"/>
      <c r="AB272" s="12"/>
      <c r="AC272" s="12"/>
      <c r="AD272" s="47"/>
      <c r="AE272" s="12"/>
      <c r="AF272" s="12"/>
      <c r="AG272" s="12"/>
      <c r="AH272" s="23"/>
      <c r="AL272" s="23"/>
      <c r="AO272" s="16"/>
      <c r="AP272" s="16"/>
      <c r="AQ272" s="16"/>
      <c r="BA272" s="5"/>
      <c r="BN272" s="36"/>
      <c r="BO272" s="36"/>
      <c r="BP272" s="36"/>
      <c r="BR272" s="23"/>
      <c r="BS272" s="38"/>
      <c r="BT272" s="38"/>
      <c r="BU272" s="21"/>
      <c r="BV272" s="36"/>
      <c r="BX272" s="38"/>
      <c r="BY272" s="47"/>
      <c r="BZ272" s="47"/>
      <c r="CM272" s="2"/>
    </row>
    <row r="273" spans="1:91" ht="12.75">
      <c r="A273" s="14"/>
      <c r="E273" s="13"/>
      <c r="F273" s="2"/>
      <c r="G273" s="2"/>
      <c r="J273" s="23"/>
      <c r="M273" s="2"/>
      <c r="T273" s="27"/>
      <c r="W273" s="47"/>
      <c r="X273" s="47"/>
      <c r="AA273" s="12"/>
      <c r="AB273" s="12"/>
      <c r="AC273" s="12"/>
      <c r="AD273" s="47"/>
      <c r="AE273" s="12"/>
      <c r="AF273" s="12"/>
      <c r="AG273" s="12"/>
      <c r="AH273" s="23"/>
      <c r="AL273" s="23"/>
      <c r="AO273" s="16"/>
      <c r="AP273" s="16"/>
      <c r="AQ273" s="16"/>
      <c r="BA273" s="5"/>
      <c r="BN273" s="36"/>
      <c r="BO273" s="36"/>
      <c r="BP273" s="36"/>
      <c r="BR273" s="23"/>
      <c r="BS273" s="38"/>
      <c r="BT273" s="38"/>
      <c r="BU273" s="21"/>
      <c r="BV273" s="36"/>
      <c r="BX273" s="38"/>
      <c r="BY273" s="47"/>
      <c r="BZ273" s="47"/>
      <c r="CM273" s="2"/>
    </row>
    <row r="274" spans="1:91" ht="12.75">
      <c r="A274" s="14"/>
      <c r="E274" s="13"/>
      <c r="F274" s="2"/>
      <c r="G274" s="2"/>
      <c r="J274" s="23"/>
      <c r="M274" s="2"/>
      <c r="T274" s="27"/>
      <c r="W274" s="47"/>
      <c r="X274" s="47"/>
      <c r="AA274" s="12"/>
      <c r="AB274" s="12"/>
      <c r="AC274" s="12"/>
      <c r="AD274" s="47"/>
      <c r="AE274" s="12"/>
      <c r="AF274" s="12"/>
      <c r="AG274" s="12"/>
      <c r="AH274" s="23"/>
      <c r="AL274" s="23"/>
      <c r="AO274" s="16"/>
      <c r="AP274" s="16"/>
      <c r="AQ274" s="16"/>
      <c r="BA274" s="5"/>
      <c r="BN274" s="36"/>
      <c r="BO274" s="36"/>
      <c r="BP274" s="36"/>
      <c r="BR274" s="23"/>
      <c r="BS274" s="38"/>
      <c r="BT274" s="38"/>
      <c r="BU274" s="21"/>
      <c r="BV274" s="36"/>
      <c r="BX274" s="38"/>
      <c r="BY274" s="47"/>
      <c r="BZ274" s="47"/>
      <c r="CM274" s="2"/>
    </row>
    <row r="275" spans="1:91" ht="12.75">
      <c r="A275" s="14"/>
      <c r="E275" s="13"/>
      <c r="F275" s="2"/>
      <c r="G275" s="2"/>
      <c r="J275" s="23"/>
      <c r="M275" s="2"/>
      <c r="T275" s="27"/>
      <c r="W275" s="47"/>
      <c r="X275" s="47"/>
      <c r="AA275" s="12"/>
      <c r="AB275" s="12"/>
      <c r="AC275" s="12"/>
      <c r="AD275" s="47"/>
      <c r="AE275" s="12"/>
      <c r="AF275" s="12"/>
      <c r="AG275" s="12"/>
      <c r="AH275" s="23"/>
      <c r="AL275" s="23"/>
      <c r="AO275" s="16"/>
      <c r="AP275" s="16"/>
      <c r="AQ275" s="16"/>
      <c r="BA275" s="5"/>
      <c r="BN275" s="36"/>
      <c r="BO275" s="36"/>
      <c r="BP275" s="36"/>
      <c r="BR275" s="23"/>
      <c r="BS275" s="38"/>
      <c r="BT275" s="38"/>
      <c r="BU275" s="21"/>
      <c r="BV275" s="36"/>
      <c r="BX275" s="38"/>
      <c r="BY275" s="47"/>
      <c r="BZ275" s="47"/>
      <c r="CM275" s="2"/>
    </row>
    <row r="276" spans="1:91" ht="12.75">
      <c r="A276" s="14"/>
      <c r="E276" s="13"/>
      <c r="F276" s="2"/>
      <c r="G276" s="2"/>
      <c r="J276" s="23"/>
      <c r="M276" s="2"/>
      <c r="T276" s="27"/>
      <c r="W276" s="47"/>
      <c r="X276" s="47"/>
      <c r="AA276" s="12"/>
      <c r="AB276" s="12"/>
      <c r="AC276" s="12"/>
      <c r="AD276" s="47"/>
      <c r="AE276" s="12"/>
      <c r="AF276" s="12"/>
      <c r="AG276" s="12"/>
      <c r="AH276" s="23"/>
      <c r="AL276" s="23"/>
      <c r="AO276" s="16"/>
      <c r="AP276" s="16"/>
      <c r="AQ276" s="16"/>
      <c r="BA276" s="5"/>
      <c r="BN276" s="36"/>
      <c r="BO276" s="36"/>
      <c r="BP276" s="36"/>
      <c r="BR276" s="23"/>
      <c r="BS276" s="38"/>
      <c r="BT276" s="38"/>
      <c r="BU276" s="21"/>
      <c r="BV276" s="36"/>
      <c r="BX276" s="38"/>
      <c r="BY276" s="47"/>
      <c r="BZ276" s="47"/>
      <c r="CM276" s="2"/>
    </row>
    <row r="277" spans="1:91" ht="12.75">
      <c r="A277" s="14"/>
      <c r="E277" s="13"/>
      <c r="F277" s="2"/>
      <c r="G277" s="2"/>
      <c r="J277" s="23"/>
      <c r="M277" s="2"/>
      <c r="T277" s="27"/>
      <c r="W277" s="47"/>
      <c r="X277" s="47"/>
      <c r="AA277" s="12"/>
      <c r="AB277" s="12"/>
      <c r="AC277" s="12"/>
      <c r="AD277" s="47"/>
      <c r="AE277" s="12"/>
      <c r="AF277" s="12"/>
      <c r="AG277" s="12"/>
      <c r="AH277" s="23"/>
      <c r="AL277" s="23"/>
      <c r="AO277" s="16"/>
      <c r="AP277" s="16"/>
      <c r="AQ277" s="16"/>
      <c r="BA277" s="5"/>
      <c r="BN277" s="36"/>
      <c r="BO277" s="36"/>
      <c r="BP277" s="36"/>
      <c r="BR277" s="23"/>
      <c r="BS277" s="38"/>
      <c r="BT277" s="38"/>
      <c r="BU277" s="21"/>
      <c r="BV277" s="36"/>
      <c r="BX277" s="38"/>
      <c r="BY277" s="47"/>
      <c r="BZ277" s="47"/>
      <c r="CM277" s="2"/>
    </row>
    <row r="278" spans="1:91" ht="12.75">
      <c r="A278" s="14"/>
      <c r="E278" s="13"/>
      <c r="F278" s="2"/>
      <c r="G278" s="2"/>
      <c r="J278" s="23"/>
      <c r="M278" s="2"/>
      <c r="T278" s="27"/>
      <c r="W278" s="47"/>
      <c r="X278" s="47"/>
      <c r="AA278" s="12"/>
      <c r="AB278" s="12"/>
      <c r="AC278" s="12"/>
      <c r="AD278" s="47"/>
      <c r="AE278" s="12"/>
      <c r="AF278" s="12"/>
      <c r="AG278" s="12"/>
      <c r="AH278" s="23"/>
      <c r="AL278" s="23"/>
      <c r="AO278" s="16"/>
      <c r="AP278" s="16"/>
      <c r="AQ278" s="16"/>
      <c r="BA278" s="5"/>
      <c r="BN278" s="36"/>
      <c r="BO278" s="36"/>
      <c r="BP278" s="36"/>
      <c r="BR278" s="23"/>
      <c r="BS278" s="38"/>
      <c r="BT278" s="38"/>
      <c r="BU278" s="21"/>
      <c r="BV278" s="36"/>
      <c r="BX278" s="38"/>
      <c r="BY278" s="47"/>
      <c r="BZ278" s="47"/>
      <c r="CM278" s="2"/>
    </row>
    <row r="279" spans="1:91" ht="12.75">
      <c r="A279" s="14"/>
      <c r="E279" s="13"/>
      <c r="F279" s="2"/>
      <c r="G279" s="2"/>
      <c r="J279" s="23"/>
      <c r="M279" s="2"/>
      <c r="T279" s="27"/>
      <c r="W279" s="47"/>
      <c r="X279" s="47"/>
      <c r="AA279" s="12"/>
      <c r="AB279" s="12"/>
      <c r="AC279" s="12"/>
      <c r="AD279" s="47"/>
      <c r="AE279" s="12"/>
      <c r="AF279" s="12"/>
      <c r="AG279" s="12"/>
      <c r="AH279" s="23"/>
      <c r="AL279" s="23"/>
      <c r="AO279" s="16"/>
      <c r="AP279" s="16"/>
      <c r="AQ279" s="16"/>
      <c r="BA279" s="5"/>
      <c r="BN279" s="36"/>
      <c r="BO279" s="36"/>
      <c r="BP279" s="36"/>
      <c r="BR279" s="23"/>
      <c r="BS279" s="38"/>
      <c r="BT279" s="38"/>
      <c r="BU279" s="21"/>
      <c r="BV279" s="36"/>
      <c r="BX279" s="38"/>
      <c r="BY279" s="47"/>
      <c r="BZ279" s="47"/>
      <c r="CM279" s="2"/>
    </row>
    <row r="280" spans="1:91" ht="12.75">
      <c r="A280" s="14"/>
      <c r="E280" s="13"/>
      <c r="F280" s="2"/>
      <c r="G280" s="2"/>
      <c r="J280" s="23"/>
      <c r="M280" s="2"/>
      <c r="T280" s="27"/>
      <c r="W280" s="47"/>
      <c r="X280" s="47"/>
      <c r="AA280" s="12"/>
      <c r="AB280" s="12"/>
      <c r="AC280" s="12"/>
      <c r="AD280" s="47"/>
      <c r="AE280" s="12"/>
      <c r="AF280" s="12"/>
      <c r="AG280" s="12"/>
      <c r="AH280" s="23"/>
      <c r="AL280" s="23"/>
      <c r="AO280" s="16"/>
      <c r="AP280" s="16"/>
      <c r="AQ280" s="16"/>
      <c r="BA280" s="5"/>
      <c r="BN280" s="36"/>
      <c r="BO280" s="36"/>
      <c r="BP280" s="36"/>
      <c r="BR280" s="23"/>
      <c r="BS280" s="38"/>
      <c r="BT280" s="38"/>
      <c r="BU280" s="21"/>
      <c r="BV280" s="36"/>
      <c r="BX280" s="38"/>
      <c r="BY280" s="47"/>
      <c r="BZ280" s="47"/>
      <c r="CM280" s="2"/>
    </row>
    <row r="281" spans="1:91" ht="12.75">
      <c r="A281" s="14"/>
      <c r="E281" s="13"/>
      <c r="F281" s="2"/>
      <c r="G281" s="2"/>
      <c r="J281" s="23"/>
      <c r="M281" s="2"/>
      <c r="T281" s="27"/>
      <c r="W281" s="47"/>
      <c r="X281" s="47"/>
      <c r="AA281" s="12"/>
      <c r="AB281" s="12"/>
      <c r="AC281" s="12"/>
      <c r="AD281" s="47"/>
      <c r="AE281" s="12"/>
      <c r="AF281" s="12"/>
      <c r="AG281" s="12"/>
      <c r="AH281" s="23"/>
      <c r="AL281" s="23"/>
      <c r="AO281" s="16"/>
      <c r="AP281" s="16"/>
      <c r="AQ281" s="16"/>
      <c r="BA281" s="5"/>
      <c r="BN281" s="36"/>
      <c r="BO281" s="36"/>
      <c r="BP281" s="36"/>
      <c r="BR281" s="23"/>
      <c r="BS281" s="38"/>
      <c r="BT281" s="38"/>
      <c r="BU281" s="21"/>
      <c r="BV281" s="36"/>
      <c r="BX281" s="38"/>
      <c r="BY281" s="47"/>
      <c r="BZ281" s="47"/>
      <c r="CM281" s="2"/>
    </row>
    <row r="282" spans="1:91" ht="12.75">
      <c r="A282" s="14"/>
      <c r="E282" s="13"/>
      <c r="F282" s="2"/>
      <c r="G282" s="2"/>
      <c r="J282" s="23"/>
      <c r="M282" s="2"/>
      <c r="T282" s="27"/>
      <c r="W282" s="47"/>
      <c r="X282" s="47"/>
      <c r="AA282" s="12"/>
      <c r="AB282" s="12"/>
      <c r="AC282" s="12"/>
      <c r="AD282" s="47"/>
      <c r="AE282" s="12"/>
      <c r="AF282" s="12"/>
      <c r="AG282" s="12"/>
      <c r="AH282" s="23"/>
      <c r="AL282" s="23"/>
      <c r="AO282" s="16"/>
      <c r="AP282" s="16"/>
      <c r="AQ282" s="16"/>
      <c r="BA282" s="5"/>
      <c r="BN282" s="36"/>
      <c r="BO282" s="36"/>
      <c r="BP282" s="36"/>
      <c r="BR282" s="23"/>
      <c r="BS282" s="38"/>
      <c r="BT282" s="38"/>
      <c r="BU282" s="21"/>
      <c r="BV282" s="36"/>
      <c r="BX282" s="38"/>
      <c r="BY282" s="47"/>
      <c r="BZ282" s="47"/>
      <c r="CM282" s="2"/>
    </row>
    <row r="283" spans="1:91" ht="12.75">
      <c r="A283" s="14"/>
      <c r="E283" s="13"/>
      <c r="F283" s="2"/>
      <c r="G283" s="2"/>
      <c r="J283" s="23"/>
      <c r="M283" s="2"/>
      <c r="T283" s="27"/>
      <c r="W283" s="47"/>
      <c r="X283" s="47"/>
      <c r="AA283" s="12"/>
      <c r="AB283" s="12"/>
      <c r="AC283" s="12"/>
      <c r="AD283" s="47"/>
      <c r="AE283" s="12"/>
      <c r="AF283" s="12"/>
      <c r="AG283" s="12"/>
      <c r="AH283" s="23"/>
      <c r="AL283" s="23"/>
      <c r="AO283" s="16"/>
      <c r="AP283" s="16"/>
      <c r="AQ283" s="16"/>
      <c r="BA283" s="5"/>
      <c r="BN283" s="36"/>
      <c r="BO283" s="36"/>
      <c r="BP283" s="36"/>
      <c r="BR283" s="23"/>
      <c r="BS283" s="38"/>
      <c r="BT283" s="38"/>
      <c r="BU283" s="21"/>
      <c r="BV283" s="36"/>
      <c r="BX283" s="38"/>
      <c r="BY283" s="47"/>
      <c r="BZ283" s="47"/>
      <c r="CM283" s="2"/>
    </row>
    <row r="284" spans="1:91" ht="12.75">
      <c r="A284" s="14"/>
      <c r="E284" s="13"/>
      <c r="F284" s="2"/>
      <c r="G284" s="2"/>
      <c r="M284" s="2"/>
      <c r="W284" s="47"/>
      <c r="X284" s="47"/>
      <c r="AD284" s="47"/>
      <c r="AH284" s="23"/>
      <c r="AM284" s="23"/>
      <c r="BI284" s="6"/>
      <c r="BR284" s="47"/>
      <c r="BS284" s="38"/>
      <c r="BT284" s="38"/>
      <c r="BU284" s="21"/>
      <c r="BV284" s="36"/>
      <c r="BW284" s="36"/>
      <c r="BX284" s="38"/>
      <c r="BZ284" s="47"/>
      <c r="CM284" s="2"/>
    </row>
    <row r="285" spans="1:91" ht="12.75">
      <c r="A285" s="14"/>
      <c r="E285" s="13"/>
      <c r="F285" s="2"/>
      <c r="G285" s="2"/>
      <c r="M285" s="2"/>
      <c r="W285" s="47"/>
      <c r="X285" s="47"/>
      <c r="AD285" s="47"/>
      <c r="AH285" s="23"/>
      <c r="AM285" s="23"/>
      <c r="BI285" s="5"/>
      <c r="BR285" s="47"/>
      <c r="BS285" s="38"/>
      <c r="BT285" s="38"/>
      <c r="BU285" s="21"/>
      <c r="BV285" s="36"/>
      <c r="BW285" s="36"/>
      <c r="BX285" s="38"/>
      <c r="BY285" s="47"/>
      <c r="BZ285" s="47"/>
      <c r="CM285" s="2"/>
    </row>
    <row r="286" spans="1:91" ht="12.75">
      <c r="A286" s="14"/>
      <c r="E286" s="13"/>
      <c r="F286" s="2"/>
      <c r="G286" s="2"/>
      <c r="M286" s="2"/>
      <c r="W286" s="47"/>
      <c r="X286" s="47"/>
      <c r="AD286" s="47"/>
      <c r="AH286" s="23"/>
      <c r="AM286" s="23"/>
      <c r="BI286" s="5"/>
      <c r="BR286" s="47"/>
      <c r="BS286" s="38"/>
      <c r="BT286" s="38"/>
      <c r="BU286" s="21"/>
      <c r="BV286" s="36"/>
      <c r="BW286" s="36"/>
      <c r="BX286" s="38"/>
      <c r="BY286" s="47"/>
      <c r="BZ286" s="47"/>
      <c r="CM286" s="2"/>
    </row>
    <row r="287" spans="1:91" ht="12.75">
      <c r="A287" s="14"/>
      <c r="E287" s="13"/>
      <c r="F287" s="2"/>
      <c r="G287" s="2"/>
      <c r="M287" s="2"/>
      <c r="W287" s="47"/>
      <c r="X287" s="47"/>
      <c r="AD287" s="47"/>
      <c r="AH287" s="23"/>
      <c r="AM287" s="23"/>
      <c r="BE287" s="5"/>
      <c r="BI287" s="6"/>
      <c r="BR287" s="47"/>
      <c r="BS287" s="38"/>
      <c r="BT287" s="38"/>
      <c r="BU287" s="21"/>
      <c r="BV287" s="36"/>
      <c r="BW287" s="36"/>
      <c r="BX287" s="38"/>
      <c r="BY287" s="47"/>
      <c r="BZ287" s="47"/>
      <c r="CM287" s="2"/>
    </row>
    <row r="288" spans="1:91" ht="12.75">
      <c r="A288" s="14"/>
      <c r="E288" s="13"/>
      <c r="F288" s="2"/>
      <c r="G288" s="2"/>
      <c r="M288" s="2"/>
      <c r="W288" s="47"/>
      <c r="X288" s="47"/>
      <c r="AD288" s="47"/>
      <c r="AH288" s="23"/>
      <c r="AM288" s="23"/>
      <c r="BI288" s="6"/>
      <c r="BR288" s="47"/>
      <c r="BS288" s="38"/>
      <c r="BT288" s="38"/>
      <c r="BU288" s="21"/>
      <c r="BV288" s="36"/>
      <c r="BW288" s="36"/>
      <c r="BX288" s="38"/>
      <c r="BY288" s="47"/>
      <c r="BZ288" s="47"/>
      <c r="CM288" s="2"/>
    </row>
    <row r="289" spans="1:91" ht="12.75">
      <c r="A289" s="14"/>
      <c r="E289" s="13"/>
      <c r="F289" s="2"/>
      <c r="G289" s="2"/>
      <c r="M289" s="2"/>
      <c r="W289" s="47"/>
      <c r="X289" s="47"/>
      <c r="AD289" s="47"/>
      <c r="AH289" s="23"/>
      <c r="AM289" s="23"/>
      <c r="AZ289" s="5"/>
      <c r="BI289" s="6"/>
      <c r="BR289" s="47"/>
      <c r="BS289" s="38"/>
      <c r="BT289" s="38"/>
      <c r="BU289" s="21"/>
      <c r="BV289" s="36"/>
      <c r="BW289" s="36"/>
      <c r="BX289" s="38"/>
      <c r="BY289" s="47"/>
      <c r="BZ289" s="47"/>
      <c r="CM289" s="2"/>
    </row>
    <row r="290" spans="1:91" ht="12.75">
      <c r="A290" s="14"/>
      <c r="E290" s="13"/>
      <c r="F290" s="2"/>
      <c r="G290" s="2"/>
      <c r="M290" s="2"/>
      <c r="W290" s="47"/>
      <c r="X290" s="47"/>
      <c r="AD290" s="47"/>
      <c r="AH290" s="23"/>
      <c r="AM290" s="23"/>
      <c r="BI290" s="6"/>
      <c r="BR290" s="47"/>
      <c r="BS290" s="38"/>
      <c r="BT290" s="38"/>
      <c r="BU290" s="21"/>
      <c r="BV290" s="36"/>
      <c r="BW290" s="36"/>
      <c r="BX290" s="38"/>
      <c r="BY290" s="47"/>
      <c r="BZ290" s="47"/>
      <c r="CM290" s="2"/>
    </row>
    <row r="291" spans="1:91" ht="12.75">
      <c r="A291" s="14"/>
      <c r="E291" s="13"/>
      <c r="F291" s="2"/>
      <c r="G291" s="2"/>
      <c r="M291" s="2"/>
      <c r="W291" s="47"/>
      <c r="X291" s="47"/>
      <c r="AD291" s="47"/>
      <c r="AH291" s="23"/>
      <c r="AM291" s="23"/>
      <c r="BI291" s="6"/>
      <c r="BR291" s="47"/>
      <c r="BS291" s="38"/>
      <c r="BT291" s="38"/>
      <c r="BU291" s="21"/>
      <c r="BV291" s="36"/>
      <c r="BW291" s="36"/>
      <c r="BX291" s="38"/>
      <c r="BZ291" s="47"/>
      <c r="CM291" s="2"/>
    </row>
    <row r="292" spans="1:91" ht="12.75">
      <c r="A292" s="14"/>
      <c r="E292" s="13"/>
      <c r="F292" s="2"/>
      <c r="G292" s="2"/>
      <c r="M292" s="2"/>
      <c r="W292" s="47"/>
      <c r="X292" s="47"/>
      <c r="AD292" s="47"/>
      <c r="AH292" s="23"/>
      <c r="AM292" s="23"/>
      <c r="BI292" s="6"/>
      <c r="BR292" s="47"/>
      <c r="BS292" s="38"/>
      <c r="BT292" s="38"/>
      <c r="BU292" s="21"/>
      <c r="BV292" s="36"/>
      <c r="BW292" s="36"/>
      <c r="BX292" s="38"/>
      <c r="BZ292" s="47"/>
      <c r="CM292" s="2"/>
    </row>
    <row r="293" spans="1:91" ht="12.75">
      <c r="A293" s="14"/>
      <c r="E293" s="13"/>
      <c r="F293" s="2"/>
      <c r="G293" s="2"/>
      <c r="M293" s="2"/>
      <c r="W293" s="47"/>
      <c r="X293" s="47"/>
      <c r="AD293" s="47"/>
      <c r="AH293" s="23"/>
      <c r="BI293" s="6"/>
      <c r="BR293" s="47"/>
      <c r="BS293" s="38"/>
      <c r="BT293" s="38"/>
      <c r="BU293" s="21"/>
      <c r="BV293" s="36"/>
      <c r="BW293" s="36"/>
      <c r="BX293" s="38"/>
      <c r="BZ293" s="47"/>
      <c r="CM293" s="2"/>
    </row>
    <row r="294" spans="1:91" ht="12.75">
      <c r="A294" s="14"/>
      <c r="E294" s="13"/>
      <c r="F294" s="2"/>
      <c r="G294" s="2"/>
      <c r="M294" s="2"/>
      <c r="W294" s="47"/>
      <c r="X294" s="47"/>
      <c r="AH294" s="23"/>
      <c r="AM294" s="23"/>
      <c r="BI294" s="6"/>
      <c r="BR294" s="47"/>
      <c r="BS294" s="38"/>
      <c r="BT294" s="38"/>
      <c r="BU294" s="21"/>
      <c r="BV294" s="36"/>
      <c r="BW294" s="36"/>
      <c r="BX294" s="38"/>
      <c r="CM294" s="2"/>
    </row>
    <row r="295" spans="1:91" ht="12.75">
      <c r="A295" s="14"/>
      <c r="E295" s="13"/>
      <c r="F295" s="2"/>
      <c r="G295" s="2"/>
      <c r="M295" s="2"/>
      <c r="W295" s="47"/>
      <c r="X295" s="47"/>
      <c r="AM295" s="23"/>
      <c r="BI295" s="6"/>
      <c r="BR295" s="47"/>
      <c r="BS295" s="38"/>
      <c r="BT295" s="38"/>
      <c r="BU295" s="21"/>
      <c r="BV295" s="36"/>
      <c r="BW295" s="36"/>
      <c r="BX295" s="38"/>
      <c r="CM295" s="2"/>
    </row>
    <row r="296" spans="1:91" ht="12.75">
      <c r="A296" s="14"/>
      <c r="E296" s="13"/>
      <c r="F296" s="2"/>
      <c r="G296" s="2"/>
      <c r="M296" s="2"/>
      <c r="W296" s="47"/>
      <c r="X296" s="47"/>
      <c r="BI296" s="6"/>
      <c r="BR296" s="47"/>
      <c r="BS296" s="38"/>
      <c r="BT296" s="38"/>
      <c r="BU296" s="21"/>
      <c r="BV296" s="36"/>
      <c r="BW296" s="36"/>
      <c r="BX296" s="38"/>
      <c r="CM296" s="2"/>
    </row>
    <row r="297" spans="1:91" ht="12.75">
      <c r="A297" s="14"/>
      <c r="E297" s="13"/>
      <c r="F297" s="2"/>
      <c r="G297" s="2"/>
      <c r="M297" s="2"/>
      <c r="W297" s="47"/>
      <c r="X297" s="47"/>
      <c r="AD297" s="47"/>
      <c r="AH297" s="23"/>
      <c r="AM297" s="23"/>
      <c r="BI297" s="5"/>
      <c r="BR297" s="47"/>
      <c r="BS297" s="38"/>
      <c r="BT297" s="38"/>
      <c r="BU297" s="21"/>
      <c r="BV297" s="36"/>
      <c r="BW297" s="36"/>
      <c r="BX297" s="38"/>
      <c r="BY297" s="47"/>
      <c r="BZ297" s="47"/>
      <c r="CM297" s="2"/>
    </row>
    <row r="298" spans="1:91" ht="12.75">
      <c r="A298" s="14"/>
      <c r="E298" s="13"/>
      <c r="F298" s="2"/>
      <c r="G298" s="2"/>
      <c r="M298" s="2"/>
      <c r="W298" s="47"/>
      <c r="X298" s="47"/>
      <c r="AD298" s="47"/>
      <c r="AH298" s="23"/>
      <c r="AM298" s="23"/>
      <c r="BI298" s="5"/>
      <c r="BR298" s="47"/>
      <c r="BS298" s="38"/>
      <c r="BT298" s="38"/>
      <c r="BU298" s="21"/>
      <c r="BV298" s="36"/>
      <c r="BW298" s="36"/>
      <c r="BX298" s="38"/>
      <c r="BY298" s="47"/>
      <c r="BZ298" s="47"/>
      <c r="CM298" s="2"/>
    </row>
    <row r="299" spans="1:91" ht="12.75">
      <c r="A299" s="14"/>
      <c r="E299" s="13"/>
      <c r="F299" s="2"/>
      <c r="G299" s="2"/>
      <c r="M299" s="2"/>
      <c r="W299" s="47"/>
      <c r="X299" s="47"/>
      <c r="AD299" s="47"/>
      <c r="AH299" s="23"/>
      <c r="AM299" s="23"/>
      <c r="AZ299" s="5"/>
      <c r="BI299" s="6"/>
      <c r="BR299" s="47"/>
      <c r="BS299" s="38"/>
      <c r="BT299" s="38"/>
      <c r="BU299" s="21"/>
      <c r="BV299" s="36"/>
      <c r="BW299" s="36"/>
      <c r="BX299" s="38"/>
      <c r="BY299" s="47"/>
      <c r="BZ299" s="47"/>
      <c r="CM299" s="2"/>
    </row>
    <row r="300" spans="1:91" ht="12.75">
      <c r="A300" s="14"/>
      <c r="E300" s="13"/>
      <c r="F300" s="2"/>
      <c r="G300" s="2"/>
      <c r="M300" s="2"/>
      <c r="W300" s="47"/>
      <c r="X300" s="47"/>
      <c r="AD300" s="47"/>
      <c r="AH300" s="23"/>
      <c r="AM300" s="23"/>
      <c r="AZ300" s="5"/>
      <c r="BI300" s="6"/>
      <c r="BR300" s="47"/>
      <c r="BS300" s="38"/>
      <c r="BT300" s="38"/>
      <c r="BU300" s="21"/>
      <c r="BV300" s="36"/>
      <c r="BW300" s="36"/>
      <c r="BX300" s="38"/>
      <c r="BY300" s="47"/>
      <c r="BZ300" s="47"/>
      <c r="CM300" s="2"/>
    </row>
    <row r="301" spans="1:91" ht="12.75">
      <c r="A301" s="14"/>
      <c r="E301" s="13"/>
      <c r="F301" s="2"/>
      <c r="G301" s="2"/>
      <c r="M301" s="2"/>
      <c r="W301" s="47"/>
      <c r="X301" s="47"/>
      <c r="AD301" s="47"/>
      <c r="AH301" s="23"/>
      <c r="AM301" s="23"/>
      <c r="AZ301" s="5"/>
      <c r="BI301" s="6"/>
      <c r="BR301" s="47"/>
      <c r="BS301" s="38"/>
      <c r="BT301" s="38"/>
      <c r="BU301" s="21"/>
      <c r="BV301" s="36"/>
      <c r="BW301" s="36"/>
      <c r="BX301" s="38"/>
      <c r="BY301" s="47"/>
      <c r="BZ301" s="47"/>
      <c r="CM301" s="2"/>
    </row>
    <row r="302" spans="1:91" ht="12.75">
      <c r="A302" s="14"/>
      <c r="E302" s="13"/>
      <c r="F302" s="2"/>
      <c r="G302" s="2"/>
      <c r="M302" s="2"/>
      <c r="W302" s="47"/>
      <c r="X302" s="47"/>
      <c r="AD302" s="47"/>
      <c r="AH302" s="23"/>
      <c r="AM302" s="23"/>
      <c r="AZ302" s="5"/>
      <c r="BI302" s="6"/>
      <c r="BR302" s="47"/>
      <c r="BS302" s="38"/>
      <c r="BT302" s="38"/>
      <c r="BU302" s="21"/>
      <c r="BV302" s="36"/>
      <c r="BW302" s="36"/>
      <c r="BX302" s="38"/>
      <c r="BY302" s="47"/>
      <c r="BZ302" s="47"/>
      <c r="CM302" s="2"/>
    </row>
    <row r="303" spans="1:91" ht="12.75">
      <c r="A303" s="14"/>
      <c r="E303" s="13"/>
      <c r="F303" s="2"/>
      <c r="G303" s="2"/>
      <c r="M303" s="2"/>
      <c r="W303" s="47"/>
      <c r="X303" s="47"/>
      <c r="AD303" s="47"/>
      <c r="AH303" s="23"/>
      <c r="AM303" s="23"/>
      <c r="AR303" s="36"/>
      <c r="AS303" s="36"/>
      <c r="AT303" s="36"/>
      <c r="AU303" s="36"/>
      <c r="AV303" s="36"/>
      <c r="AZ303" s="5"/>
      <c r="BI303" s="6"/>
      <c r="BR303" s="47"/>
      <c r="BS303" s="38"/>
      <c r="BT303" s="38"/>
      <c r="BU303" s="21"/>
      <c r="BV303" s="36"/>
      <c r="BW303" s="36"/>
      <c r="BX303" s="38"/>
      <c r="BY303" s="47"/>
      <c r="BZ303" s="47"/>
      <c r="CM303" s="2"/>
    </row>
    <row r="304" spans="1:91" ht="12.75">
      <c r="A304" s="14"/>
      <c r="E304" s="13"/>
      <c r="F304" s="2"/>
      <c r="G304" s="2"/>
      <c r="M304" s="2"/>
      <c r="AD304" s="47"/>
      <c r="AM304" s="23"/>
      <c r="AR304" s="36"/>
      <c r="AS304" s="36"/>
      <c r="AT304" s="36"/>
      <c r="AU304" s="36"/>
      <c r="AV304" s="36"/>
      <c r="BI304" s="6"/>
      <c r="BS304" s="38"/>
      <c r="BT304" s="38"/>
      <c r="BU304" s="21"/>
      <c r="BV304" s="36"/>
      <c r="BW304" s="36"/>
      <c r="BX304" s="38"/>
      <c r="BY304" s="47"/>
      <c r="BZ304" s="47"/>
      <c r="CM304" s="2"/>
    </row>
    <row r="305" spans="1:91" ht="12.75">
      <c r="A305" s="14"/>
      <c r="E305" s="13"/>
      <c r="F305" s="2"/>
      <c r="G305" s="2"/>
      <c r="M305" s="2"/>
      <c r="W305" s="47"/>
      <c r="X305" s="47"/>
      <c r="AD305" s="47"/>
      <c r="AH305" s="23"/>
      <c r="BD305" s="5"/>
      <c r="BI305" s="6"/>
      <c r="BR305" s="47"/>
      <c r="BS305" s="38"/>
      <c r="BT305" s="38"/>
      <c r="BU305" s="21"/>
      <c r="BV305" s="36"/>
      <c r="BW305" s="36"/>
      <c r="BX305" s="38"/>
      <c r="BY305" s="47"/>
      <c r="BZ305" s="47"/>
      <c r="CM305" s="2"/>
    </row>
    <row r="306" spans="1:91" ht="12.75">
      <c r="A306" s="14"/>
      <c r="E306" s="13"/>
      <c r="F306" s="2"/>
      <c r="G306" s="2"/>
      <c r="M306" s="2"/>
      <c r="W306" s="47"/>
      <c r="X306" s="47"/>
      <c r="AD306" s="47"/>
      <c r="AH306" s="23"/>
      <c r="BD306" s="5"/>
      <c r="BI306" s="6"/>
      <c r="BR306" s="47"/>
      <c r="BS306" s="38"/>
      <c r="BT306" s="38"/>
      <c r="BU306" s="21"/>
      <c r="BV306" s="36"/>
      <c r="BW306" s="36"/>
      <c r="BX306" s="38"/>
      <c r="BY306" s="47"/>
      <c r="BZ306" s="47"/>
      <c r="CM306" s="2"/>
    </row>
    <row r="307" spans="1:91" ht="12.75">
      <c r="A307" s="14"/>
      <c r="E307" s="13"/>
      <c r="F307" s="2"/>
      <c r="G307" s="2"/>
      <c r="M307" s="2"/>
      <c r="W307" s="47"/>
      <c r="X307" s="47"/>
      <c r="AD307" s="47"/>
      <c r="AH307" s="23"/>
      <c r="BI307" s="5"/>
      <c r="BR307" s="47"/>
      <c r="BS307" s="38"/>
      <c r="BT307" s="38"/>
      <c r="BU307" s="21"/>
      <c r="BV307" s="36"/>
      <c r="BW307" s="36"/>
      <c r="BX307" s="38"/>
      <c r="BY307" s="47"/>
      <c r="BZ307" s="47"/>
      <c r="CM307" s="2"/>
    </row>
    <row r="308" spans="1:91" ht="12.75">
      <c r="A308" s="14"/>
      <c r="E308" s="13"/>
      <c r="F308" s="2"/>
      <c r="G308" s="2"/>
      <c r="M308" s="2"/>
      <c r="W308" s="47"/>
      <c r="X308" s="47"/>
      <c r="AD308" s="47"/>
      <c r="AH308" s="23"/>
      <c r="BI308" s="5"/>
      <c r="BR308" s="47"/>
      <c r="BS308" s="38"/>
      <c r="BT308" s="38"/>
      <c r="BU308" s="21"/>
      <c r="BV308" s="36"/>
      <c r="BW308" s="36"/>
      <c r="BX308" s="38"/>
      <c r="BY308" s="47"/>
      <c r="BZ308" s="47"/>
      <c r="CM308" s="2"/>
    </row>
    <row r="309" spans="1:91" ht="12.75">
      <c r="A309" s="14"/>
      <c r="E309" s="13"/>
      <c r="F309" s="2"/>
      <c r="G309" s="2"/>
      <c r="M309" s="2"/>
      <c r="W309" s="47"/>
      <c r="X309" s="47"/>
      <c r="AH309" s="23"/>
      <c r="BI309" s="5"/>
      <c r="BR309" s="47"/>
      <c r="BS309" s="38"/>
      <c r="BT309" s="38"/>
      <c r="BU309" s="21"/>
      <c r="BV309" s="36"/>
      <c r="BW309" s="36"/>
      <c r="BX309" s="38"/>
      <c r="BY309" s="47"/>
      <c r="BZ309" s="47"/>
      <c r="CM309" s="2"/>
    </row>
    <row r="310" spans="1:91" ht="12.75">
      <c r="A310" s="14"/>
      <c r="E310" s="13"/>
      <c r="F310" s="2"/>
      <c r="G310" s="2"/>
      <c r="M310" s="2"/>
      <c r="W310" s="47"/>
      <c r="X310" s="47"/>
      <c r="AH310" s="23"/>
      <c r="BI310" s="5"/>
      <c r="BR310" s="47"/>
      <c r="BS310" s="38"/>
      <c r="BT310" s="38"/>
      <c r="BU310" s="21"/>
      <c r="BV310" s="36"/>
      <c r="BW310" s="36"/>
      <c r="BX310" s="38"/>
      <c r="BY310" s="47"/>
      <c r="BZ310" s="47"/>
      <c r="CM310" s="2"/>
    </row>
    <row r="311" spans="1:91" ht="12.75">
      <c r="A311" s="14"/>
      <c r="E311" s="13"/>
      <c r="F311" s="2"/>
      <c r="G311" s="2"/>
      <c r="M311" s="2"/>
      <c r="W311" s="47"/>
      <c r="X311" s="47"/>
      <c r="AD311" s="47"/>
      <c r="AH311" s="23"/>
      <c r="BI311" s="5"/>
      <c r="BR311" s="47"/>
      <c r="BS311" s="38"/>
      <c r="BT311" s="38"/>
      <c r="BU311" s="21"/>
      <c r="BV311" s="36"/>
      <c r="BW311" s="36"/>
      <c r="BX311" s="38"/>
      <c r="BY311" s="47"/>
      <c r="BZ311" s="47"/>
      <c r="CM311" s="2"/>
    </row>
    <row r="312" spans="1:91" ht="12.75">
      <c r="A312" s="14"/>
      <c r="E312" s="13"/>
      <c r="F312" s="2"/>
      <c r="G312" s="2"/>
      <c r="M312" s="2"/>
      <c r="W312" s="47"/>
      <c r="X312" s="47"/>
      <c r="AD312" s="47"/>
      <c r="AH312" s="23"/>
      <c r="BI312" s="5"/>
      <c r="BR312" s="47"/>
      <c r="BS312" s="38"/>
      <c r="BT312" s="38"/>
      <c r="BU312" s="21"/>
      <c r="BV312" s="36"/>
      <c r="BW312" s="36"/>
      <c r="BX312" s="38"/>
      <c r="BY312" s="47"/>
      <c r="BZ312" s="47"/>
      <c r="CM312" s="2"/>
    </row>
    <row r="313" spans="1:91" ht="12.75">
      <c r="A313" s="14"/>
      <c r="E313" s="13"/>
      <c r="F313" s="2"/>
      <c r="G313" s="2"/>
      <c r="M313" s="2"/>
      <c r="W313" s="47"/>
      <c r="X313" s="47"/>
      <c r="AD313" s="47"/>
      <c r="AH313" s="23"/>
      <c r="BI313" s="5"/>
      <c r="BR313" s="47"/>
      <c r="BS313" s="38"/>
      <c r="BT313" s="38"/>
      <c r="BU313" s="21"/>
      <c r="BV313" s="36"/>
      <c r="BW313" s="36"/>
      <c r="BX313" s="38"/>
      <c r="BY313" s="47"/>
      <c r="BZ313" s="47"/>
      <c r="CM313" s="2"/>
    </row>
    <row r="314" spans="1:91" ht="12.75">
      <c r="A314" s="14"/>
      <c r="E314" s="13"/>
      <c r="F314" s="2"/>
      <c r="G314" s="2"/>
      <c r="M314" s="2"/>
      <c r="AD314" s="47"/>
      <c r="AH314" s="23"/>
      <c r="BI314" s="6"/>
      <c r="BR314" s="47"/>
      <c r="BS314" s="38"/>
      <c r="BT314" s="38"/>
      <c r="BU314" s="21"/>
      <c r="BV314" s="36"/>
      <c r="BW314" s="36"/>
      <c r="BX314" s="38"/>
      <c r="CM314" s="2"/>
    </row>
    <row r="315" spans="1:91" ht="12.75">
      <c r="A315" s="14"/>
      <c r="E315" s="13"/>
      <c r="F315" s="2"/>
      <c r="G315" s="2"/>
      <c r="M315" s="2"/>
      <c r="W315" s="47"/>
      <c r="X315" s="47"/>
      <c r="AH315" s="23"/>
      <c r="AM315" s="23"/>
      <c r="AR315" s="36"/>
      <c r="AS315" s="36"/>
      <c r="AT315" s="36"/>
      <c r="AU315" s="36"/>
      <c r="AV315" s="36"/>
      <c r="BF315" s="5"/>
      <c r="BG315" s="5"/>
      <c r="BH315" s="5"/>
      <c r="BI315" s="6"/>
      <c r="BR315" s="47"/>
      <c r="BS315" s="38"/>
      <c r="BT315" s="38"/>
      <c r="BU315" s="21"/>
      <c r="BV315" s="36"/>
      <c r="BW315" s="36"/>
      <c r="BX315" s="38"/>
      <c r="BY315" s="47"/>
      <c r="BZ315" s="47"/>
      <c r="CM315" s="2"/>
    </row>
    <row r="316" spans="1:91" ht="12.75">
      <c r="A316" s="14"/>
      <c r="E316" s="13"/>
      <c r="F316" s="2"/>
      <c r="G316" s="2"/>
      <c r="M316" s="2"/>
      <c r="W316" s="47"/>
      <c r="X316" s="47"/>
      <c r="AH316" s="23"/>
      <c r="AM316" s="23"/>
      <c r="AR316" s="36"/>
      <c r="AS316" s="36"/>
      <c r="AT316" s="36"/>
      <c r="AU316" s="36"/>
      <c r="AV316" s="36"/>
      <c r="BF316" s="5"/>
      <c r="BG316" s="5"/>
      <c r="BH316" s="5"/>
      <c r="BI316" s="6"/>
      <c r="BR316" s="47"/>
      <c r="BS316" s="38"/>
      <c r="BT316" s="38"/>
      <c r="BU316" s="21"/>
      <c r="BV316" s="36"/>
      <c r="BW316" s="36"/>
      <c r="BX316" s="38"/>
      <c r="BY316" s="47"/>
      <c r="BZ316" s="47"/>
      <c r="CM316" s="2"/>
    </row>
    <row r="317" spans="1:91" ht="12.75">
      <c r="A317" s="14"/>
      <c r="E317" s="13"/>
      <c r="F317" s="2"/>
      <c r="G317" s="2"/>
      <c r="M317" s="2"/>
      <c r="W317" s="47"/>
      <c r="X317" s="47"/>
      <c r="AH317" s="23"/>
      <c r="AM317" s="23"/>
      <c r="AR317" s="36"/>
      <c r="AS317" s="36"/>
      <c r="AT317" s="36"/>
      <c r="AU317" s="36"/>
      <c r="AV317" s="36"/>
      <c r="BF317" s="5"/>
      <c r="BG317" s="5"/>
      <c r="BH317" s="5"/>
      <c r="BI317" s="6"/>
      <c r="BR317" s="47"/>
      <c r="BS317" s="38"/>
      <c r="BT317" s="38"/>
      <c r="BU317" s="21"/>
      <c r="BV317" s="36"/>
      <c r="BW317" s="36"/>
      <c r="BX317" s="38"/>
      <c r="BY317" s="47"/>
      <c r="BZ317" s="47"/>
      <c r="CM317" s="2"/>
    </row>
    <row r="318" spans="1:91" ht="12.75">
      <c r="A318" s="14"/>
      <c r="E318" s="13"/>
      <c r="F318" s="2"/>
      <c r="G318" s="2"/>
      <c r="M318" s="2"/>
      <c r="W318" s="47"/>
      <c r="X318" s="47"/>
      <c r="AH318" s="23"/>
      <c r="AM318" s="23"/>
      <c r="AR318" s="36"/>
      <c r="AS318" s="36"/>
      <c r="AT318" s="36"/>
      <c r="AU318" s="36"/>
      <c r="AV318" s="36"/>
      <c r="BF318" s="5"/>
      <c r="BG318" s="5"/>
      <c r="BH318" s="5"/>
      <c r="BI318" s="6"/>
      <c r="BR318" s="47"/>
      <c r="BS318" s="38"/>
      <c r="BT318" s="38"/>
      <c r="BU318" s="21"/>
      <c r="BV318" s="36"/>
      <c r="BW318" s="36"/>
      <c r="BX318" s="38"/>
      <c r="BY318" s="47"/>
      <c r="BZ318" s="47"/>
      <c r="CM318" s="2"/>
    </row>
    <row r="319" spans="1:91" ht="12.75">
      <c r="A319" s="14"/>
      <c r="E319" s="13"/>
      <c r="F319" s="2"/>
      <c r="G319" s="2"/>
      <c r="M319" s="2"/>
      <c r="W319" s="47"/>
      <c r="AM319" s="23"/>
      <c r="AR319" s="36"/>
      <c r="AS319" s="36"/>
      <c r="AT319" s="36"/>
      <c r="AU319" s="36"/>
      <c r="AV319" s="36"/>
      <c r="BI319" s="6"/>
      <c r="BR319" s="47"/>
      <c r="BS319" s="38"/>
      <c r="BT319" s="38"/>
      <c r="BU319" s="21"/>
      <c r="BV319" s="36"/>
      <c r="BW319" s="36"/>
      <c r="BX319" s="38"/>
      <c r="BY319" s="47"/>
      <c r="BZ319" s="47"/>
      <c r="CM319" s="2"/>
    </row>
    <row r="320" spans="1:91" ht="12.75">
      <c r="A320" s="14"/>
      <c r="E320" s="13"/>
      <c r="F320" s="2"/>
      <c r="G320" s="2"/>
      <c r="M320" s="2"/>
      <c r="W320" s="47"/>
      <c r="X320" s="47"/>
      <c r="AM320" s="23"/>
      <c r="AR320" s="36"/>
      <c r="AS320" s="36"/>
      <c r="AT320" s="36"/>
      <c r="AU320" s="36"/>
      <c r="AV320" s="36"/>
      <c r="BI320" s="6"/>
      <c r="BR320" s="47"/>
      <c r="BS320" s="38"/>
      <c r="BT320" s="38"/>
      <c r="BU320" s="21"/>
      <c r="BV320" s="36"/>
      <c r="BW320" s="36"/>
      <c r="BX320" s="38"/>
      <c r="BY320" s="47"/>
      <c r="BZ320" s="47"/>
      <c r="CM320" s="2"/>
    </row>
    <row r="321" spans="1:91" ht="12.75">
      <c r="A321" s="14"/>
      <c r="E321" s="13"/>
      <c r="F321" s="2"/>
      <c r="G321" s="2"/>
      <c r="M321" s="2"/>
      <c r="W321" s="47"/>
      <c r="X321" s="47"/>
      <c r="AD321" s="47"/>
      <c r="AH321" s="23"/>
      <c r="AM321" s="23"/>
      <c r="AR321" s="36"/>
      <c r="AS321" s="36"/>
      <c r="AT321" s="36"/>
      <c r="AU321" s="36"/>
      <c r="AV321" s="36"/>
      <c r="AW321" s="5"/>
      <c r="BI321" s="5"/>
      <c r="BR321" s="47"/>
      <c r="BS321" s="38"/>
      <c r="BT321" s="38"/>
      <c r="BU321" s="21"/>
      <c r="BV321" s="36"/>
      <c r="BW321" s="36"/>
      <c r="BX321" s="38"/>
      <c r="BY321" s="47"/>
      <c r="BZ321" s="47"/>
      <c r="CM321" s="2"/>
    </row>
    <row r="322" spans="1:91" ht="12.75">
      <c r="A322" s="14"/>
      <c r="E322" s="13"/>
      <c r="F322" s="2"/>
      <c r="G322" s="2"/>
      <c r="M322" s="2"/>
      <c r="W322" s="47"/>
      <c r="X322" s="47"/>
      <c r="AD322" s="47"/>
      <c r="AH322" s="23"/>
      <c r="AM322" s="23"/>
      <c r="AR322" s="36"/>
      <c r="AS322" s="36"/>
      <c r="AT322" s="36"/>
      <c r="AU322" s="36"/>
      <c r="AV322" s="36"/>
      <c r="AW322" s="5"/>
      <c r="BI322" s="5"/>
      <c r="BR322" s="47"/>
      <c r="BS322" s="38"/>
      <c r="BT322" s="38"/>
      <c r="BU322" s="21"/>
      <c r="BV322" s="36"/>
      <c r="BW322" s="36"/>
      <c r="BX322" s="38"/>
      <c r="BY322" s="47"/>
      <c r="BZ322" s="47"/>
      <c r="CM322" s="2"/>
    </row>
    <row r="323" spans="1:91" ht="12.75">
      <c r="A323" s="14"/>
      <c r="E323" s="13"/>
      <c r="F323" s="2"/>
      <c r="G323" s="2"/>
      <c r="M323" s="2"/>
      <c r="W323" s="47"/>
      <c r="X323" s="47"/>
      <c r="AD323" s="47"/>
      <c r="AH323" s="23"/>
      <c r="AM323" s="23"/>
      <c r="AR323" s="36"/>
      <c r="AS323" s="36"/>
      <c r="AT323" s="36"/>
      <c r="AU323" s="36"/>
      <c r="AV323" s="36"/>
      <c r="AW323" s="5"/>
      <c r="BI323" s="5"/>
      <c r="BR323" s="47"/>
      <c r="BS323" s="38"/>
      <c r="BT323" s="38"/>
      <c r="BU323" s="21"/>
      <c r="BV323" s="36"/>
      <c r="BW323" s="36"/>
      <c r="BX323" s="38"/>
      <c r="BY323" s="47"/>
      <c r="BZ323" s="47"/>
      <c r="CM323" s="2"/>
    </row>
    <row r="324" spans="1:91" ht="12.75">
      <c r="A324" s="14"/>
      <c r="E324" s="13"/>
      <c r="F324" s="2"/>
      <c r="G324" s="2"/>
      <c r="M324" s="2"/>
      <c r="W324" s="47"/>
      <c r="X324" s="47"/>
      <c r="AD324" s="47"/>
      <c r="AH324" s="23"/>
      <c r="AM324" s="23"/>
      <c r="AR324" s="36"/>
      <c r="AS324" s="36"/>
      <c r="AT324" s="36"/>
      <c r="AU324" s="36"/>
      <c r="AV324" s="36"/>
      <c r="BI324" s="5"/>
      <c r="BR324" s="47"/>
      <c r="BS324" s="38"/>
      <c r="BT324" s="38"/>
      <c r="BU324" s="21"/>
      <c r="BV324" s="36"/>
      <c r="BW324" s="36"/>
      <c r="BX324" s="38"/>
      <c r="BY324" s="47"/>
      <c r="BZ324" s="47"/>
      <c r="CE324" s="47"/>
      <c r="CM324" s="2"/>
    </row>
    <row r="325" spans="1:91" ht="12.75">
      <c r="A325" s="14"/>
      <c r="E325" s="13"/>
      <c r="F325" s="2"/>
      <c r="G325" s="2"/>
      <c r="M325" s="2"/>
      <c r="W325" s="47"/>
      <c r="X325" s="47"/>
      <c r="AD325" s="47"/>
      <c r="AH325" s="23"/>
      <c r="AM325" s="23"/>
      <c r="BI325" s="5"/>
      <c r="BR325" s="47"/>
      <c r="BS325" s="38"/>
      <c r="BT325" s="38"/>
      <c r="BU325" s="21"/>
      <c r="BV325" s="36"/>
      <c r="BW325" s="36"/>
      <c r="BX325" s="38"/>
      <c r="BY325" s="47"/>
      <c r="BZ325" s="47"/>
      <c r="CM325" s="2"/>
    </row>
    <row r="326" spans="1:91" ht="12.75">
      <c r="A326" s="14"/>
      <c r="E326" s="13"/>
      <c r="F326" s="2"/>
      <c r="G326" s="2"/>
      <c r="M326" s="2"/>
      <c r="W326" s="47"/>
      <c r="X326" s="47"/>
      <c r="AD326" s="47"/>
      <c r="AH326" s="23"/>
      <c r="AM326" s="23"/>
      <c r="AZ326" s="5"/>
      <c r="BI326" s="5"/>
      <c r="BR326" s="47"/>
      <c r="BS326" s="38"/>
      <c r="BT326" s="38"/>
      <c r="BU326" s="21"/>
      <c r="BV326" s="36"/>
      <c r="BW326" s="36"/>
      <c r="BX326" s="38"/>
      <c r="BY326" s="47"/>
      <c r="BZ326" s="47"/>
      <c r="CM326" s="2"/>
    </row>
    <row r="327" spans="1:91" ht="12.75">
      <c r="A327" s="14"/>
      <c r="E327" s="13"/>
      <c r="F327" s="2"/>
      <c r="G327" s="2"/>
      <c r="M327" s="2"/>
      <c r="W327" s="47"/>
      <c r="X327" s="47"/>
      <c r="AD327" s="47"/>
      <c r="AH327" s="23"/>
      <c r="AM327" s="23"/>
      <c r="AZ327" s="5"/>
      <c r="BI327" s="6"/>
      <c r="BR327" s="47"/>
      <c r="BS327" s="38"/>
      <c r="BT327" s="38"/>
      <c r="BU327" s="21"/>
      <c r="BV327" s="36"/>
      <c r="BW327" s="36"/>
      <c r="BX327" s="38"/>
      <c r="BY327" s="47"/>
      <c r="BZ327" s="47"/>
      <c r="CM327" s="2"/>
    </row>
    <row r="328" spans="1:91" ht="12.75">
      <c r="A328" s="14"/>
      <c r="E328" s="13"/>
      <c r="F328" s="2"/>
      <c r="G328" s="2"/>
      <c r="M328" s="2"/>
      <c r="W328" s="47"/>
      <c r="X328" s="47"/>
      <c r="AD328" s="47"/>
      <c r="AH328" s="23"/>
      <c r="AM328" s="23"/>
      <c r="AZ328" s="5"/>
      <c r="BI328" s="6"/>
      <c r="BR328" s="47"/>
      <c r="BS328" s="38"/>
      <c r="BT328" s="38"/>
      <c r="BU328" s="21"/>
      <c r="BV328" s="36"/>
      <c r="BW328" s="36"/>
      <c r="BX328" s="38"/>
      <c r="BY328" s="47"/>
      <c r="BZ328" s="47"/>
      <c r="CM328" s="2"/>
    </row>
    <row r="329" spans="1:91" ht="12.75">
      <c r="A329" s="14"/>
      <c r="E329" s="13"/>
      <c r="F329" s="2"/>
      <c r="G329" s="2"/>
      <c r="M329" s="2"/>
      <c r="W329" s="47"/>
      <c r="X329" s="47"/>
      <c r="AM329" s="23"/>
      <c r="BI329" s="6"/>
      <c r="BR329" s="47"/>
      <c r="BS329" s="38"/>
      <c r="BT329" s="38"/>
      <c r="BU329" s="21"/>
      <c r="BV329" s="36"/>
      <c r="BW329" s="36"/>
      <c r="BX329" s="38"/>
      <c r="CM329" s="2"/>
    </row>
    <row r="330" spans="1:91" ht="12.75">
      <c r="A330" s="14"/>
      <c r="E330" s="13"/>
      <c r="F330" s="2"/>
      <c r="G330" s="2"/>
      <c r="M330" s="2"/>
      <c r="W330" s="47"/>
      <c r="X330" s="47"/>
      <c r="AD330" s="47"/>
      <c r="AH330" s="23"/>
      <c r="AM330" s="23"/>
      <c r="BD330" s="5"/>
      <c r="BI330" s="6"/>
      <c r="BR330" s="47"/>
      <c r="BS330" s="38"/>
      <c r="BT330" s="38"/>
      <c r="BU330" s="21"/>
      <c r="BV330" s="36"/>
      <c r="BW330" s="36"/>
      <c r="BX330" s="38"/>
      <c r="BY330" s="47"/>
      <c r="BZ330" s="47"/>
      <c r="CM330" s="2"/>
    </row>
    <row r="331" spans="1:91" ht="12.75">
      <c r="A331" s="14"/>
      <c r="E331" s="13"/>
      <c r="F331" s="2"/>
      <c r="G331" s="2"/>
      <c r="M331" s="2"/>
      <c r="W331" s="47"/>
      <c r="X331" s="47"/>
      <c r="AD331" s="47"/>
      <c r="AH331" s="23"/>
      <c r="AM331" s="23"/>
      <c r="BD331" s="5"/>
      <c r="BI331" s="6"/>
      <c r="BR331" s="47"/>
      <c r="BS331" s="38"/>
      <c r="BT331" s="38"/>
      <c r="BU331" s="21"/>
      <c r="BV331" s="36"/>
      <c r="BW331" s="36"/>
      <c r="BX331" s="38"/>
      <c r="BY331" s="47"/>
      <c r="BZ331" s="47"/>
      <c r="CM331" s="2"/>
    </row>
    <row r="332" spans="1:91" ht="12.75">
      <c r="A332" s="14"/>
      <c r="E332" s="13"/>
      <c r="F332" s="2"/>
      <c r="G332" s="2"/>
      <c r="M332" s="2"/>
      <c r="W332" s="47"/>
      <c r="X332" s="47"/>
      <c r="AD332" s="47"/>
      <c r="AH332" s="23"/>
      <c r="AM332" s="23"/>
      <c r="BI332" s="5"/>
      <c r="BR332" s="47"/>
      <c r="BS332" s="38"/>
      <c r="BT332" s="38"/>
      <c r="BU332" s="21"/>
      <c r="BV332" s="36"/>
      <c r="BW332" s="36"/>
      <c r="BX332" s="38"/>
      <c r="BY332" s="47"/>
      <c r="BZ332" s="47"/>
      <c r="CM332" s="2"/>
    </row>
    <row r="333" spans="1:91" ht="12.75">
      <c r="A333" s="14"/>
      <c r="E333" s="13"/>
      <c r="F333" s="2"/>
      <c r="G333" s="2"/>
      <c r="M333" s="2"/>
      <c r="W333" s="47"/>
      <c r="X333" s="47"/>
      <c r="AD333" s="47"/>
      <c r="AH333" s="23"/>
      <c r="AM333" s="23"/>
      <c r="BI333" s="5"/>
      <c r="BR333" s="47"/>
      <c r="BS333" s="38"/>
      <c r="BT333" s="38"/>
      <c r="BU333" s="21"/>
      <c r="BV333" s="36"/>
      <c r="BW333" s="36"/>
      <c r="BX333" s="38"/>
      <c r="BY333" s="47"/>
      <c r="BZ333" s="47"/>
      <c r="CM333" s="2"/>
    </row>
    <row r="334" spans="1:91" ht="12.75">
      <c r="A334" s="14"/>
      <c r="E334" s="13"/>
      <c r="F334" s="2"/>
      <c r="G334" s="2"/>
      <c r="M334" s="2"/>
      <c r="W334" s="47"/>
      <c r="X334" s="47"/>
      <c r="AD334" s="47"/>
      <c r="AH334" s="23"/>
      <c r="AM334" s="23"/>
      <c r="BI334" s="5"/>
      <c r="BR334" s="47"/>
      <c r="BS334" s="38"/>
      <c r="BT334" s="38"/>
      <c r="BU334" s="21"/>
      <c r="BV334" s="36"/>
      <c r="BW334" s="36"/>
      <c r="BX334" s="38"/>
      <c r="BY334" s="47"/>
      <c r="BZ334" s="47"/>
      <c r="CM334" s="2"/>
    </row>
    <row r="335" spans="1:91" ht="12.75">
      <c r="A335" s="14"/>
      <c r="E335" s="13"/>
      <c r="F335" s="2"/>
      <c r="G335" s="2"/>
      <c r="M335" s="2"/>
      <c r="W335" s="47"/>
      <c r="X335" s="47"/>
      <c r="AD335" s="47"/>
      <c r="AH335" s="23"/>
      <c r="AM335" s="23"/>
      <c r="BI335" s="5"/>
      <c r="BR335" s="47"/>
      <c r="BS335" s="38"/>
      <c r="BT335" s="38"/>
      <c r="BU335" s="21"/>
      <c r="BV335" s="36"/>
      <c r="BW335" s="36"/>
      <c r="BX335" s="38"/>
      <c r="BY335" s="47"/>
      <c r="BZ335" s="47"/>
      <c r="CM335" s="2"/>
    </row>
    <row r="336" spans="1:91" ht="12.75">
      <c r="A336" s="14"/>
      <c r="E336" s="13"/>
      <c r="F336" s="2"/>
      <c r="G336" s="2"/>
      <c r="M336" s="2"/>
      <c r="W336" s="47"/>
      <c r="X336" s="47"/>
      <c r="AD336" s="47"/>
      <c r="AH336" s="23"/>
      <c r="AM336" s="23"/>
      <c r="BI336" s="5"/>
      <c r="BR336" s="47"/>
      <c r="BS336" s="38"/>
      <c r="BT336" s="38"/>
      <c r="BU336" s="21"/>
      <c r="BV336" s="36"/>
      <c r="BW336" s="36"/>
      <c r="BX336" s="38"/>
      <c r="BY336" s="47"/>
      <c r="BZ336" s="47"/>
      <c r="CM336" s="2"/>
    </row>
    <row r="337" spans="1:91" ht="12.75">
      <c r="A337" s="14"/>
      <c r="E337" s="13"/>
      <c r="F337" s="2"/>
      <c r="G337" s="2"/>
      <c r="M337" s="2"/>
      <c r="W337" s="47"/>
      <c r="X337" s="47"/>
      <c r="AD337" s="47"/>
      <c r="AH337" s="23"/>
      <c r="AM337" s="23"/>
      <c r="BI337" s="5"/>
      <c r="BR337" s="47"/>
      <c r="BS337" s="38"/>
      <c r="BT337" s="38"/>
      <c r="BU337" s="21"/>
      <c r="BV337" s="36"/>
      <c r="BW337" s="36"/>
      <c r="BX337" s="38"/>
      <c r="BY337" s="47"/>
      <c r="BZ337" s="47"/>
      <c r="CM337" s="2"/>
    </row>
    <row r="338" spans="1:91" ht="12.75">
      <c r="A338" s="14"/>
      <c r="E338" s="13"/>
      <c r="F338" s="2"/>
      <c r="G338" s="2"/>
      <c r="M338" s="2"/>
      <c r="W338" s="47"/>
      <c r="X338" s="47"/>
      <c r="AD338" s="47"/>
      <c r="AH338" s="23"/>
      <c r="AM338" s="23"/>
      <c r="BI338" s="5"/>
      <c r="BR338" s="47"/>
      <c r="BS338" s="38"/>
      <c r="BT338" s="38"/>
      <c r="BU338" s="21"/>
      <c r="BV338" s="36"/>
      <c r="BW338" s="36"/>
      <c r="BX338" s="38"/>
      <c r="BY338" s="47"/>
      <c r="BZ338" s="47"/>
      <c r="CM338" s="2"/>
    </row>
    <row r="339" spans="1:91" ht="12.75">
      <c r="A339" s="14"/>
      <c r="E339" s="13"/>
      <c r="F339" s="2"/>
      <c r="G339" s="2"/>
      <c r="M339" s="2"/>
      <c r="W339" s="47"/>
      <c r="X339" s="47"/>
      <c r="AD339" s="47"/>
      <c r="AH339" s="23"/>
      <c r="AM339" s="23"/>
      <c r="BE339" s="5"/>
      <c r="BI339" s="6"/>
      <c r="BR339" s="47"/>
      <c r="BS339" s="38"/>
      <c r="BT339" s="38"/>
      <c r="BU339" s="21"/>
      <c r="BV339" s="36"/>
      <c r="BW339" s="36"/>
      <c r="BX339" s="38"/>
      <c r="BY339" s="47"/>
      <c r="BZ339" s="47"/>
      <c r="CM339" s="2"/>
    </row>
    <row r="340" spans="1:91" ht="12.75">
      <c r="A340" s="14"/>
      <c r="E340" s="13"/>
      <c r="F340" s="2"/>
      <c r="G340" s="2"/>
      <c r="M340" s="2"/>
      <c r="AD340" s="47"/>
      <c r="AM340" s="23"/>
      <c r="AR340" s="36"/>
      <c r="AS340" s="36"/>
      <c r="AT340" s="36"/>
      <c r="AU340" s="36"/>
      <c r="AV340" s="36"/>
      <c r="BI340" s="6"/>
      <c r="BS340" s="38"/>
      <c r="BT340" s="38"/>
      <c r="BU340" s="21"/>
      <c r="BV340" s="36"/>
      <c r="BW340" s="36"/>
      <c r="BX340" s="38"/>
      <c r="BY340" s="47"/>
      <c r="BZ340" s="47"/>
      <c r="CM340" s="2"/>
    </row>
    <row r="341" spans="1:91" ht="12.75">
      <c r="A341" s="14"/>
      <c r="E341" s="13"/>
      <c r="F341" s="2"/>
      <c r="G341" s="2"/>
      <c r="M341" s="2"/>
      <c r="W341" s="47"/>
      <c r="X341" s="47"/>
      <c r="AD341" s="47"/>
      <c r="AH341" s="23"/>
      <c r="AR341" s="36"/>
      <c r="AS341" s="36"/>
      <c r="AT341" s="36"/>
      <c r="AU341" s="36"/>
      <c r="AV341" s="36"/>
      <c r="AW341" s="5"/>
      <c r="BI341" s="6"/>
      <c r="BR341" s="47"/>
      <c r="BS341" s="38"/>
      <c r="BT341" s="38"/>
      <c r="BU341" s="21"/>
      <c r="BV341" s="36"/>
      <c r="BW341" s="36"/>
      <c r="BX341" s="38"/>
      <c r="BY341" s="47"/>
      <c r="BZ341" s="47"/>
      <c r="CM341" s="2"/>
    </row>
    <row r="342" spans="1:91" ht="12.75">
      <c r="A342" s="14"/>
      <c r="E342" s="13"/>
      <c r="F342" s="2"/>
      <c r="G342" s="2"/>
      <c r="M342" s="2"/>
      <c r="W342" s="47"/>
      <c r="X342" s="47"/>
      <c r="AD342" s="47"/>
      <c r="AH342" s="23"/>
      <c r="AR342" s="36"/>
      <c r="AS342" s="36"/>
      <c r="AT342" s="36"/>
      <c r="AU342" s="36"/>
      <c r="AV342" s="36"/>
      <c r="BI342" s="5"/>
      <c r="BR342" s="47"/>
      <c r="BS342" s="38"/>
      <c r="BT342" s="38"/>
      <c r="BU342" s="21"/>
      <c r="BV342" s="36"/>
      <c r="BW342" s="36"/>
      <c r="BX342" s="38"/>
      <c r="BY342" s="47"/>
      <c r="BZ342" s="47"/>
      <c r="CD342" s="23"/>
      <c r="CM342" s="2"/>
    </row>
    <row r="343" spans="1:91" ht="12.75">
      <c r="A343" s="14"/>
      <c r="E343" s="13"/>
      <c r="F343" s="2"/>
      <c r="G343" s="2"/>
      <c r="M343" s="2"/>
      <c r="W343" s="47"/>
      <c r="X343" s="47"/>
      <c r="AD343" s="47"/>
      <c r="AH343" s="23"/>
      <c r="AR343" s="36"/>
      <c r="AS343" s="36"/>
      <c r="AT343" s="36"/>
      <c r="AU343" s="36"/>
      <c r="AV343" s="36"/>
      <c r="AZ343" s="5"/>
      <c r="BI343" s="6"/>
      <c r="BR343" s="47"/>
      <c r="BS343" s="38"/>
      <c r="BT343" s="38"/>
      <c r="BU343" s="21"/>
      <c r="BV343" s="36"/>
      <c r="BW343" s="36"/>
      <c r="BX343" s="38"/>
      <c r="BY343" s="47"/>
      <c r="BZ343" s="47"/>
      <c r="CD343" s="23"/>
      <c r="CM343" s="2"/>
    </row>
    <row r="344" spans="1:91" ht="12.75">
      <c r="A344" s="14"/>
      <c r="E344" s="13"/>
      <c r="F344" s="2"/>
      <c r="G344" s="2"/>
      <c r="M344" s="2"/>
      <c r="W344" s="47"/>
      <c r="X344" s="47"/>
      <c r="AH344" s="23"/>
      <c r="AM344" s="23"/>
      <c r="AR344" s="36"/>
      <c r="AS344" s="36"/>
      <c r="AT344" s="36"/>
      <c r="AU344" s="36"/>
      <c r="AV344" s="36"/>
      <c r="BI344" s="6"/>
      <c r="BS344" s="38"/>
      <c r="BT344" s="38"/>
      <c r="BU344" s="21"/>
      <c r="BV344" s="36"/>
      <c r="BW344" s="36"/>
      <c r="BX344" s="38"/>
      <c r="CM344" s="2"/>
    </row>
    <row r="345" spans="1:91" ht="12.75">
      <c r="A345" s="14"/>
      <c r="E345" s="13"/>
      <c r="F345" s="2"/>
      <c r="G345" s="2"/>
      <c r="M345" s="2"/>
      <c r="W345" s="47"/>
      <c r="X345" s="47"/>
      <c r="AH345" s="23"/>
      <c r="AM345" s="23"/>
      <c r="AR345" s="36"/>
      <c r="AS345" s="36"/>
      <c r="AT345" s="36"/>
      <c r="AU345" s="36"/>
      <c r="AV345" s="36"/>
      <c r="BI345" s="6"/>
      <c r="BS345" s="38"/>
      <c r="BT345" s="38"/>
      <c r="BU345" s="21"/>
      <c r="BV345" s="36"/>
      <c r="BW345" s="36"/>
      <c r="BX345" s="38"/>
      <c r="CM345" s="2"/>
    </row>
    <row r="346" spans="1:91" ht="12.75">
      <c r="A346" s="14"/>
      <c r="E346" s="13"/>
      <c r="F346" s="2"/>
      <c r="G346" s="2"/>
      <c r="M346" s="2"/>
      <c r="W346" s="47"/>
      <c r="X346" s="47"/>
      <c r="AH346" s="23"/>
      <c r="AM346" s="23"/>
      <c r="AR346" s="36"/>
      <c r="AS346" s="36"/>
      <c r="AT346" s="36"/>
      <c r="AU346" s="36"/>
      <c r="AV346" s="36"/>
      <c r="BI346" s="6"/>
      <c r="BS346" s="38"/>
      <c r="BT346" s="38"/>
      <c r="BU346" s="21"/>
      <c r="BV346" s="36"/>
      <c r="BW346" s="36"/>
      <c r="BX346" s="38"/>
      <c r="CM346" s="2"/>
    </row>
    <row r="347" spans="1:91" ht="12.75">
      <c r="A347" s="14"/>
      <c r="E347" s="13"/>
      <c r="F347" s="2"/>
      <c r="G347" s="2"/>
      <c r="M347" s="2"/>
      <c r="W347" s="47"/>
      <c r="AH347" s="23"/>
      <c r="AM347" s="23"/>
      <c r="AR347" s="36"/>
      <c r="AS347" s="36"/>
      <c r="AT347" s="36"/>
      <c r="AU347" s="36"/>
      <c r="AV347" s="36"/>
      <c r="BI347" s="6"/>
      <c r="BS347" s="38"/>
      <c r="BT347" s="38"/>
      <c r="BU347" s="21"/>
      <c r="BV347" s="36"/>
      <c r="BW347" s="36"/>
      <c r="BX347" s="38"/>
      <c r="CM347" s="2"/>
    </row>
    <row r="348" spans="1:91" ht="12.75">
      <c r="A348" s="14"/>
      <c r="E348" s="13"/>
      <c r="F348" s="2"/>
      <c r="G348" s="2"/>
      <c r="M348" s="2"/>
      <c r="AH348" s="23"/>
      <c r="AM348" s="23"/>
      <c r="AR348" s="36"/>
      <c r="AS348" s="36"/>
      <c r="AT348" s="36"/>
      <c r="AU348" s="36"/>
      <c r="AV348" s="36"/>
      <c r="BI348" s="6"/>
      <c r="BS348" s="38"/>
      <c r="BT348" s="38"/>
      <c r="BU348" s="21"/>
      <c r="BV348" s="36"/>
      <c r="BW348" s="36"/>
      <c r="BX348" s="38"/>
      <c r="CM348" s="2"/>
    </row>
    <row r="349" spans="1:91" ht="12.75">
      <c r="A349" s="14"/>
      <c r="E349" s="13"/>
      <c r="F349" s="2"/>
      <c r="G349" s="2"/>
      <c r="M349" s="2"/>
      <c r="W349" s="47"/>
      <c r="X349" s="47"/>
      <c r="AH349" s="23"/>
      <c r="AM349" s="23"/>
      <c r="AR349" s="36"/>
      <c r="AS349" s="36"/>
      <c r="AT349" s="36"/>
      <c r="AU349" s="36"/>
      <c r="AV349" s="36"/>
      <c r="BF349" s="5"/>
      <c r="BG349" s="5"/>
      <c r="BH349" s="5"/>
      <c r="BI349" s="6"/>
      <c r="BR349" s="47"/>
      <c r="BS349" s="38"/>
      <c r="BT349" s="38"/>
      <c r="BU349" s="21"/>
      <c r="BV349" s="36"/>
      <c r="BW349" s="36"/>
      <c r="BX349" s="38"/>
      <c r="BY349" s="47"/>
      <c r="BZ349" s="47"/>
      <c r="CM349" s="2"/>
    </row>
    <row r="350" spans="1:91" ht="12.75">
      <c r="A350" s="14"/>
      <c r="E350" s="13"/>
      <c r="F350" s="2"/>
      <c r="G350" s="2"/>
      <c r="M350" s="2"/>
      <c r="W350" s="47"/>
      <c r="X350" s="47"/>
      <c r="AH350" s="23"/>
      <c r="AM350" s="23"/>
      <c r="AR350" s="36"/>
      <c r="AS350" s="36"/>
      <c r="AT350" s="36"/>
      <c r="AU350" s="36"/>
      <c r="AV350" s="36"/>
      <c r="BF350" s="5"/>
      <c r="BG350" s="5"/>
      <c r="BH350" s="5"/>
      <c r="BI350" s="6"/>
      <c r="BR350" s="47"/>
      <c r="BS350" s="38"/>
      <c r="BT350" s="38"/>
      <c r="BU350" s="21"/>
      <c r="BV350" s="36"/>
      <c r="BW350" s="36"/>
      <c r="BX350" s="38"/>
      <c r="BY350" s="47"/>
      <c r="BZ350" s="47"/>
      <c r="CM350" s="2"/>
    </row>
    <row r="351" spans="1:91" ht="12.75">
      <c r="A351" s="14"/>
      <c r="E351" s="13"/>
      <c r="F351" s="2"/>
      <c r="G351" s="2"/>
      <c r="M351" s="2"/>
      <c r="W351" s="47"/>
      <c r="X351" s="47"/>
      <c r="AD351" s="47"/>
      <c r="AH351" s="23"/>
      <c r="AM351" s="23"/>
      <c r="AR351" s="36"/>
      <c r="AS351" s="36"/>
      <c r="AT351" s="36"/>
      <c r="AU351" s="36"/>
      <c r="AV351" s="36"/>
      <c r="BF351" s="5"/>
      <c r="BG351" s="5"/>
      <c r="BH351" s="5"/>
      <c r="BI351" s="6"/>
      <c r="BR351" s="47"/>
      <c r="BS351" s="38"/>
      <c r="BT351" s="38"/>
      <c r="BU351" s="21"/>
      <c r="BV351" s="36"/>
      <c r="BW351" s="36"/>
      <c r="BX351" s="38"/>
      <c r="BY351" s="47"/>
      <c r="BZ351" s="47"/>
      <c r="CM351" s="2"/>
    </row>
    <row r="352" spans="1:91" ht="12.75">
      <c r="A352" s="14"/>
      <c r="E352" s="13"/>
      <c r="F352" s="2"/>
      <c r="G352" s="2"/>
      <c r="M352" s="2"/>
      <c r="W352" s="47"/>
      <c r="X352" s="47"/>
      <c r="AD352" s="47"/>
      <c r="AH352" s="23"/>
      <c r="AM352" s="23"/>
      <c r="AR352" s="36"/>
      <c r="AS352" s="36"/>
      <c r="AT352" s="36"/>
      <c r="AU352" s="36"/>
      <c r="AV352" s="36"/>
      <c r="BI352" s="6"/>
      <c r="BR352" s="47"/>
      <c r="BS352" s="38"/>
      <c r="BT352" s="38"/>
      <c r="BU352" s="21"/>
      <c r="BV352" s="36"/>
      <c r="BW352" s="36"/>
      <c r="BX352" s="38"/>
      <c r="BY352" s="47"/>
      <c r="BZ352" s="47"/>
      <c r="CM352" s="2"/>
    </row>
    <row r="353" spans="1:91" ht="12.75">
      <c r="A353" s="14"/>
      <c r="E353" s="13"/>
      <c r="F353" s="2"/>
      <c r="G353" s="2"/>
      <c r="M353" s="2"/>
      <c r="W353" s="47"/>
      <c r="X353" s="47"/>
      <c r="AD353" s="47"/>
      <c r="AH353" s="23"/>
      <c r="AR353" s="36"/>
      <c r="AS353" s="36"/>
      <c r="AT353" s="36"/>
      <c r="AU353" s="36"/>
      <c r="AV353" s="36"/>
      <c r="BF353" s="5"/>
      <c r="BG353" s="5"/>
      <c r="BH353" s="5"/>
      <c r="BI353" s="6"/>
      <c r="BR353" s="47"/>
      <c r="BS353" s="38"/>
      <c r="BT353" s="38"/>
      <c r="BU353" s="21"/>
      <c r="BV353" s="36"/>
      <c r="BW353" s="36"/>
      <c r="BX353" s="38"/>
      <c r="BY353" s="47"/>
      <c r="BZ353" s="47"/>
      <c r="CM353" s="2"/>
    </row>
    <row r="354" spans="1:91" ht="12.75">
      <c r="A354" s="14"/>
      <c r="E354" s="13"/>
      <c r="F354" s="2"/>
      <c r="G354" s="2"/>
      <c r="M354" s="2"/>
      <c r="W354" s="47"/>
      <c r="X354" s="47"/>
      <c r="AD354" s="47"/>
      <c r="AH354" s="23"/>
      <c r="AM354" s="23"/>
      <c r="AR354" s="36"/>
      <c r="AS354" s="36"/>
      <c r="AT354" s="36"/>
      <c r="AU354" s="36"/>
      <c r="AV354" s="36"/>
      <c r="BI354" s="6"/>
      <c r="BS354" s="38"/>
      <c r="BT354" s="38"/>
      <c r="BU354" s="21"/>
      <c r="BV354" s="36"/>
      <c r="BW354" s="36"/>
      <c r="BX354" s="38"/>
      <c r="CM354" s="2"/>
    </row>
    <row r="355" spans="1:91" ht="12.75">
      <c r="A355" s="14"/>
      <c r="E355" s="13"/>
      <c r="F355" s="2"/>
      <c r="G355" s="2"/>
      <c r="M355" s="2"/>
      <c r="W355" s="47"/>
      <c r="X355" s="47"/>
      <c r="AD355" s="47"/>
      <c r="AH355" s="23"/>
      <c r="AM355" s="23"/>
      <c r="BI355" s="6"/>
      <c r="BS355" s="38"/>
      <c r="BT355" s="38"/>
      <c r="BU355" s="21"/>
      <c r="BV355" s="36"/>
      <c r="BW355" s="36"/>
      <c r="BX355" s="38"/>
      <c r="CM355" s="2"/>
    </row>
    <row r="356" spans="1:91" ht="12.75">
      <c r="A356" s="14"/>
      <c r="E356" s="13"/>
      <c r="F356" s="2"/>
      <c r="G356" s="2"/>
      <c r="M356" s="2"/>
      <c r="W356" s="47"/>
      <c r="X356" s="47"/>
      <c r="AH356" s="23"/>
      <c r="AM356" s="23"/>
      <c r="BI356" s="5"/>
      <c r="BR356" s="47"/>
      <c r="BS356" s="38"/>
      <c r="BT356" s="38"/>
      <c r="BU356" s="21"/>
      <c r="BV356" s="36"/>
      <c r="BW356" s="36"/>
      <c r="BX356" s="38"/>
      <c r="BY356" s="47"/>
      <c r="BZ356" s="47"/>
      <c r="CM356" s="2"/>
    </row>
    <row r="357" spans="1:91" ht="12.75">
      <c r="A357" s="14"/>
      <c r="E357" s="13"/>
      <c r="F357" s="2"/>
      <c r="G357" s="2"/>
      <c r="M357" s="2"/>
      <c r="W357" s="47"/>
      <c r="X357" s="47"/>
      <c r="AD357" s="47"/>
      <c r="AH357" s="23"/>
      <c r="AM357" s="23"/>
      <c r="BI357" s="5"/>
      <c r="BR357" s="47"/>
      <c r="BS357" s="38"/>
      <c r="BT357" s="38"/>
      <c r="BU357" s="21"/>
      <c r="BV357" s="36"/>
      <c r="BW357" s="36"/>
      <c r="BX357" s="38"/>
      <c r="BY357" s="47"/>
      <c r="BZ357" s="47"/>
      <c r="CM357" s="2"/>
    </row>
    <row r="358" spans="1:91" ht="12.75">
      <c r="A358" s="14"/>
      <c r="E358" s="13"/>
      <c r="F358" s="2"/>
      <c r="G358" s="2"/>
      <c r="M358" s="2"/>
      <c r="W358" s="47"/>
      <c r="X358" s="47"/>
      <c r="AD358" s="47"/>
      <c r="AH358" s="23"/>
      <c r="AM358" s="23"/>
      <c r="AZ358" s="5"/>
      <c r="BI358" s="6"/>
      <c r="BR358" s="47"/>
      <c r="BS358" s="38"/>
      <c r="BT358" s="38"/>
      <c r="BU358" s="21"/>
      <c r="BV358" s="36"/>
      <c r="BW358" s="36"/>
      <c r="BX358" s="38"/>
      <c r="BY358" s="47"/>
      <c r="BZ358" s="47"/>
      <c r="CM358" s="2"/>
    </row>
    <row r="359" spans="1:91" ht="12.75">
      <c r="A359" s="14"/>
      <c r="E359" s="13"/>
      <c r="F359" s="2"/>
      <c r="G359" s="2"/>
      <c r="M359" s="2"/>
      <c r="W359" s="47"/>
      <c r="X359" s="47"/>
      <c r="AH359" s="23"/>
      <c r="AM359" s="23"/>
      <c r="AZ359" s="5"/>
      <c r="BI359" s="6"/>
      <c r="BR359" s="47"/>
      <c r="BS359" s="38"/>
      <c r="BT359" s="38"/>
      <c r="BU359" s="21"/>
      <c r="BV359" s="36"/>
      <c r="BW359" s="36"/>
      <c r="BX359" s="38"/>
      <c r="BY359" s="47"/>
      <c r="BZ359" s="47"/>
      <c r="CM359" s="2"/>
    </row>
    <row r="360" spans="1:91" ht="12.75">
      <c r="A360" s="14"/>
      <c r="E360" s="13"/>
      <c r="F360" s="2"/>
      <c r="G360" s="2"/>
      <c r="M360" s="2"/>
      <c r="W360" s="47"/>
      <c r="X360" s="47"/>
      <c r="AD360" s="47"/>
      <c r="AH360" s="23"/>
      <c r="AM360" s="23"/>
      <c r="AZ360" s="5"/>
      <c r="BI360" s="6"/>
      <c r="BR360" s="47"/>
      <c r="BS360" s="38"/>
      <c r="BT360" s="38"/>
      <c r="BU360" s="21"/>
      <c r="BV360" s="36"/>
      <c r="BW360" s="36"/>
      <c r="BX360" s="38"/>
      <c r="BY360" s="47"/>
      <c r="BZ360" s="47"/>
      <c r="CM360" s="2"/>
    </row>
    <row r="361" spans="1:91" ht="12.75">
      <c r="A361" s="14"/>
      <c r="E361" s="13"/>
      <c r="F361" s="2"/>
      <c r="G361" s="2"/>
      <c r="M361" s="2"/>
      <c r="W361" s="47"/>
      <c r="X361" s="47"/>
      <c r="AH361" s="23"/>
      <c r="AM361" s="23"/>
      <c r="BD361" s="5"/>
      <c r="BI361" s="6"/>
      <c r="BR361" s="47"/>
      <c r="BS361" s="38"/>
      <c r="BT361" s="38"/>
      <c r="BU361" s="21"/>
      <c r="BV361" s="36"/>
      <c r="BW361" s="36"/>
      <c r="BX361" s="38"/>
      <c r="BY361" s="47"/>
      <c r="BZ361" s="47"/>
      <c r="CM361" s="2"/>
    </row>
    <row r="362" spans="1:91" ht="12.75">
      <c r="A362" s="14"/>
      <c r="E362" s="13"/>
      <c r="F362" s="2"/>
      <c r="G362" s="2"/>
      <c r="M362" s="2"/>
      <c r="W362" s="47"/>
      <c r="X362" s="47"/>
      <c r="AH362" s="23"/>
      <c r="AM362" s="23"/>
      <c r="BD362" s="5"/>
      <c r="BI362" s="6"/>
      <c r="BR362" s="47"/>
      <c r="BS362" s="38"/>
      <c r="BT362" s="38"/>
      <c r="BU362" s="21"/>
      <c r="BV362" s="36"/>
      <c r="BW362" s="36"/>
      <c r="BX362" s="38"/>
      <c r="BY362" s="47"/>
      <c r="BZ362" s="47"/>
      <c r="CM362" s="2"/>
    </row>
    <row r="363" spans="1:91" ht="12.75">
      <c r="A363" s="14"/>
      <c r="E363" s="13"/>
      <c r="F363" s="2"/>
      <c r="G363" s="2"/>
      <c r="M363" s="2"/>
      <c r="W363" s="47"/>
      <c r="X363" s="47"/>
      <c r="AH363" s="23"/>
      <c r="AM363" s="23"/>
      <c r="BI363" s="5"/>
      <c r="BR363" s="47"/>
      <c r="BS363" s="38"/>
      <c r="BT363" s="38"/>
      <c r="BU363" s="21"/>
      <c r="BV363" s="36"/>
      <c r="BW363" s="36"/>
      <c r="BX363" s="38"/>
      <c r="BY363" s="47"/>
      <c r="BZ363" s="47"/>
      <c r="CM363" s="2"/>
    </row>
    <row r="364" spans="1:91" ht="12.75">
      <c r="A364" s="14"/>
      <c r="E364" s="13"/>
      <c r="F364" s="2"/>
      <c r="G364" s="2"/>
      <c r="M364" s="2"/>
      <c r="AM364" s="23"/>
      <c r="BI364" s="6"/>
      <c r="BR364" s="47"/>
      <c r="BS364" s="38"/>
      <c r="BT364" s="38"/>
      <c r="BU364" s="21"/>
      <c r="BV364" s="36"/>
      <c r="BW364" s="36"/>
      <c r="BX364" s="38"/>
      <c r="CM364" s="2"/>
    </row>
    <row r="365" spans="1:91" ht="12.75">
      <c r="A365" s="14"/>
      <c r="E365" s="13"/>
      <c r="F365" s="2"/>
      <c r="G365" s="2"/>
      <c r="M365" s="2"/>
      <c r="W365" s="47"/>
      <c r="X365" s="47"/>
      <c r="AD365" s="47"/>
      <c r="AH365" s="23"/>
      <c r="BI365" s="5"/>
      <c r="BR365" s="47"/>
      <c r="BS365" s="38"/>
      <c r="BT365" s="38"/>
      <c r="BU365" s="21"/>
      <c r="BV365" s="36"/>
      <c r="BW365" s="36"/>
      <c r="BX365" s="38"/>
      <c r="BY365" s="47"/>
      <c r="BZ365" s="47"/>
      <c r="CM365" s="2"/>
    </row>
    <row r="366" spans="1:91" ht="12.75">
      <c r="A366" s="14"/>
      <c r="E366" s="13"/>
      <c r="F366" s="2"/>
      <c r="G366" s="2"/>
      <c r="M366" s="2"/>
      <c r="W366" s="47"/>
      <c r="X366" s="47"/>
      <c r="AD366" s="47"/>
      <c r="AH366" s="23"/>
      <c r="BI366" s="5"/>
      <c r="BR366" s="47"/>
      <c r="BS366" s="38"/>
      <c r="BT366" s="38"/>
      <c r="BU366" s="21"/>
      <c r="BV366" s="36"/>
      <c r="BW366" s="36"/>
      <c r="BX366" s="38"/>
      <c r="BY366" s="47"/>
      <c r="BZ366" s="47"/>
      <c r="CM366" s="2"/>
    </row>
    <row r="367" spans="1:91" ht="12.75">
      <c r="A367" s="14"/>
      <c r="E367" s="13"/>
      <c r="F367" s="2"/>
      <c r="G367" s="2"/>
      <c r="M367" s="2"/>
      <c r="W367" s="47"/>
      <c r="X367" s="47"/>
      <c r="AD367" s="47"/>
      <c r="AH367" s="23"/>
      <c r="BI367" s="5"/>
      <c r="BR367" s="47"/>
      <c r="BS367" s="38"/>
      <c r="BT367" s="38"/>
      <c r="BU367" s="21"/>
      <c r="BV367" s="36"/>
      <c r="BW367" s="36"/>
      <c r="BX367" s="38"/>
      <c r="BY367" s="47"/>
      <c r="BZ367" s="47"/>
      <c r="CM367" s="2"/>
    </row>
    <row r="368" spans="1:91" ht="12.75">
      <c r="A368" s="14"/>
      <c r="E368" s="13"/>
      <c r="F368" s="2"/>
      <c r="G368" s="2"/>
      <c r="M368" s="2"/>
      <c r="W368" s="47"/>
      <c r="X368" s="47"/>
      <c r="AD368" s="47"/>
      <c r="AH368" s="23"/>
      <c r="BI368" s="5"/>
      <c r="BR368" s="47"/>
      <c r="BS368" s="38"/>
      <c r="BT368" s="38"/>
      <c r="BU368" s="21"/>
      <c r="BV368" s="36"/>
      <c r="BW368" s="36"/>
      <c r="BX368" s="38"/>
      <c r="BY368" s="47"/>
      <c r="BZ368" s="47"/>
      <c r="CM368" s="2"/>
    </row>
    <row r="369" spans="1:91" ht="12.75">
      <c r="A369" s="14"/>
      <c r="E369" s="13"/>
      <c r="F369" s="2"/>
      <c r="G369" s="2"/>
      <c r="M369" s="2"/>
      <c r="W369" s="47"/>
      <c r="X369" s="47"/>
      <c r="AD369" s="47"/>
      <c r="AH369" s="23"/>
      <c r="BI369" s="5"/>
      <c r="BR369" s="47"/>
      <c r="BS369" s="38"/>
      <c r="BT369" s="38"/>
      <c r="BU369" s="21"/>
      <c r="BV369" s="36"/>
      <c r="BW369" s="36"/>
      <c r="BX369" s="38"/>
      <c r="BY369" s="47"/>
      <c r="BZ369" s="47"/>
      <c r="CM369" s="2"/>
    </row>
    <row r="370" spans="1:91" ht="12.75">
      <c r="A370" s="14"/>
      <c r="E370" s="13"/>
      <c r="F370" s="2"/>
      <c r="G370" s="2"/>
      <c r="M370" s="2"/>
      <c r="W370" s="47"/>
      <c r="X370" s="47"/>
      <c r="AD370" s="47"/>
      <c r="AH370" s="23"/>
      <c r="BI370" s="5"/>
      <c r="BR370" s="47"/>
      <c r="BS370" s="38"/>
      <c r="BT370" s="38"/>
      <c r="BU370" s="21"/>
      <c r="BV370" s="36"/>
      <c r="BW370" s="36"/>
      <c r="BX370" s="38"/>
      <c r="BY370" s="47"/>
      <c r="BZ370" s="47"/>
      <c r="CM370" s="2"/>
    </row>
    <row r="371" spans="1:91" ht="12.75">
      <c r="A371" s="14"/>
      <c r="E371" s="13"/>
      <c r="F371" s="2"/>
      <c r="G371" s="2"/>
      <c r="M371" s="2"/>
      <c r="BI371" s="6"/>
      <c r="BS371" s="38"/>
      <c r="BT371" s="38"/>
      <c r="BU371" s="21"/>
      <c r="BV371" s="36"/>
      <c r="BW371" s="36"/>
      <c r="BX371" s="38"/>
      <c r="CM371" s="2"/>
    </row>
    <row r="372" spans="1:91" ht="12.75">
      <c r="A372" s="14"/>
      <c r="E372" s="13"/>
      <c r="F372" s="2"/>
      <c r="G372" s="2"/>
      <c r="M372" s="2"/>
      <c r="W372" s="47"/>
      <c r="X372" s="47"/>
      <c r="AD372" s="47"/>
      <c r="AH372" s="23"/>
      <c r="BF372" s="5"/>
      <c r="BG372" s="5"/>
      <c r="BH372" s="5"/>
      <c r="BI372" s="6"/>
      <c r="BR372" s="47"/>
      <c r="BS372" s="38"/>
      <c r="BT372" s="38"/>
      <c r="BU372" s="21"/>
      <c r="BV372" s="36"/>
      <c r="BW372" s="36"/>
      <c r="BX372" s="38"/>
      <c r="BY372" s="47"/>
      <c r="BZ372" s="47"/>
      <c r="CM372" s="2"/>
    </row>
    <row r="373" spans="1:91" ht="12.75">
      <c r="A373" s="14"/>
      <c r="E373" s="13"/>
      <c r="F373" s="2"/>
      <c r="G373" s="2"/>
      <c r="M373" s="2"/>
      <c r="W373" s="47"/>
      <c r="AH373" s="23"/>
      <c r="AM373" s="23"/>
      <c r="BI373" s="6"/>
      <c r="BR373" s="47"/>
      <c r="BS373" s="38"/>
      <c r="BT373" s="38"/>
      <c r="BU373" s="21"/>
      <c r="BV373" s="36"/>
      <c r="BW373" s="36"/>
      <c r="BX373" s="38"/>
      <c r="CM373" s="2"/>
    </row>
    <row r="374" spans="1:91" ht="12.75">
      <c r="A374" s="14"/>
      <c r="E374" s="13"/>
      <c r="F374" s="2"/>
      <c r="G374" s="2"/>
      <c r="M374" s="2"/>
      <c r="W374" s="47"/>
      <c r="X374" s="47"/>
      <c r="AD374" s="47"/>
      <c r="AH374" s="23"/>
      <c r="AM374" s="23"/>
      <c r="BF374" s="5"/>
      <c r="BG374" s="5"/>
      <c r="BH374" s="5"/>
      <c r="BI374" s="6"/>
      <c r="BR374" s="47"/>
      <c r="BS374" s="38"/>
      <c r="BT374" s="38"/>
      <c r="BU374" s="21"/>
      <c r="BV374" s="36"/>
      <c r="BW374" s="36"/>
      <c r="BX374" s="38"/>
      <c r="BY374" s="47"/>
      <c r="BZ374" s="47"/>
      <c r="CM374" s="2"/>
    </row>
    <row r="375" spans="1:91" ht="12.75">
      <c r="A375" s="14"/>
      <c r="E375" s="13"/>
      <c r="F375" s="2"/>
      <c r="G375" s="2"/>
      <c r="M375" s="2"/>
      <c r="W375" s="47"/>
      <c r="X375" s="47"/>
      <c r="AD375" s="47"/>
      <c r="AH375" s="23"/>
      <c r="AM375" s="23"/>
      <c r="BF375" s="5"/>
      <c r="BG375" s="5"/>
      <c r="BH375" s="5"/>
      <c r="BI375" s="6"/>
      <c r="BR375" s="47"/>
      <c r="BS375" s="38"/>
      <c r="BT375" s="38"/>
      <c r="BU375" s="21"/>
      <c r="BV375" s="36"/>
      <c r="BW375" s="36"/>
      <c r="BX375" s="38"/>
      <c r="BY375" s="47"/>
      <c r="BZ375" s="47"/>
      <c r="CM375" s="2"/>
    </row>
    <row r="376" spans="1:91" ht="12.75">
      <c r="A376" s="14"/>
      <c r="E376" s="13"/>
      <c r="F376" s="2"/>
      <c r="G376" s="2"/>
      <c r="M376" s="2"/>
      <c r="W376" s="47"/>
      <c r="AD376" s="47"/>
      <c r="AH376" s="23"/>
      <c r="AM376" s="23"/>
      <c r="BF376" s="5"/>
      <c r="BG376" s="5"/>
      <c r="BH376" s="5"/>
      <c r="BI376" s="6"/>
      <c r="BR376" s="47"/>
      <c r="BS376" s="38"/>
      <c r="BT376" s="38"/>
      <c r="BU376" s="21"/>
      <c r="BV376" s="36"/>
      <c r="BW376" s="36"/>
      <c r="BX376" s="38"/>
      <c r="CM376" s="2"/>
    </row>
    <row r="377" spans="1:91" ht="12.75">
      <c r="A377" s="14"/>
      <c r="E377" s="13"/>
      <c r="F377" s="2"/>
      <c r="G377" s="2"/>
      <c r="M377" s="2"/>
      <c r="W377" s="47"/>
      <c r="X377" s="47"/>
      <c r="AD377" s="47"/>
      <c r="AH377" s="23"/>
      <c r="BF377" s="5"/>
      <c r="BG377" s="5"/>
      <c r="BH377" s="5"/>
      <c r="BI377" s="6"/>
      <c r="BR377" s="47"/>
      <c r="BS377" s="38"/>
      <c r="BT377" s="38"/>
      <c r="BU377" s="21"/>
      <c r="BV377" s="36"/>
      <c r="BW377" s="36"/>
      <c r="BX377" s="38"/>
      <c r="BY377" s="47"/>
      <c r="BZ377" s="47"/>
      <c r="CM377" s="2"/>
    </row>
    <row r="378" spans="1:91" ht="12.75">
      <c r="A378" s="14"/>
      <c r="E378" s="13"/>
      <c r="F378" s="2"/>
      <c r="G378" s="2"/>
      <c r="M378" s="2"/>
      <c r="W378" s="47"/>
      <c r="AD378" s="47"/>
      <c r="AM378" s="23"/>
      <c r="BF378" s="5"/>
      <c r="BG378" s="5"/>
      <c r="BH378" s="5"/>
      <c r="BI378" s="6"/>
      <c r="BR378" s="47"/>
      <c r="BS378" s="38"/>
      <c r="BT378" s="38"/>
      <c r="BU378" s="21"/>
      <c r="BV378" s="36"/>
      <c r="BW378" s="36"/>
      <c r="BX378" s="38"/>
      <c r="BY378" s="47"/>
      <c r="BZ378" s="47"/>
      <c r="CM378" s="2"/>
    </row>
    <row r="379" spans="1:91" ht="12.75">
      <c r="A379" s="14"/>
      <c r="E379" s="13"/>
      <c r="F379" s="2"/>
      <c r="G379" s="2"/>
      <c r="M379" s="2"/>
      <c r="AD379" s="47"/>
      <c r="AH379" s="23"/>
      <c r="BI379" s="6"/>
      <c r="BR379" s="47"/>
      <c r="BS379" s="38"/>
      <c r="BT379" s="38"/>
      <c r="BU379" s="21"/>
      <c r="BV379" s="36"/>
      <c r="BW379" s="36"/>
      <c r="BX379" s="38"/>
      <c r="BY379" s="47"/>
      <c r="BZ379" s="47"/>
      <c r="CM379" s="2"/>
    </row>
    <row r="380" spans="1:91" ht="12.75">
      <c r="A380" s="14"/>
      <c r="E380" s="13"/>
      <c r="F380" s="2"/>
      <c r="G380" s="2"/>
      <c r="M380" s="2"/>
      <c r="W380" s="47"/>
      <c r="X380" s="47"/>
      <c r="AD380" s="47"/>
      <c r="AH380" s="23"/>
      <c r="AM380" s="23"/>
      <c r="AR380" s="36"/>
      <c r="AS380" s="36"/>
      <c r="AT380" s="36"/>
      <c r="AU380" s="36"/>
      <c r="AV380" s="36"/>
      <c r="BI380" s="6"/>
      <c r="BR380" s="47"/>
      <c r="BS380" s="38"/>
      <c r="BT380" s="38"/>
      <c r="BU380" s="21"/>
      <c r="BV380" s="36"/>
      <c r="BW380" s="36"/>
      <c r="BX380" s="38"/>
      <c r="BY380" s="47"/>
      <c r="BZ380" s="47"/>
      <c r="CM380" s="2"/>
    </row>
    <row r="381" spans="1:91" ht="12.75">
      <c r="A381" s="14"/>
      <c r="E381" s="13"/>
      <c r="F381" s="2"/>
      <c r="G381" s="2"/>
      <c r="M381" s="2"/>
      <c r="W381" s="47"/>
      <c r="X381" s="47"/>
      <c r="AD381" s="47"/>
      <c r="AH381" s="23"/>
      <c r="AM381" s="23"/>
      <c r="AR381" s="36"/>
      <c r="AS381" s="36"/>
      <c r="AT381" s="36"/>
      <c r="AU381" s="36"/>
      <c r="AV381" s="36"/>
      <c r="BI381" s="6"/>
      <c r="BR381" s="47"/>
      <c r="BS381" s="38"/>
      <c r="BT381" s="38"/>
      <c r="BU381" s="21"/>
      <c r="BV381" s="36"/>
      <c r="BW381" s="36"/>
      <c r="BX381" s="38"/>
      <c r="BY381" s="47"/>
      <c r="BZ381" s="47"/>
      <c r="CM381" s="2"/>
    </row>
    <row r="382" spans="1:91" ht="12.75">
      <c r="A382" s="14"/>
      <c r="E382" s="13"/>
      <c r="F382" s="2"/>
      <c r="G382" s="2"/>
      <c r="M382" s="2"/>
      <c r="W382" s="47"/>
      <c r="X382" s="47"/>
      <c r="AD382" s="47"/>
      <c r="AH382" s="23"/>
      <c r="AM382" s="23"/>
      <c r="AR382" s="36"/>
      <c r="AS382" s="36"/>
      <c r="AT382" s="36"/>
      <c r="AU382" s="36"/>
      <c r="AV382" s="36"/>
      <c r="BI382" s="6"/>
      <c r="BR382" s="47"/>
      <c r="BS382" s="38"/>
      <c r="BT382" s="38"/>
      <c r="BU382" s="21"/>
      <c r="BV382" s="36"/>
      <c r="BW382" s="36"/>
      <c r="BX382" s="38"/>
      <c r="BY382" s="47"/>
      <c r="BZ382" s="47"/>
      <c r="CM382" s="2"/>
    </row>
    <row r="383" spans="1:91" ht="12.75">
      <c r="A383" s="14"/>
      <c r="E383" s="13"/>
      <c r="F383" s="2"/>
      <c r="G383" s="2"/>
      <c r="M383" s="2"/>
      <c r="W383" s="47"/>
      <c r="X383" s="47"/>
      <c r="AD383" s="47"/>
      <c r="AH383" s="23"/>
      <c r="AM383" s="23"/>
      <c r="AR383" s="36"/>
      <c r="AS383" s="36"/>
      <c r="AT383" s="36"/>
      <c r="AU383" s="36"/>
      <c r="AV383" s="36"/>
      <c r="BI383" s="6"/>
      <c r="BR383" s="47"/>
      <c r="BS383" s="38"/>
      <c r="BT383" s="38"/>
      <c r="BU383" s="21"/>
      <c r="BV383" s="36"/>
      <c r="BW383" s="36"/>
      <c r="BX383" s="38"/>
      <c r="BY383" s="47"/>
      <c r="BZ383" s="47"/>
      <c r="CM383" s="2"/>
    </row>
    <row r="384" spans="1:91" ht="12.75">
      <c r="A384" s="14"/>
      <c r="E384" s="13"/>
      <c r="F384" s="2"/>
      <c r="G384" s="2"/>
      <c r="M384" s="2"/>
      <c r="W384" s="47"/>
      <c r="X384" s="47"/>
      <c r="AD384" s="47"/>
      <c r="AH384" s="23"/>
      <c r="AM384" s="23"/>
      <c r="AR384" s="36"/>
      <c r="AS384" s="36"/>
      <c r="AT384" s="36"/>
      <c r="AU384" s="36"/>
      <c r="AV384" s="36"/>
      <c r="BI384" s="6"/>
      <c r="BR384" s="47"/>
      <c r="BS384" s="38"/>
      <c r="BT384" s="38"/>
      <c r="BU384" s="21"/>
      <c r="BV384" s="36"/>
      <c r="BW384" s="36"/>
      <c r="BX384" s="38"/>
      <c r="BY384" s="47"/>
      <c r="BZ384" s="47"/>
      <c r="CM384" s="2"/>
    </row>
    <row r="385" spans="1:91" ht="12.75">
      <c r="A385" s="14"/>
      <c r="E385" s="13"/>
      <c r="F385" s="2"/>
      <c r="G385" s="2"/>
      <c r="M385" s="2"/>
      <c r="W385" s="47"/>
      <c r="X385" s="47"/>
      <c r="AD385" s="47"/>
      <c r="AH385" s="23"/>
      <c r="AM385" s="23"/>
      <c r="AR385" s="36"/>
      <c r="AS385" s="36"/>
      <c r="AT385" s="36"/>
      <c r="AU385" s="36"/>
      <c r="AV385" s="36"/>
      <c r="BI385" s="6"/>
      <c r="BR385" s="47"/>
      <c r="BS385" s="38"/>
      <c r="BT385" s="38"/>
      <c r="BU385" s="21"/>
      <c r="BV385" s="36"/>
      <c r="BW385" s="36"/>
      <c r="BX385" s="38"/>
      <c r="BY385" s="47"/>
      <c r="BZ385" s="47"/>
      <c r="CM385" s="2"/>
    </row>
    <row r="386" spans="1:91" ht="12.75">
      <c r="A386" s="14"/>
      <c r="E386" s="13"/>
      <c r="F386" s="2"/>
      <c r="G386" s="2"/>
      <c r="M386" s="2"/>
      <c r="W386" s="47"/>
      <c r="X386" s="47"/>
      <c r="AD386" s="47"/>
      <c r="AH386" s="23"/>
      <c r="AM386" s="23"/>
      <c r="AR386" s="36"/>
      <c r="AS386" s="36"/>
      <c r="AT386" s="36"/>
      <c r="AU386" s="36"/>
      <c r="AV386" s="36"/>
      <c r="BI386" s="6"/>
      <c r="BR386" s="47"/>
      <c r="BS386" s="38"/>
      <c r="BT386" s="38"/>
      <c r="BU386" s="21"/>
      <c r="BV386" s="36"/>
      <c r="BW386" s="36"/>
      <c r="BX386" s="38"/>
      <c r="BY386" s="47"/>
      <c r="BZ386" s="47"/>
      <c r="CM386" s="2"/>
    </row>
    <row r="387" spans="1:91" ht="12.75">
      <c r="A387" s="14"/>
      <c r="E387" s="13"/>
      <c r="F387" s="2"/>
      <c r="G387" s="2"/>
      <c r="M387" s="2"/>
      <c r="W387" s="47"/>
      <c r="X387" s="47"/>
      <c r="AD387" s="47"/>
      <c r="AH387" s="23"/>
      <c r="AM387" s="23"/>
      <c r="AR387" s="36"/>
      <c r="AS387" s="36"/>
      <c r="AT387" s="36"/>
      <c r="AU387" s="36"/>
      <c r="AV387" s="36"/>
      <c r="BI387" s="6"/>
      <c r="BR387" s="47"/>
      <c r="BS387" s="38"/>
      <c r="BT387" s="38"/>
      <c r="BU387" s="21"/>
      <c r="BV387" s="36"/>
      <c r="BW387" s="36"/>
      <c r="BX387" s="38"/>
      <c r="BY387" s="47"/>
      <c r="BZ387" s="47"/>
      <c r="CM387" s="2"/>
    </row>
    <row r="388" spans="1:91" ht="12.75">
      <c r="A388" s="14"/>
      <c r="E388" s="13"/>
      <c r="F388" s="2"/>
      <c r="G388" s="2"/>
      <c r="M388" s="2"/>
      <c r="W388" s="47"/>
      <c r="X388" s="47"/>
      <c r="AD388" s="47"/>
      <c r="AH388" s="23"/>
      <c r="AM388" s="23"/>
      <c r="AR388" s="36"/>
      <c r="AS388" s="36"/>
      <c r="AT388" s="36"/>
      <c r="AU388" s="36"/>
      <c r="AV388" s="36"/>
      <c r="BI388" s="6"/>
      <c r="BR388" s="47"/>
      <c r="BS388" s="38"/>
      <c r="BT388" s="38"/>
      <c r="BU388" s="21"/>
      <c r="BV388" s="36"/>
      <c r="BW388" s="36"/>
      <c r="BX388" s="38"/>
      <c r="BY388" s="47"/>
      <c r="BZ388" s="47"/>
      <c r="CM388" s="2"/>
    </row>
    <row r="389" spans="1:91" ht="12.75">
      <c r="A389" s="14"/>
      <c r="E389" s="13"/>
      <c r="F389" s="2"/>
      <c r="G389" s="2"/>
      <c r="M389" s="2"/>
      <c r="W389" s="47"/>
      <c r="X389" s="47"/>
      <c r="AD389" s="47"/>
      <c r="AH389" s="23"/>
      <c r="AM389" s="23"/>
      <c r="AR389" s="36"/>
      <c r="AS389" s="36"/>
      <c r="AT389" s="36"/>
      <c r="AU389" s="36"/>
      <c r="AV389" s="36"/>
      <c r="BI389" s="6"/>
      <c r="BR389" s="47"/>
      <c r="BS389" s="38"/>
      <c r="BT389" s="38"/>
      <c r="BU389" s="21"/>
      <c r="BV389" s="36"/>
      <c r="BW389" s="36"/>
      <c r="BX389" s="38"/>
      <c r="BY389" s="47"/>
      <c r="BZ389" s="47"/>
      <c r="CM389" s="2"/>
    </row>
    <row r="390" spans="1:91" ht="12.75">
      <c r="A390" s="14"/>
      <c r="E390" s="13"/>
      <c r="F390" s="2"/>
      <c r="G390" s="2"/>
      <c r="M390" s="2"/>
      <c r="W390" s="47"/>
      <c r="X390" s="47"/>
      <c r="AD390" s="47"/>
      <c r="AH390" s="23"/>
      <c r="AM390" s="23"/>
      <c r="AR390" s="36"/>
      <c r="AS390" s="36"/>
      <c r="AT390" s="36"/>
      <c r="AU390" s="36"/>
      <c r="AV390" s="36"/>
      <c r="BI390" s="6"/>
      <c r="BR390" s="47"/>
      <c r="BS390" s="38"/>
      <c r="BT390" s="38"/>
      <c r="BU390" s="21"/>
      <c r="BV390" s="36"/>
      <c r="BW390" s="36"/>
      <c r="BX390" s="38"/>
      <c r="BY390" s="47"/>
      <c r="BZ390" s="47"/>
      <c r="CM390" s="2"/>
    </row>
    <row r="391" spans="1:91" ht="12.75">
      <c r="A391" s="14"/>
      <c r="E391" s="13"/>
      <c r="F391" s="2"/>
      <c r="G391" s="2"/>
      <c r="M391" s="2"/>
      <c r="W391" s="47"/>
      <c r="X391" s="47"/>
      <c r="AD391" s="47"/>
      <c r="AH391" s="23"/>
      <c r="AM391" s="23"/>
      <c r="AR391" s="36"/>
      <c r="AS391" s="36"/>
      <c r="AT391" s="36"/>
      <c r="AU391" s="36"/>
      <c r="AV391" s="36"/>
      <c r="BI391" s="6"/>
      <c r="BR391" s="47"/>
      <c r="BS391" s="38"/>
      <c r="BT391" s="38"/>
      <c r="BU391" s="21"/>
      <c r="BV391" s="36"/>
      <c r="BW391" s="36"/>
      <c r="BX391" s="38"/>
      <c r="BY391" s="47"/>
      <c r="BZ391" s="47"/>
      <c r="CM391" s="2"/>
    </row>
    <row r="392" spans="1:91" ht="12.75">
      <c r="A392" s="14"/>
      <c r="E392" s="13"/>
      <c r="F392" s="2"/>
      <c r="G392" s="2"/>
      <c r="M392" s="2"/>
      <c r="W392" s="47"/>
      <c r="X392" s="47"/>
      <c r="AD392" s="47"/>
      <c r="AH392" s="23"/>
      <c r="AM392" s="23"/>
      <c r="AR392" s="36"/>
      <c r="AS392" s="36"/>
      <c r="AT392" s="36"/>
      <c r="AU392" s="36"/>
      <c r="AV392" s="36"/>
      <c r="BI392" s="6"/>
      <c r="BR392" s="47"/>
      <c r="BS392" s="38"/>
      <c r="BT392" s="38"/>
      <c r="BU392" s="21"/>
      <c r="BV392" s="36"/>
      <c r="BW392" s="36"/>
      <c r="BX392" s="38"/>
      <c r="BY392" s="47"/>
      <c r="BZ392" s="47"/>
      <c r="CM392" s="2"/>
    </row>
    <row r="393" spans="1:91" ht="12.75">
      <c r="A393" s="14"/>
      <c r="E393" s="13"/>
      <c r="F393" s="2"/>
      <c r="G393" s="2"/>
      <c r="M393" s="2"/>
      <c r="W393" s="47"/>
      <c r="X393" s="47"/>
      <c r="AD393" s="47"/>
      <c r="AH393" s="23"/>
      <c r="AM393" s="23"/>
      <c r="AR393" s="36"/>
      <c r="AS393" s="36"/>
      <c r="AT393" s="36"/>
      <c r="AU393" s="36"/>
      <c r="AV393" s="36"/>
      <c r="BI393" s="6"/>
      <c r="BR393" s="47"/>
      <c r="BS393" s="38"/>
      <c r="BT393" s="38"/>
      <c r="BU393" s="21"/>
      <c r="BV393" s="36"/>
      <c r="BW393" s="36"/>
      <c r="BX393" s="38"/>
      <c r="BY393" s="47"/>
      <c r="BZ393" s="47"/>
      <c r="CM393" s="2"/>
    </row>
    <row r="394" spans="1:91" ht="12.75">
      <c r="A394" s="14"/>
      <c r="E394" s="13"/>
      <c r="F394" s="2"/>
      <c r="G394" s="2"/>
      <c r="M394" s="2"/>
      <c r="W394" s="47"/>
      <c r="X394" s="47"/>
      <c r="AD394" s="47"/>
      <c r="AH394" s="23"/>
      <c r="AM394" s="23"/>
      <c r="AR394" s="36"/>
      <c r="AS394" s="36"/>
      <c r="AT394" s="36"/>
      <c r="AU394" s="36"/>
      <c r="AV394" s="36"/>
      <c r="BI394" s="6"/>
      <c r="BR394" s="47"/>
      <c r="BS394" s="38"/>
      <c r="BT394" s="38"/>
      <c r="BU394" s="21"/>
      <c r="BV394" s="36"/>
      <c r="BW394" s="36"/>
      <c r="BX394" s="38"/>
      <c r="BY394" s="47"/>
      <c r="BZ394" s="47"/>
      <c r="CM394" s="2"/>
    </row>
    <row r="395" spans="1:91" ht="12.75">
      <c r="A395" s="14"/>
      <c r="E395" s="13"/>
      <c r="F395" s="2"/>
      <c r="G395" s="2"/>
      <c r="M395" s="2"/>
      <c r="W395" s="47"/>
      <c r="X395" s="47"/>
      <c r="AD395" s="47"/>
      <c r="AH395" s="23"/>
      <c r="AM395" s="23"/>
      <c r="AR395" s="36"/>
      <c r="AS395" s="36"/>
      <c r="AT395" s="36"/>
      <c r="AU395" s="36"/>
      <c r="AV395" s="36"/>
      <c r="BI395" s="6"/>
      <c r="BR395" s="47"/>
      <c r="BS395" s="38"/>
      <c r="BT395" s="38"/>
      <c r="BU395" s="21"/>
      <c r="BV395" s="36"/>
      <c r="BW395" s="36"/>
      <c r="BX395" s="38"/>
      <c r="BY395" s="47"/>
      <c r="BZ395" s="47"/>
      <c r="CM395" s="2"/>
    </row>
    <row r="396" spans="1:91" ht="12.75">
      <c r="A396" s="14"/>
      <c r="E396" s="13"/>
      <c r="F396" s="2"/>
      <c r="G396" s="2"/>
      <c r="M396" s="2"/>
      <c r="W396" s="47"/>
      <c r="X396" s="47"/>
      <c r="AD396" s="47"/>
      <c r="AH396" s="23"/>
      <c r="AM396" s="23"/>
      <c r="AR396" s="36"/>
      <c r="AS396" s="36"/>
      <c r="AT396" s="36"/>
      <c r="AU396" s="36"/>
      <c r="AV396" s="36"/>
      <c r="BI396" s="6"/>
      <c r="BR396" s="47"/>
      <c r="BS396" s="38"/>
      <c r="BT396" s="38"/>
      <c r="BU396" s="21"/>
      <c r="BV396" s="36"/>
      <c r="BW396" s="36"/>
      <c r="BX396" s="38"/>
      <c r="BY396" s="47"/>
      <c r="BZ396" s="47"/>
      <c r="CM396" s="2"/>
    </row>
    <row r="397" spans="1:91" ht="12.75">
      <c r="A397" s="14"/>
      <c r="E397" s="13"/>
      <c r="F397" s="2"/>
      <c r="G397" s="2"/>
      <c r="M397" s="2"/>
      <c r="W397" s="47"/>
      <c r="X397" s="47"/>
      <c r="AD397" s="47"/>
      <c r="AH397" s="23"/>
      <c r="AM397" s="23"/>
      <c r="AR397" s="36"/>
      <c r="AS397" s="36"/>
      <c r="AT397" s="36"/>
      <c r="AU397" s="36"/>
      <c r="AV397" s="36"/>
      <c r="BI397" s="6"/>
      <c r="BR397" s="47"/>
      <c r="BS397" s="38"/>
      <c r="BT397" s="38"/>
      <c r="BU397" s="21"/>
      <c r="BV397" s="36"/>
      <c r="BW397" s="36"/>
      <c r="BX397" s="38"/>
      <c r="BY397" s="47"/>
      <c r="BZ397" s="47"/>
      <c r="CM397" s="2"/>
    </row>
    <row r="398" spans="1:91" ht="12.75">
      <c r="A398" s="14"/>
      <c r="E398" s="13"/>
      <c r="F398" s="2"/>
      <c r="G398" s="2"/>
      <c r="M398" s="2"/>
      <c r="W398" s="47"/>
      <c r="X398" s="47"/>
      <c r="AD398" s="47"/>
      <c r="AH398" s="23"/>
      <c r="AM398" s="23"/>
      <c r="AR398" s="36"/>
      <c r="AS398" s="36"/>
      <c r="AT398" s="36"/>
      <c r="AU398" s="36"/>
      <c r="AV398" s="36"/>
      <c r="BI398" s="6"/>
      <c r="BR398" s="47"/>
      <c r="BS398" s="38"/>
      <c r="BT398" s="38"/>
      <c r="BU398" s="21"/>
      <c r="BV398" s="36"/>
      <c r="BW398" s="36"/>
      <c r="BX398" s="38"/>
      <c r="BY398" s="47"/>
      <c r="BZ398" s="47"/>
      <c r="CM398" s="2"/>
    </row>
    <row r="399" spans="1:91" ht="12.75">
      <c r="A399" s="14"/>
      <c r="E399" s="13"/>
      <c r="F399" s="2"/>
      <c r="G399" s="2"/>
      <c r="M399" s="2"/>
      <c r="W399" s="47"/>
      <c r="X399" s="47"/>
      <c r="AD399" s="47"/>
      <c r="AH399" s="23"/>
      <c r="AM399" s="23"/>
      <c r="AR399" s="36"/>
      <c r="AS399" s="36"/>
      <c r="AT399" s="36"/>
      <c r="AU399" s="36"/>
      <c r="AV399" s="36"/>
      <c r="BI399" s="6"/>
      <c r="BR399" s="47"/>
      <c r="BS399" s="38"/>
      <c r="BT399" s="38"/>
      <c r="BU399" s="21"/>
      <c r="BV399" s="36"/>
      <c r="BW399" s="36"/>
      <c r="BX399" s="38"/>
      <c r="BY399" s="47"/>
      <c r="BZ399" s="47"/>
      <c r="CM399" s="2"/>
    </row>
    <row r="400" spans="1:91" ht="12.75">
      <c r="A400" s="14"/>
      <c r="E400" s="13"/>
      <c r="F400" s="2"/>
      <c r="G400" s="2"/>
      <c r="M400" s="2"/>
      <c r="W400" s="47"/>
      <c r="X400" s="47"/>
      <c r="AD400" s="47"/>
      <c r="AH400" s="23"/>
      <c r="AM400" s="23"/>
      <c r="AR400" s="36"/>
      <c r="AS400" s="36"/>
      <c r="AT400" s="36"/>
      <c r="AU400" s="36"/>
      <c r="AV400" s="36"/>
      <c r="BI400" s="6"/>
      <c r="BR400" s="47"/>
      <c r="BS400" s="38"/>
      <c r="BT400" s="38"/>
      <c r="BU400" s="21"/>
      <c r="BV400" s="36"/>
      <c r="BW400" s="36"/>
      <c r="BX400" s="38"/>
      <c r="BY400" s="47"/>
      <c r="BZ400" s="47"/>
      <c r="CM400" s="2"/>
    </row>
    <row r="401" spans="1:91" ht="12.75">
      <c r="A401" s="14"/>
      <c r="E401" s="13"/>
      <c r="F401" s="2"/>
      <c r="G401" s="2"/>
      <c r="M401" s="2"/>
      <c r="W401" s="47"/>
      <c r="X401" s="47"/>
      <c r="AD401" s="47"/>
      <c r="AH401" s="23"/>
      <c r="AM401" s="23"/>
      <c r="AR401" s="36"/>
      <c r="AS401" s="36"/>
      <c r="AT401" s="36"/>
      <c r="AU401" s="36"/>
      <c r="AV401" s="36"/>
      <c r="BI401" s="6"/>
      <c r="BR401" s="47"/>
      <c r="BS401" s="38"/>
      <c r="BT401" s="38"/>
      <c r="BU401" s="21"/>
      <c r="BV401" s="36"/>
      <c r="BW401" s="36"/>
      <c r="BX401" s="38"/>
      <c r="BY401" s="47"/>
      <c r="BZ401" s="47"/>
      <c r="CM401" s="2"/>
    </row>
    <row r="402" spans="1:91" ht="12.75">
      <c r="A402" s="14"/>
      <c r="E402" s="13"/>
      <c r="F402" s="2"/>
      <c r="G402" s="2"/>
      <c r="M402" s="2"/>
      <c r="W402" s="47"/>
      <c r="X402" s="47"/>
      <c r="AD402" s="47"/>
      <c r="AH402" s="23"/>
      <c r="AM402" s="23"/>
      <c r="AR402" s="36"/>
      <c r="AS402" s="36"/>
      <c r="AT402" s="36"/>
      <c r="AU402" s="36"/>
      <c r="AV402" s="36"/>
      <c r="BI402" s="6"/>
      <c r="BR402" s="47"/>
      <c r="BS402" s="38"/>
      <c r="BT402" s="38"/>
      <c r="BU402" s="21"/>
      <c r="BV402" s="36"/>
      <c r="BW402" s="36"/>
      <c r="BX402" s="38"/>
      <c r="BY402" s="47"/>
      <c r="BZ402" s="47"/>
      <c r="CM402" s="2"/>
    </row>
    <row r="403" spans="1:91" ht="12.75">
      <c r="A403" s="14"/>
      <c r="E403" s="13"/>
      <c r="F403" s="2"/>
      <c r="G403" s="2"/>
      <c r="M403" s="2"/>
      <c r="W403" s="47"/>
      <c r="X403" s="47"/>
      <c r="AD403" s="47"/>
      <c r="AH403" s="23"/>
      <c r="AM403" s="23"/>
      <c r="AR403" s="36"/>
      <c r="AS403" s="36"/>
      <c r="AT403" s="36"/>
      <c r="AU403" s="36"/>
      <c r="AV403" s="36"/>
      <c r="BI403" s="6"/>
      <c r="BR403" s="47"/>
      <c r="BS403" s="38"/>
      <c r="BT403" s="38"/>
      <c r="BU403" s="21"/>
      <c r="BV403" s="36"/>
      <c r="BW403" s="36"/>
      <c r="BX403" s="38"/>
      <c r="BY403" s="47"/>
      <c r="BZ403" s="47"/>
      <c r="CM403" s="2"/>
    </row>
    <row r="404" spans="1:91" ht="12.75">
      <c r="A404" s="14"/>
      <c r="E404" s="13"/>
      <c r="F404" s="2"/>
      <c r="G404" s="2"/>
      <c r="M404" s="2"/>
      <c r="W404" s="47"/>
      <c r="X404" s="47"/>
      <c r="AD404" s="47"/>
      <c r="AH404" s="23"/>
      <c r="AM404" s="23"/>
      <c r="AR404" s="36"/>
      <c r="AS404" s="36"/>
      <c r="AT404" s="36"/>
      <c r="AU404" s="36"/>
      <c r="AV404" s="36"/>
      <c r="BI404" s="6"/>
      <c r="BR404" s="47"/>
      <c r="BS404" s="38"/>
      <c r="BT404" s="38"/>
      <c r="BU404" s="21"/>
      <c r="BV404" s="36"/>
      <c r="BW404" s="36"/>
      <c r="BX404" s="38"/>
      <c r="BY404" s="47"/>
      <c r="BZ404" s="47"/>
      <c r="CM404" s="2"/>
    </row>
    <row r="405" spans="1:91" ht="12.75">
      <c r="A405" s="14"/>
      <c r="E405" s="13"/>
      <c r="F405" s="2"/>
      <c r="G405" s="2"/>
      <c r="M405" s="2"/>
      <c r="W405" s="47"/>
      <c r="X405" s="47"/>
      <c r="AD405" s="47"/>
      <c r="AH405" s="23"/>
      <c r="AM405" s="23"/>
      <c r="AR405" s="36"/>
      <c r="AS405" s="36"/>
      <c r="AT405" s="36"/>
      <c r="AU405" s="36"/>
      <c r="AV405" s="36"/>
      <c r="BI405" s="6"/>
      <c r="BR405" s="47"/>
      <c r="BS405" s="38"/>
      <c r="BT405" s="38"/>
      <c r="BU405" s="21"/>
      <c r="BV405" s="36"/>
      <c r="BW405" s="36"/>
      <c r="BX405" s="38"/>
      <c r="BY405" s="47"/>
      <c r="BZ405" s="47"/>
      <c r="CM405" s="2"/>
    </row>
    <row r="406" spans="1:91" ht="12.75">
      <c r="A406" s="14"/>
      <c r="E406" s="13"/>
      <c r="F406" s="2"/>
      <c r="G406" s="2"/>
      <c r="M406" s="2"/>
      <c r="W406" s="47"/>
      <c r="X406" s="47"/>
      <c r="AD406" s="47"/>
      <c r="AH406" s="23"/>
      <c r="AM406" s="23"/>
      <c r="AR406" s="36"/>
      <c r="AS406" s="36"/>
      <c r="AT406" s="36"/>
      <c r="AU406" s="36"/>
      <c r="AV406" s="36"/>
      <c r="BI406" s="6"/>
      <c r="BR406" s="47"/>
      <c r="BS406" s="38"/>
      <c r="BT406" s="38"/>
      <c r="BU406" s="21"/>
      <c r="BV406" s="36"/>
      <c r="BW406" s="36"/>
      <c r="BX406" s="38"/>
      <c r="BY406" s="47"/>
      <c r="BZ406" s="47"/>
      <c r="CM406" s="2"/>
    </row>
    <row r="407" spans="1:91" ht="12.75">
      <c r="A407" s="14"/>
      <c r="E407" s="13"/>
      <c r="F407" s="2"/>
      <c r="G407" s="2"/>
      <c r="M407" s="2"/>
      <c r="W407" s="47"/>
      <c r="X407" s="47"/>
      <c r="AD407" s="47"/>
      <c r="AH407" s="23"/>
      <c r="AM407" s="23"/>
      <c r="AR407" s="36"/>
      <c r="AS407" s="36"/>
      <c r="AT407" s="36"/>
      <c r="AU407" s="36"/>
      <c r="AV407" s="36"/>
      <c r="BI407" s="6"/>
      <c r="BR407" s="47"/>
      <c r="BS407" s="38"/>
      <c r="BT407" s="38"/>
      <c r="BU407" s="21"/>
      <c r="BV407" s="36"/>
      <c r="BW407" s="36"/>
      <c r="BX407" s="38"/>
      <c r="BY407" s="47"/>
      <c r="BZ407" s="47"/>
      <c r="CM407" s="2"/>
    </row>
    <row r="408" spans="1:91" ht="12.75">
      <c r="A408" s="14"/>
      <c r="E408" s="13"/>
      <c r="F408" s="2"/>
      <c r="G408" s="2"/>
      <c r="M408" s="2"/>
      <c r="W408" s="47"/>
      <c r="X408" s="47"/>
      <c r="AD408" s="47"/>
      <c r="AH408" s="23"/>
      <c r="AM408" s="23"/>
      <c r="AR408" s="36"/>
      <c r="AS408" s="36"/>
      <c r="AT408" s="36"/>
      <c r="AU408" s="36"/>
      <c r="AV408" s="36"/>
      <c r="BI408" s="6"/>
      <c r="BR408" s="47"/>
      <c r="BS408" s="38"/>
      <c r="BT408" s="38"/>
      <c r="BU408" s="21"/>
      <c r="BV408" s="36"/>
      <c r="BW408" s="36"/>
      <c r="BX408" s="38"/>
      <c r="BY408" s="47"/>
      <c r="BZ408" s="47"/>
      <c r="CM408" s="2"/>
    </row>
    <row r="409" spans="1:91" ht="12.75">
      <c r="A409" s="14"/>
      <c r="E409" s="13"/>
      <c r="F409" s="2"/>
      <c r="G409" s="2"/>
      <c r="M409" s="2"/>
      <c r="W409" s="47"/>
      <c r="X409" s="47"/>
      <c r="AD409" s="47"/>
      <c r="AH409" s="23"/>
      <c r="AM409" s="23"/>
      <c r="AR409" s="36"/>
      <c r="AS409" s="36"/>
      <c r="AT409" s="36"/>
      <c r="AU409" s="36"/>
      <c r="AV409" s="36"/>
      <c r="BI409" s="6"/>
      <c r="BR409" s="47"/>
      <c r="BS409" s="38"/>
      <c r="BT409" s="38"/>
      <c r="BU409" s="21"/>
      <c r="BV409" s="36"/>
      <c r="BW409" s="36"/>
      <c r="BX409" s="38"/>
      <c r="BY409" s="47"/>
      <c r="BZ409" s="47"/>
      <c r="CM409" s="2"/>
    </row>
    <row r="410" spans="1:91" ht="12.75">
      <c r="A410" s="14"/>
      <c r="E410" s="13"/>
      <c r="F410" s="2"/>
      <c r="G410" s="2"/>
      <c r="M410" s="2"/>
      <c r="W410" s="47"/>
      <c r="X410" s="47"/>
      <c r="AD410" s="47"/>
      <c r="AH410" s="23"/>
      <c r="AM410" s="23"/>
      <c r="AR410" s="36"/>
      <c r="AS410" s="36"/>
      <c r="AT410" s="36"/>
      <c r="AU410" s="36"/>
      <c r="AV410" s="36"/>
      <c r="BI410" s="6"/>
      <c r="BR410" s="47"/>
      <c r="BS410" s="38"/>
      <c r="BT410" s="38"/>
      <c r="BU410" s="21"/>
      <c r="BV410" s="36"/>
      <c r="BW410" s="36"/>
      <c r="BX410" s="38"/>
      <c r="BY410" s="47"/>
      <c r="BZ410" s="47"/>
      <c r="CM410" s="2"/>
    </row>
    <row r="411" spans="1:91" ht="12.75">
      <c r="A411" s="14"/>
      <c r="E411" s="13"/>
      <c r="F411" s="2"/>
      <c r="G411" s="2"/>
      <c r="J411" s="5" t="e">
        <v>#VALUE!</v>
      </c>
      <c r="M411" s="2"/>
      <c r="W411" s="47">
        <f aca="true" t="shared" si="65" ref="W411:W420">T411+U411/20+V411/240</f>
        <v>0</v>
      </c>
      <c r="X411" s="47" t="e">
        <f aca="true" t="shared" si="66" ref="X411:X420">W411/Q411</f>
        <v>#DIV/0!</v>
      </c>
      <c r="Y411" s="23" t="e">
        <f aca="true" t="shared" si="67" ref="Y411:Y420">(W411*20)/R411</f>
        <v>#DIV/0!</v>
      </c>
      <c r="Z411" s="23" t="e">
        <f aca="true" t="shared" si="68" ref="Z411:Z420">X411/12</f>
        <v>#DIV/0!</v>
      </c>
      <c r="AD411" s="47">
        <f aca="true" t="shared" si="69" ref="AD411:AD420">AA411+AB411/20+AC411/240</f>
        <v>0</v>
      </c>
      <c r="AH411" s="23" t="e">
        <f aca="true" t="shared" si="70" ref="AH411:AH420">Q411*Z411</f>
        <v>#DIV/0!</v>
      </c>
      <c r="AL411" s="5" t="e">
        <f aca="true" t="shared" si="71" ref="AL411:AL420">1*Z411</f>
        <v>#DIV/0!</v>
      </c>
      <c r="AM411" s="23" t="e">
        <f aca="true" t="shared" si="72" ref="AM411:AM420">Y411/12</f>
        <v>#DIV/0!</v>
      </c>
      <c r="AR411" s="36">
        <f aca="true" t="shared" si="73" ref="AR411:AR420">AO411+AP411/20+AQ411/240</f>
        <v>0</v>
      </c>
      <c r="AS411" s="36"/>
      <c r="AT411" s="36"/>
      <c r="AU411" s="36"/>
      <c r="AV411" s="36"/>
      <c r="BI411" s="6"/>
      <c r="BR411" s="47" t="e">
        <f aca="true" t="shared" si="74" ref="BR411:BR420">AL411+BQ411</f>
        <v>#DIV/0!</v>
      </c>
      <c r="BS411" s="38"/>
      <c r="BT411" s="38"/>
      <c r="BU411" s="21"/>
      <c r="BV411" s="36"/>
      <c r="BW411" s="36"/>
      <c r="BX411" s="38"/>
      <c r="BY411" s="47" t="e">
        <f aca="true" t="shared" si="75" ref="BY411:BY420">BZ411*Q411</f>
        <v>#DIV/0!</v>
      </c>
      <c r="BZ411" s="47" t="e">
        <f aca="true" t="shared" si="76" ref="BZ411:BZ420">(BR411+BW411/Q411)*12</f>
        <v>#DIV/0!</v>
      </c>
      <c r="CL411">
        <f aca="true" t="shared" si="77" ref="CL411:CL420">1*A411</f>
        <v>0</v>
      </c>
      <c r="CM411" s="2"/>
    </row>
    <row r="412" spans="1:91" ht="12.75">
      <c r="A412" s="14"/>
      <c r="E412" s="13"/>
      <c r="F412" s="2"/>
      <c r="G412" s="2"/>
      <c r="J412" s="5" t="e">
        <v>#VALUE!</v>
      </c>
      <c r="M412" s="2"/>
      <c r="W412" s="47">
        <f t="shared" si="65"/>
        <v>0</v>
      </c>
      <c r="X412" s="47" t="e">
        <f t="shared" si="66"/>
        <v>#DIV/0!</v>
      </c>
      <c r="Y412" s="23" t="e">
        <f t="shared" si="67"/>
        <v>#DIV/0!</v>
      </c>
      <c r="Z412" s="23" t="e">
        <f t="shared" si="68"/>
        <v>#DIV/0!</v>
      </c>
      <c r="AD412" s="47">
        <f t="shared" si="69"/>
        <v>0</v>
      </c>
      <c r="AH412" s="23" t="e">
        <f t="shared" si="70"/>
        <v>#DIV/0!</v>
      </c>
      <c r="AL412" s="5" t="e">
        <f t="shared" si="71"/>
        <v>#DIV/0!</v>
      </c>
      <c r="AM412" s="23" t="e">
        <f t="shared" si="72"/>
        <v>#DIV/0!</v>
      </c>
      <c r="AR412" s="36">
        <f t="shared" si="73"/>
        <v>0</v>
      </c>
      <c r="AS412" s="36"/>
      <c r="AT412" s="36"/>
      <c r="AU412" s="36"/>
      <c r="AV412" s="36"/>
      <c r="BI412" s="6"/>
      <c r="BR412" s="47" t="e">
        <f t="shared" si="74"/>
        <v>#DIV/0!</v>
      </c>
      <c r="BS412" s="38"/>
      <c r="BT412" s="38"/>
      <c r="BU412" s="21"/>
      <c r="BV412" s="36"/>
      <c r="BW412" s="36"/>
      <c r="BX412" s="38"/>
      <c r="BY412" s="47" t="e">
        <f t="shared" si="75"/>
        <v>#DIV/0!</v>
      </c>
      <c r="BZ412" s="47" t="e">
        <f t="shared" si="76"/>
        <v>#DIV/0!</v>
      </c>
      <c r="CL412">
        <f t="shared" si="77"/>
        <v>0</v>
      </c>
      <c r="CM412" s="2"/>
    </row>
    <row r="413" spans="1:91" ht="12.75">
      <c r="A413" s="14"/>
      <c r="E413" s="13"/>
      <c r="F413" s="2"/>
      <c r="G413" s="2"/>
      <c r="J413" s="5" t="e">
        <v>#VALUE!</v>
      </c>
      <c r="M413" s="2"/>
      <c r="W413" s="47">
        <f t="shared" si="65"/>
        <v>0</v>
      </c>
      <c r="X413" s="47" t="e">
        <f t="shared" si="66"/>
        <v>#DIV/0!</v>
      </c>
      <c r="Y413" s="23" t="e">
        <f t="shared" si="67"/>
        <v>#DIV/0!</v>
      </c>
      <c r="Z413" s="23" t="e">
        <f t="shared" si="68"/>
        <v>#DIV/0!</v>
      </c>
      <c r="AD413" s="47">
        <f t="shared" si="69"/>
        <v>0</v>
      </c>
      <c r="AH413" s="23" t="e">
        <f t="shared" si="70"/>
        <v>#DIV/0!</v>
      </c>
      <c r="AL413" s="5" t="e">
        <f t="shared" si="71"/>
        <v>#DIV/0!</v>
      </c>
      <c r="AM413" s="23" t="e">
        <f t="shared" si="72"/>
        <v>#DIV/0!</v>
      </c>
      <c r="AR413" s="36">
        <f t="shared" si="73"/>
        <v>0</v>
      </c>
      <c r="AS413" s="36"/>
      <c r="AT413" s="36"/>
      <c r="AU413" s="36"/>
      <c r="AV413" s="36"/>
      <c r="BI413" s="6"/>
      <c r="BR413" s="47" t="e">
        <f t="shared" si="74"/>
        <v>#DIV/0!</v>
      </c>
      <c r="BS413" s="38"/>
      <c r="BT413" s="38"/>
      <c r="BU413" s="21"/>
      <c r="BV413" s="36"/>
      <c r="BW413" s="36"/>
      <c r="BX413" s="38"/>
      <c r="BY413" s="47" t="e">
        <f t="shared" si="75"/>
        <v>#DIV/0!</v>
      </c>
      <c r="BZ413" s="47" t="e">
        <f t="shared" si="76"/>
        <v>#DIV/0!</v>
      </c>
      <c r="CL413">
        <f t="shared" si="77"/>
        <v>0</v>
      </c>
      <c r="CM413" s="2"/>
    </row>
    <row r="414" spans="1:91" ht="12.75">
      <c r="A414" s="14"/>
      <c r="E414" s="13"/>
      <c r="F414" s="2"/>
      <c r="G414" s="2"/>
      <c r="J414" s="5" t="e">
        <v>#VALUE!</v>
      </c>
      <c r="M414" s="2"/>
      <c r="W414" s="47">
        <f t="shared" si="65"/>
        <v>0</v>
      </c>
      <c r="X414" s="47" t="e">
        <f t="shared" si="66"/>
        <v>#DIV/0!</v>
      </c>
      <c r="Y414" s="23" t="e">
        <f t="shared" si="67"/>
        <v>#DIV/0!</v>
      </c>
      <c r="Z414" s="23" t="e">
        <f t="shared" si="68"/>
        <v>#DIV/0!</v>
      </c>
      <c r="AD414" s="47">
        <f t="shared" si="69"/>
        <v>0</v>
      </c>
      <c r="AH414" s="23" t="e">
        <f t="shared" si="70"/>
        <v>#DIV/0!</v>
      </c>
      <c r="AL414" s="5" t="e">
        <f t="shared" si="71"/>
        <v>#DIV/0!</v>
      </c>
      <c r="AM414" s="23" t="e">
        <f t="shared" si="72"/>
        <v>#DIV/0!</v>
      </c>
      <c r="AR414" s="36">
        <f t="shared" si="73"/>
        <v>0</v>
      </c>
      <c r="AS414" s="36"/>
      <c r="AT414" s="36"/>
      <c r="AU414" s="36"/>
      <c r="AV414" s="36"/>
      <c r="BI414" s="6"/>
      <c r="BR414" s="47" t="e">
        <f t="shared" si="74"/>
        <v>#DIV/0!</v>
      </c>
      <c r="BS414" s="38"/>
      <c r="BT414" s="38"/>
      <c r="BU414" s="21"/>
      <c r="BV414" s="36"/>
      <c r="BW414" s="36"/>
      <c r="BX414" s="38"/>
      <c r="BY414" s="47" t="e">
        <f t="shared" si="75"/>
        <v>#DIV/0!</v>
      </c>
      <c r="BZ414" s="47" t="e">
        <f t="shared" si="76"/>
        <v>#DIV/0!</v>
      </c>
      <c r="CL414">
        <f t="shared" si="77"/>
        <v>0</v>
      </c>
      <c r="CM414" s="2"/>
    </row>
    <row r="415" spans="1:91" ht="12.75">
      <c r="A415" s="14"/>
      <c r="E415" s="13"/>
      <c r="F415" s="2"/>
      <c r="G415" s="2"/>
      <c r="J415" s="5" t="e">
        <v>#VALUE!</v>
      </c>
      <c r="M415" s="2"/>
      <c r="W415" s="47">
        <f t="shared" si="65"/>
        <v>0</v>
      </c>
      <c r="X415" s="47" t="e">
        <f t="shared" si="66"/>
        <v>#DIV/0!</v>
      </c>
      <c r="Y415" s="23" t="e">
        <f t="shared" si="67"/>
        <v>#DIV/0!</v>
      </c>
      <c r="Z415" s="23" t="e">
        <f t="shared" si="68"/>
        <v>#DIV/0!</v>
      </c>
      <c r="AD415" s="47">
        <f t="shared" si="69"/>
        <v>0</v>
      </c>
      <c r="AH415" s="23" t="e">
        <f t="shared" si="70"/>
        <v>#DIV/0!</v>
      </c>
      <c r="AL415" s="5" t="e">
        <f t="shared" si="71"/>
        <v>#DIV/0!</v>
      </c>
      <c r="AM415" s="23" t="e">
        <f t="shared" si="72"/>
        <v>#DIV/0!</v>
      </c>
      <c r="AR415" s="36">
        <f t="shared" si="73"/>
        <v>0</v>
      </c>
      <c r="AS415" s="36"/>
      <c r="AT415" s="36"/>
      <c r="AU415" s="36"/>
      <c r="AV415" s="36"/>
      <c r="BI415" s="6"/>
      <c r="BR415" s="47" t="e">
        <f t="shared" si="74"/>
        <v>#DIV/0!</v>
      </c>
      <c r="BS415" s="38"/>
      <c r="BT415" s="38"/>
      <c r="BU415" s="21"/>
      <c r="BV415" s="36"/>
      <c r="BW415" s="36"/>
      <c r="BX415" s="38"/>
      <c r="BY415" s="47" t="e">
        <f t="shared" si="75"/>
        <v>#DIV/0!</v>
      </c>
      <c r="BZ415" s="47" t="e">
        <f t="shared" si="76"/>
        <v>#DIV/0!</v>
      </c>
      <c r="CL415">
        <f t="shared" si="77"/>
        <v>0</v>
      </c>
      <c r="CM415" s="2"/>
    </row>
    <row r="416" spans="1:91" ht="12.75">
      <c r="A416" s="14"/>
      <c r="E416" s="13"/>
      <c r="F416" s="2"/>
      <c r="G416" s="2"/>
      <c r="J416" s="5" t="e">
        <v>#VALUE!</v>
      </c>
      <c r="M416" s="2"/>
      <c r="W416" s="47">
        <f t="shared" si="65"/>
        <v>0</v>
      </c>
      <c r="X416" s="47" t="e">
        <f t="shared" si="66"/>
        <v>#DIV/0!</v>
      </c>
      <c r="Y416" s="23" t="e">
        <f t="shared" si="67"/>
        <v>#DIV/0!</v>
      </c>
      <c r="Z416" s="23" t="e">
        <f t="shared" si="68"/>
        <v>#DIV/0!</v>
      </c>
      <c r="AD416" s="47">
        <f t="shared" si="69"/>
        <v>0</v>
      </c>
      <c r="AH416" s="23" t="e">
        <f t="shared" si="70"/>
        <v>#DIV/0!</v>
      </c>
      <c r="AL416" s="5" t="e">
        <f t="shared" si="71"/>
        <v>#DIV/0!</v>
      </c>
      <c r="AM416" s="23" t="e">
        <f t="shared" si="72"/>
        <v>#DIV/0!</v>
      </c>
      <c r="AR416" s="36">
        <f t="shared" si="73"/>
        <v>0</v>
      </c>
      <c r="AS416" s="36"/>
      <c r="AT416" s="36"/>
      <c r="AU416" s="36"/>
      <c r="AV416" s="36"/>
      <c r="BI416" s="6"/>
      <c r="BR416" s="47" t="e">
        <f t="shared" si="74"/>
        <v>#DIV/0!</v>
      </c>
      <c r="BS416" s="38"/>
      <c r="BT416" s="38"/>
      <c r="BU416" s="21"/>
      <c r="BV416" s="36"/>
      <c r="BW416" s="36"/>
      <c r="BX416" s="38"/>
      <c r="BY416" s="47" t="e">
        <f t="shared" si="75"/>
        <v>#DIV/0!</v>
      </c>
      <c r="BZ416" s="47" t="e">
        <f t="shared" si="76"/>
        <v>#DIV/0!</v>
      </c>
      <c r="CL416">
        <f t="shared" si="77"/>
        <v>0</v>
      </c>
      <c r="CM416" s="2"/>
    </row>
    <row r="417" spans="1:91" ht="12.75">
      <c r="A417" s="14"/>
      <c r="E417" s="13"/>
      <c r="F417" s="2"/>
      <c r="G417" s="2"/>
      <c r="J417" s="5" t="e">
        <v>#VALUE!</v>
      </c>
      <c r="M417" s="2"/>
      <c r="W417" s="47">
        <f t="shared" si="65"/>
        <v>0</v>
      </c>
      <c r="X417" s="47" t="e">
        <f t="shared" si="66"/>
        <v>#DIV/0!</v>
      </c>
      <c r="Y417" s="23" t="e">
        <f t="shared" si="67"/>
        <v>#DIV/0!</v>
      </c>
      <c r="Z417" s="23" t="e">
        <f t="shared" si="68"/>
        <v>#DIV/0!</v>
      </c>
      <c r="AD417" s="47">
        <f t="shared" si="69"/>
        <v>0</v>
      </c>
      <c r="AH417" s="23" t="e">
        <f t="shared" si="70"/>
        <v>#DIV/0!</v>
      </c>
      <c r="AL417" s="5" t="e">
        <f t="shared" si="71"/>
        <v>#DIV/0!</v>
      </c>
      <c r="AM417" s="23" t="e">
        <f t="shared" si="72"/>
        <v>#DIV/0!</v>
      </c>
      <c r="AR417" s="36">
        <f t="shared" si="73"/>
        <v>0</v>
      </c>
      <c r="AS417" s="36"/>
      <c r="AT417" s="36"/>
      <c r="AU417" s="36"/>
      <c r="AV417" s="36"/>
      <c r="BI417" s="6"/>
      <c r="BR417" s="47" t="e">
        <f t="shared" si="74"/>
        <v>#DIV/0!</v>
      </c>
      <c r="BS417" s="38"/>
      <c r="BT417" s="38"/>
      <c r="BU417" s="21"/>
      <c r="BV417" s="36"/>
      <c r="BW417" s="36"/>
      <c r="BX417" s="38"/>
      <c r="BY417" s="47" t="e">
        <f t="shared" si="75"/>
        <v>#DIV/0!</v>
      </c>
      <c r="BZ417" s="47" t="e">
        <f t="shared" si="76"/>
        <v>#DIV/0!</v>
      </c>
      <c r="CL417">
        <f t="shared" si="77"/>
        <v>0</v>
      </c>
      <c r="CM417" s="2"/>
    </row>
    <row r="418" spans="1:91" ht="12.75">
      <c r="A418" s="14"/>
      <c r="E418" s="13"/>
      <c r="F418" s="2"/>
      <c r="G418" s="2"/>
      <c r="J418" s="5" t="e">
        <v>#VALUE!</v>
      </c>
      <c r="M418" s="2"/>
      <c r="W418" s="47">
        <f t="shared" si="65"/>
        <v>0</v>
      </c>
      <c r="X418" s="47" t="e">
        <f t="shared" si="66"/>
        <v>#DIV/0!</v>
      </c>
      <c r="Y418" s="23" t="e">
        <f t="shared" si="67"/>
        <v>#DIV/0!</v>
      </c>
      <c r="Z418" s="23" t="e">
        <f t="shared" si="68"/>
        <v>#DIV/0!</v>
      </c>
      <c r="AD418" s="47">
        <f t="shared" si="69"/>
        <v>0</v>
      </c>
      <c r="AH418" s="23" t="e">
        <f t="shared" si="70"/>
        <v>#DIV/0!</v>
      </c>
      <c r="AL418" s="5" t="e">
        <f t="shared" si="71"/>
        <v>#DIV/0!</v>
      </c>
      <c r="AM418" s="23" t="e">
        <f t="shared" si="72"/>
        <v>#DIV/0!</v>
      </c>
      <c r="AR418" s="36">
        <f t="shared" si="73"/>
        <v>0</v>
      </c>
      <c r="AS418" s="36"/>
      <c r="AT418" s="36"/>
      <c r="AU418" s="36"/>
      <c r="AV418" s="36"/>
      <c r="BI418" s="6"/>
      <c r="BR418" s="47" t="e">
        <f t="shared" si="74"/>
        <v>#DIV/0!</v>
      </c>
      <c r="BS418" s="38"/>
      <c r="BT418" s="38"/>
      <c r="BU418" s="21"/>
      <c r="BV418" s="36"/>
      <c r="BW418" s="36"/>
      <c r="BX418" s="38"/>
      <c r="BY418" s="47" t="e">
        <f t="shared" si="75"/>
        <v>#DIV/0!</v>
      </c>
      <c r="BZ418" s="47" t="e">
        <f t="shared" si="76"/>
        <v>#DIV/0!</v>
      </c>
      <c r="CL418">
        <f t="shared" si="77"/>
        <v>0</v>
      </c>
      <c r="CM418" s="2"/>
    </row>
    <row r="419" spans="1:91" ht="12.75">
      <c r="A419" s="14"/>
      <c r="E419" s="13"/>
      <c r="F419" s="2"/>
      <c r="G419" s="2"/>
      <c r="J419" s="5" t="e">
        <v>#VALUE!</v>
      </c>
      <c r="M419" s="2"/>
      <c r="W419" s="47">
        <f t="shared" si="65"/>
        <v>0</v>
      </c>
      <c r="X419" s="47" t="e">
        <f t="shared" si="66"/>
        <v>#DIV/0!</v>
      </c>
      <c r="Y419" s="23" t="e">
        <f t="shared" si="67"/>
        <v>#DIV/0!</v>
      </c>
      <c r="Z419" s="23" t="e">
        <f t="shared" si="68"/>
        <v>#DIV/0!</v>
      </c>
      <c r="AD419" s="47">
        <f t="shared" si="69"/>
        <v>0</v>
      </c>
      <c r="AH419" s="23" t="e">
        <f t="shared" si="70"/>
        <v>#DIV/0!</v>
      </c>
      <c r="AL419" s="5" t="e">
        <f t="shared" si="71"/>
        <v>#DIV/0!</v>
      </c>
      <c r="AM419" s="23" t="e">
        <f t="shared" si="72"/>
        <v>#DIV/0!</v>
      </c>
      <c r="AR419" s="36">
        <f t="shared" si="73"/>
        <v>0</v>
      </c>
      <c r="AS419" s="36"/>
      <c r="AT419" s="36"/>
      <c r="AU419" s="36"/>
      <c r="AV419" s="36"/>
      <c r="BI419" s="6"/>
      <c r="BR419" s="47" t="e">
        <f t="shared" si="74"/>
        <v>#DIV/0!</v>
      </c>
      <c r="BS419" s="38"/>
      <c r="BT419" s="38"/>
      <c r="BU419" s="21"/>
      <c r="BV419" s="36"/>
      <c r="BW419" s="36"/>
      <c r="BX419" s="38"/>
      <c r="BY419" s="47" t="e">
        <f t="shared" si="75"/>
        <v>#DIV/0!</v>
      </c>
      <c r="BZ419" s="47" t="e">
        <f t="shared" si="76"/>
        <v>#DIV/0!</v>
      </c>
      <c r="CL419">
        <f t="shared" si="77"/>
        <v>0</v>
      </c>
      <c r="CM419" s="2"/>
    </row>
    <row r="420" spans="1:91" ht="12.75">
      <c r="A420" s="14"/>
      <c r="E420" s="13"/>
      <c r="F420" s="2"/>
      <c r="G420" s="2"/>
      <c r="J420" s="5" t="e">
        <v>#VALUE!</v>
      </c>
      <c r="M420" s="2"/>
      <c r="W420" s="47">
        <f t="shared" si="65"/>
        <v>0</v>
      </c>
      <c r="X420" s="47" t="e">
        <f t="shared" si="66"/>
        <v>#DIV/0!</v>
      </c>
      <c r="Y420" s="23" t="e">
        <f t="shared" si="67"/>
        <v>#DIV/0!</v>
      </c>
      <c r="Z420" s="23" t="e">
        <f t="shared" si="68"/>
        <v>#DIV/0!</v>
      </c>
      <c r="AD420" s="47">
        <f t="shared" si="69"/>
        <v>0</v>
      </c>
      <c r="AH420" s="23" t="e">
        <f t="shared" si="70"/>
        <v>#DIV/0!</v>
      </c>
      <c r="AL420" s="5" t="e">
        <f t="shared" si="71"/>
        <v>#DIV/0!</v>
      </c>
      <c r="AM420" s="23" t="e">
        <f t="shared" si="72"/>
        <v>#DIV/0!</v>
      </c>
      <c r="AR420" s="36">
        <f t="shared" si="73"/>
        <v>0</v>
      </c>
      <c r="AS420" s="36"/>
      <c r="AT420" s="36"/>
      <c r="AU420" s="36"/>
      <c r="AV420" s="36"/>
      <c r="BI420" s="6"/>
      <c r="BR420" s="47" t="e">
        <f t="shared" si="74"/>
        <v>#DIV/0!</v>
      </c>
      <c r="BS420" s="38"/>
      <c r="BT420" s="38"/>
      <c r="BU420" s="21"/>
      <c r="BV420" s="36"/>
      <c r="BW420" s="36"/>
      <c r="BX420" s="38"/>
      <c r="BY420" s="47" t="e">
        <f t="shared" si="75"/>
        <v>#DIV/0!</v>
      </c>
      <c r="BZ420" s="47" t="e">
        <f t="shared" si="76"/>
        <v>#DIV/0!</v>
      </c>
      <c r="CL420">
        <f t="shared" si="77"/>
        <v>0</v>
      </c>
      <c r="CM420" s="2"/>
    </row>
    <row r="421" spans="1:91" ht="12.75">
      <c r="A421" s="14"/>
      <c r="E421" s="13"/>
      <c r="F421" s="2"/>
      <c r="G421" s="2"/>
      <c r="J421" s="6"/>
      <c r="M421" s="2"/>
      <c r="AD421" s="47"/>
      <c r="AL421" s="6"/>
      <c r="BR421" s="36"/>
      <c r="BU421" s="21"/>
      <c r="BZ421" s="47"/>
      <c r="CL421" s="15"/>
      <c r="CM421" s="2"/>
    </row>
    <row r="422" spans="1:91" ht="12.75">
      <c r="A422" s="14"/>
      <c r="E422" s="13"/>
      <c r="F422" s="2"/>
      <c r="G422" s="2"/>
      <c r="J422" s="6"/>
      <c r="M422" s="2"/>
      <c r="AD422" s="47"/>
      <c r="AL422" s="6"/>
      <c r="AX422" s="6"/>
      <c r="BR422" s="36"/>
      <c r="BU422" s="21"/>
      <c r="BZ422" s="47"/>
      <c r="CL422" s="15"/>
      <c r="CM422" s="2"/>
    </row>
    <row r="423" spans="1:91" ht="12.75">
      <c r="A423" s="14"/>
      <c r="E423" s="13"/>
      <c r="F423" s="2"/>
      <c r="G423" s="2"/>
      <c r="J423" s="6"/>
      <c r="M423" s="2"/>
      <c r="AD423" s="47"/>
      <c r="AL423" s="6"/>
      <c r="BR423" s="36"/>
      <c r="BU423" s="21"/>
      <c r="BZ423" s="47"/>
      <c r="CL423" s="15"/>
      <c r="CM423" s="2"/>
    </row>
    <row r="424" spans="1:91" ht="12.75">
      <c r="A424" s="14"/>
      <c r="E424" s="13"/>
      <c r="F424" s="2"/>
      <c r="G424" s="2"/>
      <c r="J424" s="6"/>
      <c r="M424" s="2"/>
      <c r="AD424" s="47"/>
      <c r="AL424" s="6"/>
      <c r="AY424" s="6"/>
      <c r="BR424" s="36"/>
      <c r="BU424" s="21"/>
      <c r="BZ424" s="47"/>
      <c r="CL424" s="15"/>
      <c r="CM424" s="2"/>
    </row>
    <row r="425" spans="1:91" ht="12.75">
      <c r="A425" s="14"/>
      <c r="E425" s="13"/>
      <c r="F425" s="2"/>
      <c r="G425" s="2"/>
      <c r="J425" s="6"/>
      <c r="M425" s="2"/>
      <c r="AD425" s="47"/>
      <c r="AL425" s="6"/>
      <c r="AW425" s="6"/>
      <c r="AY425" s="6"/>
      <c r="BR425" s="36"/>
      <c r="BU425" s="21"/>
      <c r="BZ425" s="47"/>
      <c r="CL425" s="15"/>
      <c r="CM425" s="2"/>
    </row>
    <row r="426" spans="1:91" ht="12.75">
      <c r="A426" s="14"/>
      <c r="E426" s="13"/>
      <c r="F426" s="2"/>
      <c r="G426" s="2"/>
      <c r="J426" s="6"/>
      <c r="M426" s="2"/>
      <c r="AD426" s="47"/>
      <c r="AL426" s="6"/>
      <c r="BU426" s="21"/>
      <c r="CM426" s="2"/>
    </row>
    <row r="427" spans="1:91" ht="12.75">
      <c r="A427" s="14"/>
      <c r="E427" s="13"/>
      <c r="F427" s="2"/>
      <c r="G427" s="2"/>
      <c r="J427" s="6"/>
      <c r="M427" s="2"/>
      <c r="AD427" s="47"/>
      <c r="AL427" s="6"/>
      <c r="BR427" s="36"/>
      <c r="BU427" s="21"/>
      <c r="BZ427" s="47"/>
      <c r="CL427" s="15"/>
      <c r="CM427" s="2"/>
    </row>
    <row r="428" spans="1:91" ht="12.75">
      <c r="A428" s="14"/>
      <c r="E428" s="13"/>
      <c r="F428" s="2"/>
      <c r="G428" s="2"/>
      <c r="J428" s="6"/>
      <c r="M428" s="2"/>
      <c r="AD428" s="47"/>
      <c r="AL428" s="6"/>
      <c r="BR428" s="36"/>
      <c r="BU428" s="21"/>
      <c r="BZ428" s="47"/>
      <c r="CL428" s="15"/>
      <c r="CM428" s="2"/>
    </row>
    <row r="429" spans="1:91" ht="12.75">
      <c r="A429" s="14"/>
      <c r="E429" s="13"/>
      <c r="F429" s="2"/>
      <c r="G429" s="2"/>
      <c r="J429" s="6"/>
      <c r="M429" s="2"/>
      <c r="AD429" s="47"/>
      <c r="AL429" s="6"/>
      <c r="BR429" s="36"/>
      <c r="BU429" s="21"/>
      <c r="BZ429" s="47"/>
      <c r="CL429" s="15"/>
      <c r="CM429" s="2"/>
    </row>
    <row r="430" spans="1:91" ht="12.75">
      <c r="A430" s="14"/>
      <c r="E430" s="13"/>
      <c r="F430" s="2"/>
      <c r="G430" s="2"/>
      <c r="J430" s="6"/>
      <c r="M430" s="2"/>
      <c r="AD430" s="47"/>
      <c r="AL430" s="6"/>
      <c r="BD430" s="6"/>
      <c r="BR430" s="36"/>
      <c r="BU430" s="21"/>
      <c r="BZ430" s="47"/>
      <c r="CL430" s="15"/>
      <c r="CM430" s="2"/>
    </row>
    <row r="431" spans="1:91" ht="12.75">
      <c r="A431" s="14"/>
      <c r="E431" s="13"/>
      <c r="F431" s="2"/>
      <c r="G431" s="2"/>
      <c r="J431" s="6"/>
      <c r="M431" s="2"/>
      <c r="AD431" s="47"/>
      <c r="AL431" s="6"/>
      <c r="BI431" s="6"/>
      <c r="BR431" s="36"/>
      <c r="BU431" s="21"/>
      <c r="BZ431" s="47"/>
      <c r="CL431" s="15"/>
      <c r="CM431" s="2"/>
    </row>
    <row r="432" spans="1:91" ht="12.75">
      <c r="A432" s="14"/>
      <c r="E432" s="13"/>
      <c r="F432" s="2"/>
      <c r="G432" s="2"/>
      <c r="J432" s="6"/>
      <c r="M432" s="2"/>
      <c r="AD432" s="47"/>
      <c r="AL432" s="6"/>
      <c r="BI432" s="6"/>
      <c r="BR432" s="36"/>
      <c r="BU432" s="21"/>
      <c r="BZ432" s="47"/>
      <c r="CL432" s="15"/>
      <c r="CM432" s="2"/>
    </row>
    <row r="433" spans="1:91" ht="12.75">
      <c r="A433" s="14"/>
      <c r="E433" s="13"/>
      <c r="F433" s="2"/>
      <c r="G433" s="2"/>
      <c r="J433" s="6"/>
      <c r="M433" s="2"/>
      <c r="AD433" s="47"/>
      <c r="AL433" s="6"/>
      <c r="BR433" s="36"/>
      <c r="BU433" s="21"/>
      <c r="BZ433" s="47"/>
      <c r="CL433" s="15"/>
      <c r="CM433" s="2"/>
    </row>
    <row r="434" spans="1:91" ht="12.75">
      <c r="A434" s="14"/>
      <c r="E434" s="13"/>
      <c r="F434" s="2"/>
      <c r="G434" s="2"/>
      <c r="M434" s="2"/>
      <c r="BR434" s="36"/>
      <c r="BU434" s="21"/>
      <c r="BZ434" s="47"/>
      <c r="CL434" s="15"/>
      <c r="CM434" s="2"/>
    </row>
    <row r="435" spans="1:91" ht="12.75">
      <c r="A435" s="14"/>
      <c r="E435" s="13"/>
      <c r="F435" s="2"/>
      <c r="G435" s="2"/>
      <c r="J435" s="6"/>
      <c r="M435" s="2"/>
      <c r="AD435" s="47"/>
      <c r="AL435" s="6"/>
      <c r="AM435" s="23"/>
      <c r="AY435" s="6"/>
      <c r="BF435" s="6"/>
      <c r="BG435" s="16"/>
      <c r="BH435" s="16"/>
      <c r="BR435" s="36"/>
      <c r="BU435" s="21"/>
      <c r="BZ435" s="47"/>
      <c r="CL435" s="15"/>
      <c r="CM435" s="2"/>
    </row>
    <row r="436" spans="1:91" ht="12.75">
      <c r="A436" s="14"/>
      <c r="E436" s="13"/>
      <c r="F436" s="2"/>
      <c r="G436" s="2"/>
      <c r="J436" s="6"/>
      <c r="M436" s="2"/>
      <c r="AD436" s="47"/>
      <c r="AL436" s="6"/>
      <c r="BR436" s="36"/>
      <c r="BU436" s="21"/>
      <c r="BZ436" s="47"/>
      <c r="CL436" s="15"/>
      <c r="CM436" s="2"/>
    </row>
    <row r="437" spans="1:91" ht="12.75">
      <c r="A437" s="14"/>
      <c r="E437" s="13"/>
      <c r="F437" s="2"/>
      <c r="G437" s="2"/>
      <c r="J437" s="6"/>
      <c r="M437" s="2"/>
      <c r="AL437" s="6"/>
      <c r="AM437" s="23"/>
      <c r="BU437" s="21"/>
      <c r="CL437" s="15"/>
      <c r="CM437" s="2"/>
    </row>
    <row r="438" spans="1:91" ht="12.75">
      <c r="A438" s="14"/>
      <c r="E438" s="13"/>
      <c r="F438" s="2"/>
      <c r="G438" s="2"/>
      <c r="J438" s="6"/>
      <c r="M438" s="2"/>
      <c r="AD438" s="47"/>
      <c r="AL438" s="6"/>
      <c r="BR438" s="36"/>
      <c r="BU438" s="21"/>
      <c r="BZ438" s="47"/>
      <c r="CL438" s="15"/>
      <c r="CM438" s="2"/>
    </row>
    <row r="439" spans="1:91" ht="12.75">
      <c r="A439" s="14"/>
      <c r="E439" s="13"/>
      <c r="F439" s="2"/>
      <c r="G439" s="2"/>
      <c r="M439" s="2"/>
      <c r="BR439" s="36"/>
      <c r="BU439" s="21"/>
      <c r="CM439" s="2"/>
    </row>
    <row r="440" spans="1:91" ht="12.75">
      <c r="A440" s="14"/>
      <c r="E440" s="13"/>
      <c r="F440" s="2"/>
      <c r="G440" s="2"/>
      <c r="J440" s="6"/>
      <c r="M440" s="2"/>
      <c r="AD440" s="47"/>
      <c r="AL440" s="6"/>
      <c r="AZ440" s="6"/>
      <c r="BA440" s="16"/>
      <c r="BB440" s="16"/>
      <c r="BR440" s="36"/>
      <c r="BU440" s="21"/>
      <c r="BZ440" s="47"/>
      <c r="CL440" s="15"/>
      <c r="CM440" s="2"/>
    </row>
    <row r="441" spans="1:91" ht="12.75">
      <c r="A441" s="14"/>
      <c r="E441" s="13"/>
      <c r="F441" s="2"/>
      <c r="G441" s="2"/>
      <c r="J441" s="6"/>
      <c r="M441" s="2"/>
      <c r="AD441" s="47"/>
      <c r="AL441" s="6"/>
      <c r="AM441" s="23"/>
      <c r="AZ441" s="6"/>
      <c r="BA441" s="16"/>
      <c r="BB441" s="16"/>
      <c r="BR441" s="36"/>
      <c r="BU441" s="21"/>
      <c r="CL441" s="15"/>
      <c r="CM441" s="2"/>
    </row>
    <row r="442" spans="1:91" ht="12.75">
      <c r="A442" s="14"/>
      <c r="E442" s="13"/>
      <c r="F442" s="2"/>
      <c r="G442" s="2"/>
      <c r="J442" s="6"/>
      <c r="M442" s="2"/>
      <c r="AD442" s="47"/>
      <c r="AL442" s="6"/>
      <c r="AM442" s="23"/>
      <c r="AZ442" s="6"/>
      <c r="BA442" s="16"/>
      <c r="BB442" s="16"/>
      <c r="BR442" s="36"/>
      <c r="BU442" s="21"/>
      <c r="BZ442" s="47"/>
      <c r="CL442" s="15"/>
      <c r="CM442" s="2"/>
    </row>
    <row r="443" spans="1:91" ht="12.75">
      <c r="A443" s="14"/>
      <c r="E443" s="13"/>
      <c r="F443" s="2"/>
      <c r="G443" s="2"/>
      <c r="M443" s="2"/>
      <c r="AM443" s="23"/>
      <c r="BU443" s="21"/>
      <c r="CL443" s="15"/>
      <c r="CM443" s="2"/>
    </row>
    <row r="444" spans="1:91" ht="12.75">
      <c r="A444" s="14"/>
      <c r="E444" s="13"/>
      <c r="F444" s="2"/>
      <c r="G444" s="2"/>
      <c r="J444" s="6"/>
      <c r="M444" s="2"/>
      <c r="AD444" s="47"/>
      <c r="AL444" s="6"/>
      <c r="BD444" s="6"/>
      <c r="BR444" s="36"/>
      <c r="BU444" s="21"/>
      <c r="BZ444" s="47"/>
      <c r="CL444" s="15"/>
      <c r="CM444" s="2"/>
    </row>
    <row r="445" spans="1:91" ht="12.75">
      <c r="A445" s="14"/>
      <c r="E445" s="13"/>
      <c r="F445" s="2"/>
      <c r="G445" s="2"/>
      <c r="J445" s="6"/>
      <c r="M445" s="2"/>
      <c r="AD445" s="47"/>
      <c r="AL445" s="6"/>
      <c r="AM445" s="23"/>
      <c r="BD445" s="6"/>
      <c r="BR445" s="36"/>
      <c r="BU445" s="21"/>
      <c r="BZ445" s="47"/>
      <c r="CL445" s="15"/>
      <c r="CM445" s="2"/>
    </row>
    <row r="446" spans="1:91" ht="12.75">
      <c r="A446" s="14"/>
      <c r="E446" s="13"/>
      <c r="F446" s="2"/>
      <c r="G446" s="2"/>
      <c r="J446" s="6"/>
      <c r="M446" s="2"/>
      <c r="AD446" s="47"/>
      <c r="AL446" s="6"/>
      <c r="AM446" s="23"/>
      <c r="BU446" s="21"/>
      <c r="BZ446" s="47"/>
      <c r="CL446" s="15"/>
      <c r="CM446" s="2"/>
    </row>
    <row r="447" spans="10:91" ht="12.75">
      <c r="J447" s="6"/>
      <c r="M447" s="2"/>
      <c r="AL447" s="6"/>
      <c r="BU447" s="21"/>
      <c r="CM447" s="2"/>
    </row>
    <row r="448" spans="1:91" ht="12.75">
      <c r="A448" s="14"/>
      <c r="E448" s="13"/>
      <c r="F448" s="2"/>
      <c r="G448" s="2"/>
      <c r="J448" s="6"/>
      <c r="M448" s="2"/>
      <c r="AD448" s="47"/>
      <c r="AL448" s="6"/>
      <c r="AM448" s="23"/>
      <c r="BI448" s="6"/>
      <c r="BR448" s="36"/>
      <c r="BU448" s="21"/>
      <c r="BZ448" s="47"/>
      <c r="CL448" s="15"/>
      <c r="CM448" s="2"/>
    </row>
    <row r="449" spans="1:91" ht="12.75">
      <c r="A449" s="14"/>
      <c r="E449" s="13"/>
      <c r="F449" s="2"/>
      <c r="G449" s="2"/>
      <c r="J449" s="6"/>
      <c r="M449" s="2"/>
      <c r="AD449" s="47"/>
      <c r="AL449" s="6"/>
      <c r="AM449" s="23"/>
      <c r="BI449" s="6"/>
      <c r="BR449" s="36"/>
      <c r="BU449" s="21"/>
      <c r="BZ449" s="47"/>
      <c r="CL449" s="15"/>
      <c r="CM449" s="2"/>
    </row>
    <row r="450" spans="1:91" ht="12.75">
      <c r="A450" s="14"/>
      <c r="E450" s="13"/>
      <c r="F450" s="2"/>
      <c r="G450" s="2"/>
      <c r="J450" s="6"/>
      <c r="M450" s="2"/>
      <c r="AD450" s="47"/>
      <c r="AL450" s="6"/>
      <c r="AM450" s="23"/>
      <c r="BI450" s="6"/>
      <c r="BR450" s="36"/>
      <c r="BU450" s="21"/>
      <c r="BZ450" s="47"/>
      <c r="CL450" s="15"/>
      <c r="CM450" s="2"/>
    </row>
    <row r="451" spans="1:91" ht="12.75">
      <c r="A451" s="14"/>
      <c r="E451" s="13"/>
      <c r="F451" s="2"/>
      <c r="G451" s="2"/>
      <c r="J451" s="6"/>
      <c r="M451" s="2"/>
      <c r="AD451" s="47"/>
      <c r="AL451" s="6"/>
      <c r="AM451" s="23"/>
      <c r="AW451" s="6"/>
      <c r="AX451" s="6"/>
      <c r="BR451" s="36"/>
      <c r="BU451" s="21"/>
      <c r="BZ451" s="47"/>
      <c r="CL451" s="15"/>
      <c r="CM451" s="2"/>
    </row>
    <row r="452" spans="1:91" ht="12.75">
      <c r="A452" s="14"/>
      <c r="E452" s="13"/>
      <c r="F452" s="2"/>
      <c r="G452" s="2"/>
      <c r="M452" s="2"/>
      <c r="AD452" s="47"/>
      <c r="AM452" s="23"/>
      <c r="BR452" s="36"/>
      <c r="BU452" s="21"/>
      <c r="BZ452" s="47"/>
      <c r="CL452" s="15"/>
      <c r="CM452" s="2"/>
    </row>
    <row r="453" spans="1:91" ht="12.75">
      <c r="A453" s="14"/>
      <c r="E453" s="13"/>
      <c r="F453" s="2"/>
      <c r="G453" s="2"/>
      <c r="J453" s="6"/>
      <c r="M453" s="2"/>
      <c r="AD453" s="47"/>
      <c r="AL453" s="6"/>
      <c r="AM453" s="23"/>
      <c r="AW453" s="6"/>
      <c r="AX453" s="6"/>
      <c r="BR453" s="36"/>
      <c r="BU453" s="21"/>
      <c r="BZ453" s="47"/>
      <c r="CL453" s="15"/>
      <c r="CM453" s="2"/>
    </row>
    <row r="454" spans="1:91" ht="12.75">
      <c r="A454" s="14"/>
      <c r="E454" s="13"/>
      <c r="F454" s="2"/>
      <c r="G454" s="2"/>
      <c r="J454" s="6"/>
      <c r="M454" s="2"/>
      <c r="AD454" s="47"/>
      <c r="AL454" s="6"/>
      <c r="AM454" s="23"/>
      <c r="AW454" s="6"/>
      <c r="AX454" s="6"/>
      <c r="BR454" s="36"/>
      <c r="BU454" s="21"/>
      <c r="BZ454" s="47"/>
      <c r="CL454" s="15"/>
      <c r="CM454" s="2"/>
    </row>
    <row r="455" spans="1:91" ht="12.75">
      <c r="A455" s="14"/>
      <c r="E455" s="13"/>
      <c r="F455" s="2"/>
      <c r="G455" s="2"/>
      <c r="M455" s="2"/>
      <c r="AD455" s="47"/>
      <c r="AM455" s="23"/>
      <c r="BU455" s="21"/>
      <c r="BZ455" s="47"/>
      <c r="CM455" s="2"/>
    </row>
    <row r="456" spans="1:91" ht="12.75">
      <c r="A456" s="14"/>
      <c r="E456" s="13"/>
      <c r="F456" s="2"/>
      <c r="G456" s="2"/>
      <c r="J456" s="6"/>
      <c r="M456" s="2"/>
      <c r="AD456" s="47"/>
      <c r="AL456" s="6"/>
      <c r="AM456" s="23"/>
      <c r="AX456" s="6"/>
      <c r="AY456" s="6"/>
      <c r="BF456" s="6"/>
      <c r="BG456" s="16"/>
      <c r="BH456" s="16"/>
      <c r="BR456" s="36"/>
      <c r="BU456" s="21"/>
      <c r="BZ456" s="47"/>
      <c r="CL456" s="15"/>
      <c r="CM456" s="2"/>
    </row>
    <row r="457" spans="1:91" ht="12.75">
      <c r="A457" s="14"/>
      <c r="E457" s="13"/>
      <c r="F457" s="2"/>
      <c r="G457" s="2"/>
      <c r="J457" s="6"/>
      <c r="M457" s="2"/>
      <c r="AD457" s="47"/>
      <c r="AL457" s="6"/>
      <c r="AM457" s="23"/>
      <c r="AX457" s="6"/>
      <c r="AY457" s="6"/>
      <c r="BF457" s="6"/>
      <c r="BG457" s="16"/>
      <c r="BH457" s="16"/>
      <c r="BR457" s="36"/>
      <c r="BU457" s="21"/>
      <c r="BZ457" s="47"/>
      <c r="CL457" s="15"/>
      <c r="CM457" s="2"/>
    </row>
    <row r="458" spans="1:91" ht="12.75">
      <c r="A458" s="14"/>
      <c r="E458" s="13"/>
      <c r="F458" s="2"/>
      <c r="G458" s="2"/>
      <c r="J458" s="6"/>
      <c r="M458" s="2"/>
      <c r="AD458" s="47"/>
      <c r="AL458" s="6"/>
      <c r="AM458" s="23"/>
      <c r="BR458" s="36"/>
      <c r="BU458" s="21"/>
      <c r="BZ458" s="47"/>
      <c r="CL458" s="15"/>
      <c r="CM458" s="2"/>
    </row>
    <row r="459" spans="1:91" ht="12.75">
      <c r="A459" s="14"/>
      <c r="E459" s="13"/>
      <c r="F459" s="2"/>
      <c r="G459" s="2"/>
      <c r="J459" s="6"/>
      <c r="M459" s="2"/>
      <c r="AL459" s="6"/>
      <c r="AM459" s="23"/>
      <c r="BU459" s="21"/>
      <c r="CM459" s="2"/>
    </row>
    <row r="460" spans="1:91" ht="12.75">
      <c r="A460" s="14"/>
      <c r="E460" s="13"/>
      <c r="F460" s="2"/>
      <c r="G460" s="2"/>
      <c r="J460" s="6"/>
      <c r="M460" s="2"/>
      <c r="AD460" s="47"/>
      <c r="AL460" s="6"/>
      <c r="AM460" s="23"/>
      <c r="AY460" s="6"/>
      <c r="BF460" s="6"/>
      <c r="BG460" s="16"/>
      <c r="BH460" s="16"/>
      <c r="BR460" s="36"/>
      <c r="BU460" s="21"/>
      <c r="BZ460" s="47"/>
      <c r="CL460" s="15"/>
      <c r="CM460" s="2"/>
    </row>
    <row r="461" spans="1:91" ht="12.75">
      <c r="A461" s="14"/>
      <c r="E461" s="13"/>
      <c r="F461" s="2"/>
      <c r="G461" s="2"/>
      <c r="J461" s="6"/>
      <c r="M461" s="2"/>
      <c r="AD461" s="47"/>
      <c r="AL461" s="6"/>
      <c r="AM461" s="23"/>
      <c r="AY461" s="6"/>
      <c r="BF461" s="6"/>
      <c r="BG461" s="16"/>
      <c r="BH461" s="16"/>
      <c r="BR461" s="36"/>
      <c r="BU461" s="21"/>
      <c r="BZ461" s="47"/>
      <c r="CL461" s="15"/>
      <c r="CM461" s="2"/>
    </row>
    <row r="462" spans="1:91" ht="12.75">
      <c r="A462" s="14"/>
      <c r="E462" s="13"/>
      <c r="F462" s="2"/>
      <c r="G462" s="2"/>
      <c r="J462" s="6"/>
      <c r="M462" s="2"/>
      <c r="AD462" s="47"/>
      <c r="AL462" s="6"/>
      <c r="AY462" s="6"/>
      <c r="BF462" s="6"/>
      <c r="BG462" s="16"/>
      <c r="BH462" s="16"/>
      <c r="BR462" s="36"/>
      <c r="BU462" s="21"/>
      <c r="BZ462" s="47"/>
      <c r="CL462" s="15"/>
      <c r="CM462" s="2"/>
    </row>
    <row r="463" spans="1:91" ht="12.75">
      <c r="A463" s="14"/>
      <c r="E463" s="13"/>
      <c r="F463" s="2"/>
      <c r="G463" s="2"/>
      <c r="J463" s="6"/>
      <c r="M463" s="2"/>
      <c r="AD463" s="47"/>
      <c r="AL463" s="6"/>
      <c r="AM463" s="23"/>
      <c r="AY463" s="6"/>
      <c r="BF463" s="6"/>
      <c r="BG463" s="16"/>
      <c r="BH463" s="16"/>
      <c r="BR463" s="36"/>
      <c r="BU463" s="21"/>
      <c r="BZ463" s="47"/>
      <c r="CL463" s="15"/>
      <c r="CM463" s="2"/>
    </row>
    <row r="464" spans="1:91" ht="12.75">
      <c r="A464" s="14"/>
      <c r="E464" s="13"/>
      <c r="F464" s="2"/>
      <c r="G464" s="2"/>
      <c r="J464" s="6"/>
      <c r="M464" s="2"/>
      <c r="AD464" s="47"/>
      <c r="AL464" s="6"/>
      <c r="BU464" s="21"/>
      <c r="CL464" s="15"/>
      <c r="CM464" s="2"/>
    </row>
    <row r="465" spans="1:91" ht="12.75">
      <c r="A465" s="14"/>
      <c r="E465" s="13"/>
      <c r="F465" s="2"/>
      <c r="G465" s="2"/>
      <c r="J465" s="6"/>
      <c r="M465" s="2"/>
      <c r="AD465" s="47"/>
      <c r="AL465" s="6"/>
      <c r="AZ465" s="6"/>
      <c r="BA465" s="16"/>
      <c r="BB465" s="16"/>
      <c r="BR465" s="36"/>
      <c r="BU465" s="21"/>
      <c r="BZ465" s="47"/>
      <c r="CL465" s="15"/>
      <c r="CM465" s="2"/>
    </row>
    <row r="466" spans="1:91" ht="12.75">
      <c r="A466" s="14"/>
      <c r="E466" s="13"/>
      <c r="F466" s="2"/>
      <c r="G466" s="2"/>
      <c r="J466" s="6"/>
      <c r="M466" s="2"/>
      <c r="AD466" s="47"/>
      <c r="AL466" s="6"/>
      <c r="AZ466" s="6"/>
      <c r="BA466" s="16"/>
      <c r="BB466" s="16"/>
      <c r="BR466" s="36"/>
      <c r="BU466" s="21"/>
      <c r="BZ466" s="47"/>
      <c r="CL466" s="15"/>
      <c r="CM466" s="2"/>
    </row>
    <row r="467" spans="1:91" ht="12.75">
      <c r="A467" s="14"/>
      <c r="E467" s="13"/>
      <c r="F467" s="2"/>
      <c r="G467" s="2"/>
      <c r="J467" s="6"/>
      <c r="M467" s="2"/>
      <c r="AD467" s="47"/>
      <c r="AL467" s="6"/>
      <c r="BD467" s="6"/>
      <c r="BR467" s="36"/>
      <c r="BU467" s="21"/>
      <c r="BZ467" s="47"/>
      <c r="CL467" s="15"/>
      <c r="CM467" s="2"/>
    </row>
    <row r="468" spans="1:91" ht="12.75">
      <c r="A468" s="14"/>
      <c r="E468" s="13"/>
      <c r="F468" s="2"/>
      <c r="G468" s="2"/>
      <c r="J468" s="6"/>
      <c r="M468" s="2"/>
      <c r="AD468" s="47"/>
      <c r="AL468" s="6"/>
      <c r="BI468" s="6"/>
      <c r="BR468" s="36"/>
      <c r="BU468" s="21"/>
      <c r="BZ468" s="47"/>
      <c r="CL468" s="15"/>
      <c r="CM468" s="2"/>
    </row>
    <row r="469" spans="1:91" ht="12.75">
      <c r="A469" s="14"/>
      <c r="E469" s="13"/>
      <c r="F469" s="2"/>
      <c r="G469" s="2"/>
      <c r="J469" s="6"/>
      <c r="M469" s="2"/>
      <c r="AD469" s="47"/>
      <c r="AL469" s="6"/>
      <c r="BI469" s="6"/>
      <c r="BR469" s="36"/>
      <c r="BU469" s="21"/>
      <c r="BZ469" s="47"/>
      <c r="CL469" s="15"/>
      <c r="CM469" s="2"/>
    </row>
    <row r="470" spans="1:91" ht="12.75">
      <c r="A470" s="14"/>
      <c r="E470" s="13"/>
      <c r="F470" s="2"/>
      <c r="G470" s="2"/>
      <c r="M470" s="2"/>
      <c r="BR470" s="36"/>
      <c r="BU470" s="21"/>
      <c r="CM470" s="2"/>
    </row>
    <row r="471" spans="1:91" ht="12.75">
      <c r="A471" s="14"/>
      <c r="E471" s="13"/>
      <c r="F471" s="2"/>
      <c r="G471" s="2"/>
      <c r="J471" s="6"/>
      <c r="M471" s="2"/>
      <c r="AD471" s="47"/>
      <c r="AL471" s="6"/>
      <c r="AM471" s="23"/>
      <c r="AZ471" s="6"/>
      <c r="BA471" s="16"/>
      <c r="BB471" s="16"/>
      <c r="BR471" s="36"/>
      <c r="BU471" s="21"/>
      <c r="BZ471" s="47"/>
      <c r="CL471" s="15"/>
      <c r="CM471" s="2"/>
    </row>
    <row r="472" spans="1:91" ht="12.75">
      <c r="A472" s="14"/>
      <c r="E472" s="13"/>
      <c r="F472" s="2"/>
      <c r="G472" s="2"/>
      <c r="J472" s="6"/>
      <c r="M472" s="2"/>
      <c r="AD472" s="47"/>
      <c r="AL472" s="6"/>
      <c r="AZ472" s="6"/>
      <c r="BA472" s="16"/>
      <c r="BB472" s="16"/>
      <c r="BR472" s="36"/>
      <c r="BU472" s="21"/>
      <c r="BZ472" s="47"/>
      <c r="CL472" s="15"/>
      <c r="CM472" s="2"/>
    </row>
    <row r="473" spans="1:91" ht="12.75">
      <c r="A473" s="14"/>
      <c r="E473" s="13"/>
      <c r="F473" s="2"/>
      <c r="G473" s="2"/>
      <c r="J473" s="6"/>
      <c r="M473" s="2"/>
      <c r="AD473" s="47"/>
      <c r="AL473" s="6"/>
      <c r="AM473" s="23"/>
      <c r="BD473" s="6"/>
      <c r="BR473" s="36"/>
      <c r="BU473" s="21"/>
      <c r="BZ473" s="47"/>
      <c r="CL473" s="15"/>
      <c r="CM473" s="2"/>
    </row>
    <row r="474" spans="1:91" ht="12.75">
      <c r="A474" s="14"/>
      <c r="E474" s="13"/>
      <c r="F474" s="2"/>
      <c r="G474" s="2"/>
      <c r="J474" s="6"/>
      <c r="M474" s="2"/>
      <c r="AD474" s="47"/>
      <c r="AL474" s="6"/>
      <c r="AM474" s="23"/>
      <c r="BD474" s="6"/>
      <c r="BR474" s="36"/>
      <c r="BU474" s="21"/>
      <c r="BZ474" s="47"/>
      <c r="CL474" s="15"/>
      <c r="CM474" s="2"/>
    </row>
    <row r="475" spans="1:91" ht="12.75">
      <c r="A475" s="14"/>
      <c r="E475" s="13"/>
      <c r="F475" s="2"/>
      <c r="G475" s="2"/>
      <c r="J475" s="6"/>
      <c r="M475" s="2"/>
      <c r="AD475" s="47"/>
      <c r="AL475" s="6"/>
      <c r="AM475" s="23"/>
      <c r="BI475" s="6"/>
      <c r="BR475" s="36"/>
      <c r="BU475" s="21"/>
      <c r="BZ475" s="47"/>
      <c r="CL475" s="15"/>
      <c r="CM475" s="2"/>
    </row>
    <row r="476" spans="1:91" ht="12.75">
      <c r="A476" s="14"/>
      <c r="E476" s="13"/>
      <c r="F476" s="2"/>
      <c r="G476" s="2"/>
      <c r="J476" s="6"/>
      <c r="M476" s="2"/>
      <c r="AD476" s="47"/>
      <c r="AL476" s="6"/>
      <c r="AM476" s="23"/>
      <c r="BI476" s="6"/>
      <c r="BR476" s="36"/>
      <c r="BU476" s="21"/>
      <c r="BZ476" s="47"/>
      <c r="CL476" s="15"/>
      <c r="CM476" s="2"/>
    </row>
    <row r="477" spans="1:91" ht="12.75">
      <c r="A477" s="14"/>
      <c r="E477" s="13"/>
      <c r="F477" s="2"/>
      <c r="G477" s="2"/>
      <c r="M477" s="2"/>
      <c r="AM477" s="23"/>
      <c r="BR477" s="36"/>
      <c r="BU477" s="21"/>
      <c r="CL477" s="15"/>
      <c r="CM477" s="2"/>
    </row>
    <row r="478" spans="1:91" ht="12.75">
      <c r="A478" s="14"/>
      <c r="E478" s="13"/>
      <c r="F478" s="2"/>
      <c r="G478" s="2"/>
      <c r="M478" s="2"/>
      <c r="BR478" s="36"/>
      <c r="BU478" s="21"/>
      <c r="CM478" s="2"/>
    </row>
    <row r="479" spans="1:91" ht="12.75">
      <c r="A479" s="14"/>
      <c r="E479" s="13"/>
      <c r="F479" s="2"/>
      <c r="G479" s="2"/>
      <c r="J479" s="6"/>
      <c r="M479" s="2"/>
      <c r="AD479" s="47"/>
      <c r="AL479" s="6"/>
      <c r="BI479" s="6"/>
      <c r="BR479" s="36"/>
      <c r="BU479" s="21"/>
      <c r="BZ479" s="47"/>
      <c r="CL479" s="15"/>
      <c r="CM479" s="2"/>
    </row>
    <row r="480" spans="1:91" ht="12.75">
      <c r="A480" s="14"/>
      <c r="E480" s="13"/>
      <c r="F480" s="2"/>
      <c r="G480" s="2"/>
      <c r="J480" s="6"/>
      <c r="M480" s="2"/>
      <c r="AD480" s="47"/>
      <c r="AL480" s="6"/>
      <c r="BI480" s="6"/>
      <c r="BR480" s="36"/>
      <c r="BU480" s="21"/>
      <c r="BZ480" s="47"/>
      <c r="CL480" s="15"/>
      <c r="CM480" s="2"/>
    </row>
    <row r="481" spans="1:91" ht="12.75">
      <c r="A481" s="14"/>
      <c r="E481" s="13"/>
      <c r="F481" s="2"/>
      <c r="G481" s="2"/>
      <c r="J481" s="6"/>
      <c r="M481" s="2"/>
      <c r="AD481" s="47"/>
      <c r="AL481" s="6"/>
      <c r="BR481" s="36"/>
      <c r="BU481" s="21"/>
      <c r="BZ481" s="47"/>
      <c r="CL481" s="15"/>
      <c r="CM481" s="2"/>
    </row>
    <row r="482" spans="1:91" ht="12.75">
      <c r="A482" s="14"/>
      <c r="E482" s="13"/>
      <c r="F482" s="2"/>
      <c r="G482" s="2"/>
      <c r="J482" s="6"/>
      <c r="M482" s="2"/>
      <c r="W482" s="47"/>
      <c r="X482" s="47"/>
      <c r="AD482" s="47"/>
      <c r="AL482" s="6"/>
      <c r="AM482" s="23"/>
      <c r="AX482" s="6"/>
      <c r="BR482" s="36"/>
      <c r="BU482" s="21"/>
      <c r="BY482" s="47"/>
      <c r="BZ482" s="47"/>
      <c r="CL482" s="15"/>
      <c r="CM482" s="2"/>
    </row>
    <row r="483" spans="1:91" ht="12.75">
      <c r="A483" s="14"/>
      <c r="E483" s="13"/>
      <c r="F483" s="2"/>
      <c r="G483" s="2"/>
      <c r="J483" s="6"/>
      <c r="M483" s="2"/>
      <c r="W483" s="47"/>
      <c r="X483" s="47"/>
      <c r="AD483" s="47"/>
      <c r="AL483" s="6"/>
      <c r="AM483" s="23"/>
      <c r="BR483" s="36"/>
      <c r="BU483" s="21"/>
      <c r="BY483" s="47"/>
      <c r="BZ483" s="47"/>
      <c r="CL483" s="15"/>
      <c r="CM483" s="2"/>
    </row>
    <row r="484" spans="1:91" ht="12.75">
      <c r="A484" s="14"/>
      <c r="E484" s="13"/>
      <c r="F484" s="2"/>
      <c r="G484" s="2"/>
      <c r="J484" s="6"/>
      <c r="M484" s="2"/>
      <c r="W484" s="47"/>
      <c r="X484" s="47"/>
      <c r="AD484" s="47"/>
      <c r="AL484" s="6"/>
      <c r="AM484" s="23"/>
      <c r="BR484" s="36"/>
      <c r="BU484" s="21"/>
      <c r="BY484" s="47"/>
      <c r="BZ484" s="47"/>
      <c r="CL484" s="15"/>
      <c r="CM484" s="2"/>
    </row>
    <row r="485" spans="30:91" ht="12.75">
      <c r="AD485" s="47"/>
      <c r="AM485" s="23"/>
      <c r="BU485" s="21"/>
      <c r="CM485" s="17"/>
    </row>
    <row r="486" spans="1:91" ht="12.75">
      <c r="A486" s="18"/>
      <c r="E486" s="13"/>
      <c r="F486" s="35"/>
      <c r="G486" s="2"/>
      <c r="J486" s="6"/>
      <c r="M486" s="2"/>
      <c r="W486" s="47"/>
      <c r="X486" s="47"/>
      <c r="AD486" s="47"/>
      <c r="AL486" s="6"/>
      <c r="AM486" s="23"/>
      <c r="AY486" s="6"/>
      <c r="BF486" s="6"/>
      <c r="BG486" s="16"/>
      <c r="BH486" s="16"/>
      <c r="BR486" s="36"/>
      <c r="BU486" s="21"/>
      <c r="BY486" s="47"/>
      <c r="BZ486" s="47"/>
      <c r="CL486" s="15"/>
      <c r="CM486" s="2"/>
    </row>
    <row r="487" spans="1:91" ht="12.75">
      <c r="A487" s="18"/>
      <c r="E487" s="13"/>
      <c r="F487" s="35"/>
      <c r="G487" s="2"/>
      <c r="J487" s="6"/>
      <c r="M487" s="2"/>
      <c r="W487" s="47"/>
      <c r="X487" s="47"/>
      <c r="AD487" s="47"/>
      <c r="AL487" s="6"/>
      <c r="AM487" s="23"/>
      <c r="AY487" s="6"/>
      <c r="BF487" s="6"/>
      <c r="BG487" s="16"/>
      <c r="BH487" s="16"/>
      <c r="BR487" s="36"/>
      <c r="BU487" s="21"/>
      <c r="BY487" s="47"/>
      <c r="BZ487" s="47"/>
      <c r="CL487" s="15"/>
      <c r="CM487" s="2"/>
    </row>
    <row r="488" spans="1:91" ht="12.75">
      <c r="A488" s="18"/>
      <c r="E488" s="13"/>
      <c r="F488" s="35"/>
      <c r="G488" s="2"/>
      <c r="J488" s="6"/>
      <c r="M488" s="2"/>
      <c r="W488" s="47"/>
      <c r="X488" s="47"/>
      <c r="AD488" s="47"/>
      <c r="AL488" s="6"/>
      <c r="AM488" s="23"/>
      <c r="AY488" s="6"/>
      <c r="BF488" s="6"/>
      <c r="BG488" s="16"/>
      <c r="BH488" s="16"/>
      <c r="BR488" s="36"/>
      <c r="BU488" s="21"/>
      <c r="BY488" s="47"/>
      <c r="BZ488" s="47"/>
      <c r="CL488" s="15"/>
      <c r="CM488" s="2"/>
    </row>
    <row r="489" spans="1:91" ht="12.75">
      <c r="A489" s="18"/>
      <c r="E489" s="13"/>
      <c r="F489" s="35"/>
      <c r="G489" s="2"/>
      <c r="J489" s="6"/>
      <c r="M489" s="2"/>
      <c r="W489" s="47"/>
      <c r="X489" s="47"/>
      <c r="AD489" s="47"/>
      <c r="AL489" s="6"/>
      <c r="AM489" s="23"/>
      <c r="AY489" s="6"/>
      <c r="BF489" s="6"/>
      <c r="BG489" s="16"/>
      <c r="BH489" s="16"/>
      <c r="BR489" s="36"/>
      <c r="BU489" s="21"/>
      <c r="BY489" s="47"/>
      <c r="BZ489" s="47"/>
      <c r="CL489" s="15"/>
      <c r="CM489" s="2"/>
    </row>
    <row r="490" spans="1:91" ht="12.75">
      <c r="A490" s="18"/>
      <c r="E490" s="13"/>
      <c r="F490" s="35"/>
      <c r="G490" s="2"/>
      <c r="J490" s="6"/>
      <c r="M490" s="2"/>
      <c r="AL490" s="6"/>
      <c r="AM490" s="23"/>
      <c r="BU490" s="21"/>
      <c r="BY490" s="47"/>
      <c r="BZ490" s="47"/>
      <c r="CM490" s="2"/>
    </row>
    <row r="491" spans="1:91" ht="12.75">
      <c r="A491" s="18"/>
      <c r="E491" s="13"/>
      <c r="F491" s="35"/>
      <c r="G491" s="2"/>
      <c r="J491" s="6"/>
      <c r="M491" s="2"/>
      <c r="W491" s="47"/>
      <c r="X491" s="47"/>
      <c r="AD491" s="47"/>
      <c r="AL491" s="6"/>
      <c r="AM491" s="23"/>
      <c r="AZ491" s="6"/>
      <c r="BA491" s="16"/>
      <c r="BB491" s="16"/>
      <c r="BR491" s="36"/>
      <c r="BU491" s="21"/>
      <c r="BY491" s="47"/>
      <c r="BZ491" s="47"/>
      <c r="CL491" s="15"/>
      <c r="CM491" s="2"/>
    </row>
    <row r="492" spans="1:91" ht="12.75">
      <c r="A492" s="18"/>
      <c r="E492" s="13"/>
      <c r="F492" s="35"/>
      <c r="G492" s="2"/>
      <c r="J492" s="6"/>
      <c r="M492" s="2"/>
      <c r="W492" s="47"/>
      <c r="X492" s="47"/>
      <c r="AD492" s="47"/>
      <c r="AL492" s="6"/>
      <c r="AM492" s="23"/>
      <c r="AZ492" s="6"/>
      <c r="BA492" s="16"/>
      <c r="BB492" s="16"/>
      <c r="BR492" s="36"/>
      <c r="BU492" s="21"/>
      <c r="BY492" s="47"/>
      <c r="BZ492" s="47"/>
      <c r="CL492" s="15"/>
      <c r="CM492" s="2"/>
    </row>
    <row r="493" spans="1:91" ht="12.75">
      <c r="A493" s="18"/>
      <c r="E493" s="13"/>
      <c r="F493" s="35"/>
      <c r="G493" s="2"/>
      <c r="J493" s="6"/>
      <c r="M493" s="2"/>
      <c r="W493" s="47"/>
      <c r="X493" s="47"/>
      <c r="AD493" s="47"/>
      <c r="AL493" s="6"/>
      <c r="AM493" s="23"/>
      <c r="BD493" s="6"/>
      <c r="BR493" s="36"/>
      <c r="BU493" s="21"/>
      <c r="BY493" s="47"/>
      <c r="BZ493" s="47"/>
      <c r="CL493" s="15"/>
      <c r="CM493" s="2"/>
    </row>
    <row r="494" spans="1:91" ht="12.75">
      <c r="A494" s="18"/>
      <c r="E494" s="13"/>
      <c r="F494" s="35"/>
      <c r="G494" s="2"/>
      <c r="J494" s="6"/>
      <c r="M494" s="2"/>
      <c r="W494" s="47"/>
      <c r="X494" s="47"/>
      <c r="AD494" s="47"/>
      <c r="AL494" s="6"/>
      <c r="AM494" s="23"/>
      <c r="BD494" s="6"/>
      <c r="BR494" s="36"/>
      <c r="BU494" s="21"/>
      <c r="BY494" s="47"/>
      <c r="BZ494" s="47"/>
      <c r="CL494" s="15"/>
      <c r="CM494" s="2"/>
    </row>
    <row r="495" spans="1:91" ht="12.75">
      <c r="A495" s="18"/>
      <c r="E495" s="13"/>
      <c r="F495" s="35"/>
      <c r="G495" s="2"/>
      <c r="J495" s="6"/>
      <c r="M495" s="2"/>
      <c r="W495" s="47"/>
      <c r="X495" s="47"/>
      <c r="AD495" s="47"/>
      <c r="AL495" s="6"/>
      <c r="AM495" s="23"/>
      <c r="BI495" s="6"/>
      <c r="BR495" s="36"/>
      <c r="BU495" s="21"/>
      <c r="BY495" s="47"/>
      <c r="BZ495" s="47"/>
      <c r="CL495" s="15"/>
      <c r="CM495" s="2"/>
    </row>
    <row r="496" spans="1:91" ht="12.75">
      <c r="A496" s="18"/>
      <c r="E496" s="13"/>
      <c r="F496" s="35"/>
      <c r="G496" s="2"/>
      <c r="J496" s="6"/>
      <c r="M496" s="2"/>
      <c r="W496" s="47"/>
      <c r="X496" s="47"/>
      <c r="AD496" s="47"/>
      <c r="AL496" s="6"/>
      <c r="AM496" s="23"/>
      <c r="BI496" s="6"/>
      <c r="BR496" s="36"/>
      <c r="BU496" s="21"/>
      <c r="BY496" s="47"/>
      <c r="BZ496" s="47"/>
      <c r="CL496" s="15"/>
      <c r="CM496" s="2"/>
    </row>
    <row r="497" spans="1:91" ht="12.75">
      <c r="A497" s="18"/>
      <c r="E497" s="13"/>
      <c r="F497" s="35"/>
      <c r="G497" s="2"/>
      <c r="J497" s="6"/>
      <c r="M497" s="2"/>
      <c r="W497" s="47"/>
      <c r="X497" s="47"/>
      <c r="AD497" s="47"/>
      <c r="AL497" s="6"/>
      <c r="AM497" s="23"/>
      <c r="BI497" s="6"/>
      <c r="BR497" s="36"/>
      <c r="BU497" s="21"/>
      <c r="BY497" s="47"/>
      <c r="BZ497" s="47"/>
      <c r="CL497" s="15"/>
      <c r="CM497" s="2"/>
    </row>
    <row r="498" spans="1:91" ht="12.75">
      <c r="A498" s="18"/>
      <c r="E498" s="13"/>
      <c r="F498" s="35"/>
      <c r="G498" s="2"/>
      <c r="J498" s="6"/>
      <c r="M498" s="2"/>
      <c r="W498" s="47"/>
      <c r="X498" s="47"/>
      <c r="AD498" s="47"/>
      <c r="AL498" s="6"/>
      <c r="AM498" s="23"/>
      <c r="BI498" s="6"/>
      <c r="BR498" s="36"/>
      <c r="BU498" s="21"/>
      <c r="BY498" s="47"/>
      <c r="BZ498" s="47"/>
      <c r="CL498" s="15"/>
      <c r="CM498" s="2"/>
    </row>
    <row r="499" spans="1:91" ht="12.75">
      <c r="A499" s="18"/>
      <c r="E499" s="13"/>
      <c r="F499" s="35"/>
      <c r="G499" s="2"/>
      <c r="J499" s="6"/>
      <c r="M499" s="2"/>
      <c r="W499" s="47"/>
      <c r="X499" s="47"/>
      <c r="AD499" s="47"/>
      <c r="AL499" s="6"/>
      <c r="AM499" s="23"/>
      <c r="BI499" s="6"/>
      <c r="BR499" s="36"/>
      <c r="BU499" s="21"/>
      <c r="BY499" s="47"/>
      <c r="BZ499" s="47"/>
      <c r="CL499" s="15"/>
      <c r="CM499" s="2"/>
    </row>
    <row r="500" spans="1:91" ht="12.75">
      <c r="A500" s="18"/>
      <c r="E500" s="13"/>
      <c r="F500" s="35"/>
      <c r="G500" s="2"/>
      <c r="M500" s="2"/>
      <c r="W500" s="47"/>
      <c r="X500" s="47"/>
      <c r="AM500" s="23"/>
      <c r="BU500" s="21"/>
      <c r="CM500" s="2"/>
    </row>
    <row r="501" spans="1:91" ht="12.75">
      <c r="A501" s="18"/>
      <c r="E501" s="13"/>
      <c r="F501" s="35"/>
      <c r="G501" s="2"/>
      <c r="J501" s="6"/>
      <c r="M501" s="2"/>
      <c r="W501" s="47"/>
      <c r="X501" s="47"/>
      <c r="AD501" s="47"/>
      <c r="AL501" s="6"/>
      <c r="AM501" s="23"/>
      <c r="AZ501" s="6"/>
      <c r="BA501" s="16"/>
      <c r="BB501" s="16"/>
      <c r="BR501" s="36"/>
      <c r="BU501" s="21"/>
      <c r="BY501" s="47"/>
      <c r="BZ501" s="47"/>
      <c r="CL501" s="15"/>
      <c r="CM501" s="2"/>
    </row>
    <row r="502" spans="1:91" ht="12.75">
      <c r="A502" s="18"/>
      <c r="E502" s="13"/>
      <c r="F502" s="35"/>
      <c r="G502" s="2"/>
      <c r="M502" s="2"/>
      <c r="W502" s="47"/>
      <c r="AM502" s="23"/>
      <c r="BU502" s="21"/>
      <c r="BY502" s="47"/>
      <c r="CL502" s="15"/>
      <c r="CM502" s="2"/>
    </row>
    <row r="503" spans="1:91" ht="12.75">
      <c r="A503" s="18"/>
      <c r="E503" s="13"/>
      <c r="F503" s="35"/>
      <c r="G503" s="2"/>
      <c r="J503" s="6"/>
      <c r="M503" s="2"/>
      <c r="W503" s="47"/>
      <c r="X503" s="47"/>
      <c r="AD503" s="47"/>
      <c r="AL503" s="6"/>
      <c r="AZ503" s="6"/>
      <c r="BA503" s="16"/>
      <c r="BB503" s="16"/>
      <c r="BR503" s="36"/>
      <c r="BU503" s="21"/>
      <c r="BY503" s="47"/>
      <c r="BZ503" s="47"/>
      <c r="CL503" s="15"/>
      <c r="CM503" s="2"/>
    </row>
    <row r="504" spans="1:91" ht="12.75">
      <c r="A504" s="18"/>
      <c r="E504" s="13"/>
      <c r="F504" s="35"/>
      <c r="G504" s="2"/>
      <c r="J504" s="6"/>
      <c r="M504" s="2"/>
      <c r="W504" s="47"/>
      <c r="X504" s="47"/>
      <c r="AD504" s="47"/>
      <c r="AL504" s="6"/>
      <c r="BD504" s="6"/>
      <c r="BR504" s="36"/>
      <c r="BU504" s="21"/>
      <c r="BY504" s="47"/>
      <c r="BZ504" s="47"/>
      <c r="CL504" s="15"/>
      <c r="CM504" s="2"/>
    </row>
    <row r="505" spans="1:91" ht="12.75">
      <c r="A505" s="18"/>
      <c r="E505" s="13"/>
      <c r="F505" s="35"/>
      <c r="G505" s="2"/>
      <c r="M505" s="2"/>
      <c r="W505" s="47"/>
      <c r="AD505" s="47"/>
      <c r="AM505" s="23"/>
      <c r="BR505" s="36"/>
      <c r="BU505" s="21"/>
      <c r="BY505" s="47"/>
      <c r="BZ505" s="47"/>
      <c r="CL505" s="15"/>
      <c r="CM505" s="2"/>
    </row>
    <row r="506" spans="1:91" ht="12.75">
      <c r="A506" s="18"/>
      <c r="E506" s="13"/>
      <c r="F506" s="35"/>
      <c r="G506" s="2"/>
      <c r="J506" s="6"/>
      <c r="M506" s="2"/>
      <c r="W506" s="47"/>
      <c r="X506" s="47"/>
      <c r="AD506" s="47"/>
      <c r="AL506" s="6"/>
      <c r="AM506" s="23"/>
      <c r="BI506" s="6"/>
      <c r="BR506" s="36"/>
      <c r="BU506" s="21"/>
      <c r="BY506" s="47"/>
      <c r="BZ506" s="47"/>
      <c r="CL506" s="15"/>
      <c r="CM506" s="2"/>
    </row>
    <row r="507" spans="1:91" ht="12.75">
      <c r="A507" s="18"/>
      <c r="E507" s="13"/>
      <c r="F507" s="35"/>
      <c r="G507" s="2"/>
      <c r="J507" s="6"/>
      <c r="M507" s="2"/>
      <c r="W507" s="47"/>
      <c r="X507" s="47"/>
      <c r="AD507" s="47"/>
      <c r="AL507" s="6"/>
      <c r="AM507" s="23"/>
      <c r="BI507" s="6"/>
      <c r="BR507" s="36"/>
      <c r="BU507" s="21"/>
      <c r="BY507" s="47"/>
      <c r="BZ507" s="47"/>
      <c r="CL507" s="15"/>
      <c r="CM507" s="2"/>
    </row>
    <row r="508" spans="1:91" ht="12.75">
      <c r="A508" s="18"/>
      <c r="E508" s="13"/>
      <c r="F508" s="35"/>
      <c r="G508" s="2"/>
      <c r="J508" s="6"/>
      <c r="M508" s="2"/>
      <c r="W508" s="47"/>
      <c r="X508" s="47"/>
      <c r="AD508" s="47"/>
      <c r="AL508" s="6"/>
      <c r="AM508" s="23"/>
      <c r="BI508" s="6"/>
      <c r="BR508" s="36"/>
      <c r="BU508" s="21"/>
      <c r="BY508" s="47"/>
      <c r="BZ508" s="47"/>
      <c r="CL508" s="15"/>
      <c r="CM508" s="2"/>
    </row>
    <row r="509" spans="1:91" ht="12.75">
      <c r="A509" s="18"/>
      <c r="E509" s="13"/>
      <c r="F509" s="35"/>
      <c r="G509" s="2"/>
      <c r="J509" s="6"/>
      <c r="M509" s="2"/>
      <c r="W509" s="47"/>
      <c r="X509" s="47"/>
      <c r="AD509" s="47"/>
      <c r="AL509" s="6"/>
      <c r="AM509" s="23"/>
      <c r="BR509" s="36"/>
      <c r="BU509" s="21"/>
      <c r="BY509" s="47"/>
      <c r="BZ509" s="47"/>
      <c r="CL509" s="15"/>
      <c r="CM509" s="2"/>
    </row>
    <row r="510" spans="1:91" ht="12.75">
      <c r="A510" s="18"/>
      <c r="E510" s="13"/>
      <c r="F510" s="35"/>
      <c r="G510" s="2"/>
      <c r="J510" s="6"/>
      <c r="M510" s="2"/>
      <c r="AD510" s="47"/>
      <c r="AL510" s="6"/>
      <c r="BU510" s="21"/>
      <c r="BY510" s="47"/>
      <c r="BZ510" s="47"/>
      <c r="CL510" s="15"/>
      <c r="CM510" s="2"/>
    </row>
    <row r="511" spans="1:91" ht="12.75">
      <c r="A511" s="18"/>
      <c r="E511" s="13"/>
      <c r="F511" s="35"/>
      <c r="G511" s="2"/>
      <c r="M511" s="2"/>
      <c r="W511" s="47"/>
      <c r="X511" s="47"/>
      <c r="AD511" s="47"/>
      <c r="BU511" s="21"/>
      <c r="BY511" s="47"/>
      <c r="CL511" s="15"/>
      <c r="CM511" s="2"/>
    </row>
    <row r="512" spans="1:91" ht="12.75">
      <c r="A512" s="18"/>
      <c r="E512" s="13"/>
      <c r="F512" s="35"/>
      <c r="G512" s="2"/>
      <c r="J512" s="6"/>
      <c r="M512" s="2"/>
      <c r="W512" s="47"/>
      <c r="X512" s="47"/>
      <c r="AD512" s="47"/>
      <c r="AL512" s="6"/>
      <c r="AM512" s="23"/>
      <c r="AW512" s="6"/>
      <c r="AX512" s="6"/>
      <c r="BR512" s="36"/>
      <c r="BU512" s="21"/>
      <c r="BY512" s="47"/>
      <c r="BZ512" s="47"/>
      <c r="CL512" s="15"/>
      <c r="CM512" s="2"/>
    </row>
    <row r="513" spans="1:91" ht="12.75">
      <c r="A513" s="18"/>
      <c r="E513" s="13"/>
      <c r="F513" s="35"/>
      <c r="G513" s="2"/>
      <c r="J513" s="6"/>
      <c r="M513" s="2"/>
      <c r="W513" s="47"/>
      <c r="X513" s="47"/>
      <c r="AD513" s="47"/>
      <c r="AL513" s="6"/>
      <c r="AX513" s="6"/>
      <c r="BR513" s="36"/>
      <c r="BU513" s="21"/>
      <c r="BY513" s="47"/>
      <c r="BZ513" s="47"/>
      <c r="CL513" s="15"/>
      <c r="CM513" s="2"/>
    </row>
    <row r="514" spans="1:91" ht="12.75">
      <c r="A514" s="18"/>
      <c r="E514" s="13"/>
      <c r="F514" s="35"/>
      <c r="G514" s="2"/>
      <c r="J514" s="6"/>
      <c r="M514" s="2"/>
      <c r="W514" s="47"/>
      <c r="X514" s="47"/>
      <c r="AD514" s="47"/>
      <c r="AL514" s="6"/>
      <c r="AM514" s="23"/>
      <c r="BR514" s="36"/>
      <c r="BU514" s="21"/>
      <c r="BY514" s="47"/>
      <c r="BZ514" s="47"/>
      <c r="CL514" s="15"/>
      <c r="CM514" s="2"/>
    </row>
    <row r="515" spans="1:91" ht="12.75">
      <c r="A515" s="18"/>
      <c r="E515" s="13"/>
      <c r="F515" s="35"/>
      <c r="G515" s="2"/>
      <c r="J515" s="6"/>
      <c r="M515" s="2"/>
      <c r="W515" s="47"/>
      <c r="X515" s="47"/>
      <c r="AD515" s="47"/>
      <c r="AL515" s="6"/>
      <c r="BR515" s="36"/>
      <c r="BU515" s="21"/>
      <c r="BY515" s="47"/>
      <c r="BZ515" s="47"/>
      <c r="CL515" s="15"/>
      <c r="CM515" s="2"/>
    </row>
    <row r="516" spans="1:91" ht="12.75">
      <c r="A516" s="18"/>
      <c r="E516" s="13"/>
      <c r="F516" s="35"/>
      <c r="G516" s="2"/>
      <c r="J516" s="6"/>
      <c r="M516" s="2"/>
      <c r="W516" s="47"/>
      <c r="X516" s="47"/>
      <c r="AL516" s="6"/>
      <c r="BU516" s="21"/>
      <c r="CM516" s="2"/>
    </row>
    <row r="517" spans="1:91" ht="12.75">
      <c r="A517" s="18"/>
      <c r="E517" s="13"/>
      <c r="F517" s="35"/>
      <c r="G517" s="2"/>
      <c r="J517" s="6"/>
      <c r="M517" s="2"/>
      <c r="W517" s="47"/>
      <c r="X517" s="47"/>
      <c r="AD517" s="47"/>
      <c r="AL517" s="6"/>
      <c r="AZ517" s="6"/>
      <c r="BA517" s="16"/>
      <c r="BB517" s="16"/>
      <c r="BR517" s="36"/>
      <c r="BU517" s="21"/>
      <c r="BY517" s="47"/>
      <c r="BZ517" s="47"/>
      <c r="CL517" s="15"/>
      <c r="CM517" s="2"/>
    </row>
    <row r="518" spans="1:91" ht="12.75">
      <c r="A518" s="18"/>
      <c r="E518" s="13"/>
      <c r="F518" s="35"/>
      <c r="G518" s="2"/>
      <c r="J518" s="6"/>
      <c r="M518" s="2"/>
      <c r="W518" s="47"/>
      <c r="X518" s="47"/>
      <c r="AD518" s="47"/>
      <c r="AL518" s="6"/>
      <c r="AM518" s="23"/>
      <c r="AZ518" s="6"/>
      <c r="BA518" s="16"/>
      <c r="BB518" s="16"/>
      <c r="BU518" s="21"/>
      <c r="BY518" s="47"/>
      <c r="BZ518" s="47"/>
      <c r="CL518" s="15"/>
      <c r="CM518" s="2"/>
    </row>
    <row r="519" spans="1:91" ht="12.75">
      <c r="A519" s="18"/>
      <c r="E519" s="13"/>
      <c r="F519" s="35"/>
      <c r="G519" s="2"/>
      <c r="J519" s="6"/>
      <c r="M519" s="2"/>
      <c r="W519" s="47"/>
      <c r="X519" s="47"/>
      <c r="AD519" s="47"/>
      <c r="AL519" s="6"/>
      <c r="AZ519" s="6"/>
      <c r="BA519" s="16"/>
      <c r="BB519" s="16"/>
      <c r="BR519" s="36"/>
      <c r="BU519" s="21"/>
      <c r="BY519" s="47"/>
      <c r="BZ519" s="47"/>
      <c r="CL519" s="15"/>
      <c r="CM519" s="2"/>
    </row>
    <row r="520" spans="1:91" ht="12.75">
      <c r="A520" s="18"/>
      <c r="E520" s="13"/>
      <c r="F520" s="35"/>
      <c r="G520" s="2"/>
      <c r="M520" s="2"/>
      <c r="W520" s="47"/>
      <c r="AM520" s="23"/>
      <c r="BU520" s="21"/>
      <c r="BY520" s="47"/>
      <c r="CL520" s="15"/>
      <c r="CM520" s="2"/>
    </row>
    <row r="521" spans="1:91" ht="12.75">
      <c r="A521" s="18"/>
      <c r="E521" s="13"/>
      <c r="F521" s="35"/>
      <c r="G521" s="2"/>
      <c r="J521" s="6"/>
      <c r="M521" s="2"/>
      <c r="W521" s="47"/>
      <c r="X521" s="47"/>
      <c r="AD521" s="47"/>
      <c r="AL521" s="6"/>
      <c r="BD521" s="6"/>
      <c r="BR521" s="36"/>
      <c r="BU521" s="21"/>
      <c r="BY521" s="47"/>
      <c r="BZ521" s="47"/>
      <c r="CL521" s="15"/>
      <c r="CM521" s="2"/>
    </row>
    <row r="522" spans="1:91" ht="12.75">
      <c r="A522" s="18"/>
      <c r="E522" s="13"/>
      <c r="F522" s="35"/>
      <c r="G522" s="2"/>
      <c r="J522" s="6"/>
      <c r="M522" s="2"/>
      <c r="W522" s="47"/>
      <c r="X522" s="47"/>
      <c r="AD522" s="47"/>
      <c r="AL522" s="6"/>
      <c r="BI522" s="6"/>
      <c r="BR522" s="36"/>
      <c r="BU522" s="21"/>
      <c r="BY522" s="47"/>
      <c r="BZ522" s="47"/>
      <c r="CL522" s="15"/>
      <c r="CM522" s="2"/>
    </row>
    <row r="523" spans="1:91" ht="12.75">
      <c r="A523" s="18"/>
      <c r="E523" s="13"/>
      <c r="F523" s="35"/>
      <c r="G523" s="2"/>
      <c r="J523" s="6"/>
      <c r="M523" s="2"/>
      <c r="W523" s="47"/>
      <c r="X523" s="47"/>
      <c r="AD523" s="47"/>
      <c r="AL523" s="6"/>
      <c r="BI523" s="6"/>
      <c r="BR523" s="36"/>
      <c r="BU523" s="21"/>
      <c r="BY523" s="47"/>
      <c r="BZ523" s="47"/>
      <c r="CL523" s="15"/>
      <c r="CM523" s="2"/>
    </row>
    <row r="524" spans="1:91" ht="12.75">
      <c r="A524" s="18"/>
      <c r="E524" s="13"/>
      <c r="F524" s="35"/>
      <c r="G524" s="2"/>
      <c r="J524" s="6"/>
      <c r="M524" s="2"/>
      <c r="W524" s="47"/>
      <c r="X524" s="47"/>
      <c r="AD524" s="47"/>
      <c r="AL524" s="6"/>
      <c r="BI524" s="6"/>
      <c r="BR524" s="36"/>
      <c r="BU524" s="21"/>
      <c r="BY524" s="47"/>
      <c r="BZ524" s="47"/>
      <c r="CL524" s="15"/>
      <c r="CM524" s="2"/>
    </row>
    <row r="525" spans="1:91" ht="12.75">
      <c r="A525" s="18"/>
      <c r="E525" s="13"/>
      <c r="F525" s="35"/>
      <c r="G525" s="2"/>
      <c r="J525" s="6"/>
      <c r="M525" s="2"/>
      <c r="W525" s="47"/>
      <c r="X525" s="47"/>
      <c r="AD525" s="47"/>
      <c r="AL525" s="6"/>
      <c r="BI525" s="6"/>
      <c r="BR525" s="36"/>
      <c r="BU525" s="21"/>
      <c r="BY525" s="47"/>
      <c r="BZ525" s="47"/>
      <c r="CL525" s="15"/>
      <c r="CM525" s="2"/>
    </row>
    <row r="526" spans="1:91" ht="12.75">
      <c r="A526" s="18"/>
      <c r="E526" s="13"/>
      <c r="F526" s="35"/>
      <c r="G526" s="2"/>
      <c r="M526" s="2"/>
      <c r="BR526" s="36"/>
      <c r="BU526" s="21"/>
      <c r="BY526" s="47"/>
      <c r="BZ526" s="47"/>
      <c r="CL526" s="15"/>
      <c r="CM526" s="2"/>
    </row>
    <row r="527" spans="1:91" ht="12.75">
      <c r="A527" s="18"/>
      <c r="E527" s="13"/>
      <c r="F527" s="35"/>
      <c r="G527" s="2"/>
      <c r="J527" s="6"/>
      <c r="M527" s="2"/>
      <c r="W527" s="47"/>
      <c r="X527" s="47"/>
      <c r="AD527" s="47"/>
      <c r="AL527" s="6"/>
      <c r="BD527" s="6"/>
      <c r="BR527" s="36"/>
      <c r="BU527" s="21"/>
      <c r="BY527" s="47"/>
      <c r="BZ527" s="47"/>
      <c r="CL527" s="15"/>
      <c r="CM527" s="2"/>
    </row>
    <row r="528" spans="1:91" ht="12.75">
      <c r="A528" s="18"/>
      <c r="E528" s="13"/>
      <c r="F528" s="35"/>
      <c r="G528" s="2"/>
      <c r="J528" s="6"/>
      <c r="M528" s="2"/>
      <c r="W528" s="47"/>
      <c r="X528" s="47"/>
      <c r="AD528" s="47"/>
      <c r="AL528" s="6"/>
      <c r="BD528" s="6"/>
      <c r="BR528" s="36"/>
      <c r="BU528" s="21"/>
      <c r="BY528" s="47"/>
      <c r="BZ528" s="47"/>
      <c r="CL528" s="15"/>
      <c r="CM528" s="2"/>
    </row>
    <row r="529" spans="1:91" ht="12.75">
      <c r="A529" s="18"/>
      <c r="E529" s="13"/>
      <c r="F529" s="35"/>
      <c r="G529" s="2"/>
      <c r="J529" s="6"/>
      <c r="M529" s="2"/>
      <c r="W529" s="47"/>
      <c r="X529" s="47"/>
      <c r="AD529" s="47"/>
      <c r="AL529" s="6"/>
      <c r="BD529" s="6"/>
      <c r="BR529" s="36"/>
      <c r="BU529" s="21"/>
      <c r="BY529" s="47"/>
      <c r="BZ529" s="47"/>
      <c r="CL529" s="15"/>
      <c r="CM529" s="2"/>
    </row>
    <row r="530" spans="1:91" ht="12.75">
      <c r="A530" s="18"/>
      <c r="E530" s="13"/>
      <c r="F530" s="35"/>
      <c r="G530" s="2"/>
      <c r="M530" s="2"/>
      <c r="W530" s="47"/>
      <c r="AD530" s="47"/>
      <c r="AM530" s="23"/>
      <c r="BR530" s="36"/>
      <c r="BU530" s="21"/>
      <c r="BY530" s="47"/>
      <c r="CL530" s="15"/>
      <c r="CM530" s="2"/>
    </row>
    <row r="531" spans="1:91" ht="12.75">
      <c r="A531" s="18"/>
      <c r="E531" s="13"/>
      <c r="F531" s="35"/>
      <c r="G531" s="2"/>
      <c r="M531" s="2"/>
      <c r="W531" s="47"/>
      <c r="AD531" s="47"/>
      <c r="AM531" s="23"/>
      <c r="BR531" s="36"/>
      <c r="BU531" s="21"/>
      <c r="BY531" s="47"/>
      <c r="CL531" s="15"/>
      <c r="CM531" s="2"/>
    </row>
    <row r="532" spans="1:91" ht="12.75">
      <c r="A532" s="18"/>
      <c r="E532" s="13"/>
      <c r="F532" s="35"/>
      <c r="G532" s="2"/>
      <c r="M532" s="2"/>
      <c r="W532" s="47"/>
      <c r="AD532" s="47"/>
      <c r="AM532" s="23"/>
      <c r="BR532" s="36"/>
      <c r="BU532" s="21"/>
      <c r="BY532" s="47"/>
      <c r="CL532" s="15"/>
      <c r="CM532" s="2"/>
    </row>
    <row r="533" spans="1:91" ht="12.75">
      <c r="A533" s="18"/>
      <c r="E533" s="13"/>
      <c r="F533" s="35"/>
      <c r="G533" s="2"/>
      <c r="J533" s="6"/>
      <c r="M533" s="2"/>
      <c r="W533" s="47"/>
      <c r="X533" s="47"/>
      <c r="AD533" s="47"/>
      <c r="AL533" s="6"/>
      <c r="BD533" s="6"/>
      <c r="BI533" s="6"/>
      <c r="BR533" s="36"/>
      <c r="BU533" s="21"/>
      <c r="BY533" s="47"/>
      <c r="BZ533" s="47"/>
      <c r="CL533" s="15"/>
      <c r="CM533" s="2"/>
    </row>
    <row r="534" spans="1:91" ht="12.75">
      <c r="A534" s="18"/>
      <c r="E534" s="13"/>
      <c r="F534" s="35"/>
      <c r="G534" s="2"/>
      <c r="J534" s="6"/>
      <c r="M534" s="2"/>
      <c r="W534" s="47"/>
      <c r="X534" s="47"/>
      <c r="AD534" s="47"/>
      <c r="AL534" s="6"/>
      <c r="BF534" s="6"/>
      <c r="BG534" s="16"/>
      <c r="BH534" s="16"/>
      <c r="BR534" s="36"/>
      <c r="BU534" s="21"/>
      <c r="BY534" s="47"/>
      <c r="BZ534" s="47"/>
      <c r="CL534" s="15"/>
      <c r="CM534" s="2"/>
    </row>
    <row r="535" spans="1:91" ht="12.75">
      <c r="A535" s="18"/>
      <c r="E535" s="13"/>
      <c r="F535" s="35"/>
      <c r="G535" s="2"/>
      <c r="J535" s="6"/>
      <c r="M535" s="2"/>
      <c r="W535" s="47"/>
      <c r="X535" s="47"/>
      <c r="AD535" s="47"/>
      <c r="AL535" s="6"/>
      <c r="BF535" s="6"/>
      <c r="BG535" s="16"/>
      <c r="BH535" s="16"/>
      <c r="BR535" s="36"/>
      <c r="BU535" s="21"/>
      <c r="BY535" s="47"/>
      <c r="BZ535" s="47"/>
      <c r="CL535" s="15"/>
      <c r="CM535" s="2"/>
    </row>
    <row r="536" spans="1:91" ht="12.75">
      <c r="A536" s="18"/>
      <c r="E536" s="13"/>
      <c r="F536" s="35"/>
      <c r="G536" s="2"/>
      <c r="M536" s="2"/>
      <c r="W536" s="47"/>
      <c r="X536" s="47"/>
      <c r="BU536" s="21"/>
      <c r="BZ536" s="47"/>
      <c r="CM536" s="2"/>
    </row>
    <row r="537" spans="1:91" ht="12.75">
      <c r="A537" s="18"/>
      <c r="E537" s="13"/>
      <c r="F537" s="35"/>
      <c r="G537" s="2"/>
      <c r="J537" s="6"/>
      <c r="M537" s="2"/>
      <c r="W537" s="47"/>
      <c r="AL537" s="6"/>
      <c r="AM537" s="23"/>
      <c r="BU537" s="21"/>
      <c r="BY537" s="47"/>
      <c r="BZ537" s="47"/>
      <c r="CL537" s="15"/>
      <c r="CM537" s="2"/>
    </row>
    <row r="538" spans="1:91" ht="12.75">
      <c r="A538" s="18"/>
      <c r="E538" s="13"/>
      <c r="F538" s="35"/>
      <c r="G538" s="2"/>
      <c r="J538" s="6"/>
      <c r="M538" s="2"/>
      <c r="W538" s="47"/>
      <c r="X538" s="47"/>
      <c r="AD538" s="47"/>
      <c r="AL538" s="6"/>
      <c r="BF538" s="6"/>
      <c r="BG538" s="16"/>
      <c r="BH538" s="16"/>
      <c r="BR538" s="36"/>
      <c r="BU538" s="21"/>
      <c r="BY538" s="47"/>
      <c r="BZ538" s="47"/>
      <c r="CL538" s="15"/>
      <c r="CM538" s="2"/>
    </row>
    <row r="539" spans="1:91" ht="12.75">
      <c r="A539" s="18"/>
      <c r="E539" s="13"/>
      <c r="F539" s="35"/>
      <c r="G539" s="2"/>
      <c r="J539" s="6"/>
      <c r="M539" s="2"/>
      <c r="W539" s="47"/>
      <c r="X539" s="47"/>
      <c r="AD539" s="47"/>
      <c r="AL539" s="6"/>
      <c r="BF539" s="6"/>
      <c r="BG539" s="16"/>
      <c r="BH539" s="16"/>
      <c r="BR539" s="36"/>
      <c r="BU539" s="21"/>
      <c r="BY539" s="47"/>
      <c r="BZ539" s="47"/>
      <c r="CL539" s="15"/>
      <c r="CM539" s="2"/>
    </row>
    <row r="540" spans="1:91" ht="12.75">
      <c r="A540" s="18"/>
      <c r="E540" s="13"/>
      <c r="F540" s="35"/>
      <c r="G540" s="2"/>
      <c r="J540" s="6"/>
      <c r="M540" s="2"/>
      <c r="W540" s="47"/>
      <c r="AD540" s="47"/>
      <c r="AL540" s="6"/>
      <c r="AM540" s="23"/>
      <c r="BU540" s="21"/>
      <c r="BY540" s="47"/>
      <c r="BZ540" s="47"/>
      <c r="CL540" s="15"/>
      <c r="CM540" s="2"/>
    </row>
    <row r="541" spans="1:91" ht="12.75">
      <c r="A541" s="18"/>
      <c r="E541" s="13"/>
      <c r="F541" s="35"/>
      <c r="G541" s="2"/>
      <c r="J541" s="6"/>
      <c r="M541" s="2"/>
      <c r="AD541" s="47"/>
      <c r="AL541" s="6"/>
      <c r="BU541" s="21"/>
      <c r="BZ541" s="47"/>
      <c r="CM541" s="2"/>
    </row>
    <row r="542" spans="1:91" ht="12.75">
      <c r="A542" s="18"/>
      <c r="E542" s="13"/>
      <c r="F542" s="35"/>
      <c r="G542" s="2"/>
      <c r="J542" s="6"/>
      <c r="M542" s="2"/>
      <c r="W542" s="47"/>
      <c r="X542" s="47"/>
      <c r="AL542" s="6"/>
      <c r="BU542" s="21"/>
      <c r="BZ542" s="47"/>
      <c r="CL542" s="15"/>
      <c r="CM542" s="2"/>
    </row>
    <row r="543" spans="1:91" ht="12.75">
      <c r="A543" s="18"/>
      <c r="E543" s="13"/>
      <c r="F543" s="35"/>
      <c r="G543" s="2"/>
      <c r="J543" s="6"/>
      <c r="M543" s="2"/>
      <c r="W543" s="47"/>
      <c r="X543" s="47"/>
      <c r="AL543" s="6"/>
      <c r="BU543" s="21"/>
      <c r="BZ543" s="47"/>
      <c r="CM543" s="2"/>
    </row>
    <row r="544" spans="1:91" ht="12.75">
      <c r="A544" s="18"/>
      <c r="E544" s="13"/>
      <c r="F544" s="35"/>
      <c r="G544" s="2"/>
      <c r="J544" s="6"/>
      <c r="M544" s="2"/>
      <c r="W544" s="47"/>
      <c r="X544" s="47"/>
      <c r="AD544" s="47"/>
      <c r="AL544" s="6"/>
      <c r="AZ544" s="6"/>
      <c r="BA544" s="16"/>
      <c r="BB544" s="16"/>
      <c r="BR544" s="36"/>
      <c r="BU544" s="21"/>
      <c r="BY544" s="47"/>
      <c r="BZ544" s="47"/>
      <c r="CL544" s="15"/>
      <c r="CM544" s="2"/>
    </row>
    <row r="545" spans="1:91" ht="12.75">
      <c r="A545" s="18"/>
      <c r="E545" s="13"/>
      <c r="F545" s="35"/>
      <c r="G545" s="2"/>
      <c r="J545" s="6"/>
      <c r="M545" s="2"/>
      <c r="W545" s="47"/>
      <c r="X545" s="47"/>
      <c r="AD545" s="47"/>
      <c r="AL545" s="6"/>
      <c r="AZ545" s="6"/>
      <c r="BA545" s="16"/>
      <c r="BB545" s="16"/>
      <c r="BR545" s="36"/>
      <c r="BU545" s="21"/>
      <c r="BY545" s="47"/>
      <c r="BZ545" s="47"/>
      <c r="CL545" s="15"/>
      <c r="CM545" s="2"/>
    </row>
    <row r="546" spans="1:91" ht="12.75">
      <c r="A546" s="18"/>
      <c r="E546" s="13"/>
      <c r="F546" s="35"/>
      <c r="G546" s="2"/>
      <c r="J546" s="6"/>
      <c r="M546" s="2"/>
      <c r="W546" s="47"/>
      <c r="X546" s="47"/>
      <c r="AD546" s="47"/>
      <c r="AL546" s="6"/>
      <c r="BD546" s="6"/>
      <c r="BR546" s="36"/>
      <c r="BU546" s="21"/>
      <c r="BY546" s="47"/>
      <c r="BZ546" s="47"/>
      <c r="CL546" s="15"/>
      <c r="CM546" s="2"/>
    </row>
    <row r="547" spans="1:91" ht="12.75">
      <c r="A547" s="18"/>
      <c r="E547" s="13"/>
      <c r="F547" s="35"/>
      <c r="G547" s="2"/>
      <c r="J547" s="6"/>
      <c r="M547" s="2"/>
      <c r="W547" s="47"/>
      <c r="X547" s="47"/>
      <c r="AD547" s="47"/>
      <c r="AL547" s="6"/>
      <c r="BD547" s="6"/>
      <c r="BR547" s="36"/>
      <c r="BU547" s="21"/>
      <c r="BY547" s="47"/>
      <c r="BZ547" s="47"/>
      <c r="CL547" s="15"/>
      <c r="CM547" s="2"/>
    </row>
    <row r="548" spans="1:91" ht="12.75">
      <c r="A548" s="18"/>
      <c r="E548" s="13"/>
      <c r="F548" s="35"/>
      <c r="G548" s="2"/>
      <c r="J548" s="6"/>
      <c r="M548" s="2"/>
      <c r="W548" s="47"/>
      <c r="X548" s="47"/>
      <c r="AD548" s="47"/>
      <c r="AL548" s="6"/>
      <c r="BD548" s="6"/>
      <c r="BR548" s="36"/>
      <c r="BU548" s="21"/>
      <c r="BY548" s="47"/>
      <c r="BZ548" s="47"/>
      <c r="CL548" s="15"/>
      <c r="CM548" s="2"/>
    </row>
    <row r="549" spans="1:91" ht="12.75">
      <c r="A549" s="18"/>
      <c r="E549" s="13"/>
      <c r="F549" s="35"/>
      <c r="G549" s="2"/>
      <c r="J549" s="6"/>
      <c r="M549" s="2"/>
      <c r="W549" s="47"/>
      <c r="X549" s="47"/>
      <c r="AD549" s="47"/>
      <c r="AL549" s="6"/>
      <c r="BI549" s="6"/>
      <c r="BR549" s="36"/>
      <c r="BU549" s="21"/>
      <c r="BY549" s="47"/>
      <c r="BZ549" s="47"/>
      <c r="CL549" s="15"/>
      <c r="CM549" s="2"/>
    </row>
    <row r="550" spans="1:91" ht="12.75">
      <c r="A550" s="18"/>
      <c r="E550" s="13"/>
      <c r="F550" s="35"/>
      <c r="G550" s="2"/>
      <c r="J550" s="6"/>
      <c r="M550" s="2"/>
      <c r="W550" s="47"/>
      <c r="X550" s="47"/>
      <c r="AD550" s="47"/>
      <c r="AL550" s="6"/>
      <c r="BI550" s="6"/>
      <c r="BR550" s="36"/>
      <c r="BU550" s="21"/>
      <c r="BY550" s="47"/>
      <c r="BZ550" s="47"/>
      <c r="CL550" s="15"/>
      <c r="CM550" s="2"/>
    </row>
    <row r="551" spans="1:91" ht="12.75">
      <c r="A551" s="18"/>
      <c r="E551" s="13"/>
      <c r="F551" s="35"/>
      <c r="G551" s="2"/>
      <c r="J551" s="6"/>
      <c r="M551" s="2"/>
      <c r="W551" s="47"/>
      <c r="X551" s="47"/>
      <c r="AD551" s="47"/>
      <c r="AL551" s="6"/>
      <c r="BI551" s="6"/>
      <c r="BR551" s="36"/>
      <c r="BU551" s="21"/>
      <c r="BY551" s="47"/>
      <c r="BZ551" s="47"/>
      <c r="CL551" s="15"/>
      <c r="CM551" s="2"/>
    </row>
    <row r="552" spans="1:91" ht="12.75">
      <c r="A552" s="18"/>
      <c r="E552" s="13"/>
      <c r="F552" s="35"/>
      <c r="G552" s="2"/>
      <c r="J552" s="6"/>
      <c r="M552" s="2"/>
      <c r="W552" s="47"/>
      <c r="X552" s="47"/>
      <c r="AD552" s="47"/>
      <c r="AL552" s="6"/>
      <c r="BI552" s="6"/>
      <c r="BR552" s="36"/>
      <c r="BU552" s="21"/>
      <c r="BY552" s="47"/>
      <c r="BZ552" s="47"/>
      <c r="CL552" s="15"/>
      <c r="CM552" s="2"/>
    </row>
    <row r="553" spans="1:91" ht="12.75">
      <c r="A553" s="18"/>
      <c r="E553" s="13"/>
      <c r="F553" s="35"/>
      <c r="G553" s="2"/>
      <c r="M553" s="2"/>
      <c r="W553" s="47"/>
      <c r="X553" s="47"/>
      <c r="AD553" s="47"/>
      <c r="BR553" s="36"/>
      <c r="BU553" s="21"/>
      <c r="CM553" s="2"/>
    </row>
    <row r="554" spans="1:91" ht="12.75">
      <c r="A554" s="18"/>
      <c r="E554" s="13"/>
      <c r="F554" s="35"/>
      <c r="G554" s="2"/>
      <c r="J554" s="6"/>
      <c r="M554" s="2"/>
      <c r="W554" s="47"/>
      <c r="X554" s="47"/>
      <c r="AD554" s="47"/>
      <c r="AL554" s="6"/>
      <c r="BI554" s="6"/>
      <c r="BR554" s="36"/>
      <c r="BU554" s="21"/>
      <c r="BY554" s="47"/>
      <c r="BZ554" s="47"/>
      <c r="CL554" s="15"/>
      <c r="CM554" s="2"/>
    </row>
    <row r="555" spans="1:91" ht="12.75">
      <c r="A555" s="18"/>
      <c r="E555" s="13"/>
      <c r="F555" s="35"/>
      <c r="G555" s="2"/>
      <c r="J555" s="6"/>
      <c r="M555" s="2"/>
      <c r="W555" s="47"/>
      <c r="X555" s="47"/>
      <c r="AD555" s="47"/>
      <c r="AL555" s="6"/>
      <c r="BI555" s="6"/>
      <c r="BR555" s="36"/>
      <c r="BU555" s="21"/>
      <c r="BY555" s="47"/>
      <c r="BZ555" s="47"/>
      <c r="CL555" s="15"/>
      <c r="CM555" s="2"/>
    </row>
    <row r="556" spans="1:91" ht="12.75">
      <c r="A556" s="18"/>
      <c r="E556" s="13"/>
      <c r="F556" s="35"/>
      <c r="G556" s="2"/>
      <c r="J556" s="6"/>
      <c r="M556" s="2"/>
      <c r="W556" s="47"/>
      <c r="X556" s="47"/>
      <c r="AD556" s="47"/>
      <c r="AL556" s="6"/>
      <c r="AW556" s="6"/>
      <c r="AX556" s="6"/>
      <c r="BR556" s="36"/>
      <c r="BU556" s="21"/>
      <c r="BY556" s="47"/>
      <c r="BZ556" s="47"/>
      <c r="CL556" s="15"/>
      <c r="CM556" s="2"/>
    </row>
    <row r="557" spans="1:91" ht="12.75">
      <c r="A557" s="18"/>
      <c r="E557" s="13"/>
      <c r="F557" s="35"/>
      <c r="G557" s="2"/>
      <c r="J557" s="6"/>
      <c r="M557" s="2"/>
      <c r="W557" s="47"/>
      <c r="X557" s="47"/>
      <c r="AD557" s="47"/>
      <c r="AL557" s="6"/>
      <c r="AW557" s="6"/>
      <c r="AX557" s="6"/>
      <c r="BR557" s="36"/>
      <c r="BU557" s="21"/>
      <c r="BY557" s="47"/>
      <c r="BZ557" s="47"/>
      <c r="CL557" s="15"/>
      <c r="CM557" s="2"/>
    </row>
    <row r="558" spans="1:91" ht="12.75">
      <c r="A558" s="18"/>
      <c r="E558" s="13"/>
      <c r="F558" s="35"/>
      <c r="G558" s="2"/>
      <c r="M558" s="2"/>
      <c r="W558" s="47"/>
      <c r="X558" s="47"/>
      <c r="AD558" s="47"/>
      <c r="BU558" s="21"/>
      <c r="CL558" s="15"/>
      <c r="CM558" s="2"/>
    </row>
    <row r="559" spans="1:91" ht="12.75">
      <c r="A559" s="18"/>
      <c r="E559" s="13"/>
      <c r="F559" s="35"/>
      <c r="G559" s="2"/>
      <c r="J559" s="6"/>
      <c r="M559" s="2"/>
      <c r="W559" s="47"/>
      <c r="X559" s="47"/>
      <c r="AD559" s="47"/>
      <c r="AL559" s="6"/>
      <c r="BA559" s="6"/>
      <c r="BB559" s="16"/>
      <c r="BR559" s="36"/>
      <c r="BU559" s="21"/>
      <c r="BY559" s="47"/>
      <c r="BZ559" s="47"/>
      <c r="CL559" s="15"/>
      <c r="CM559" s="2"/>
    </row>
    <row r="560" spans="1:91" ht="12.75">
      <c r="A560" s="18"/>
      <c r="E560" s="13"/>
      <c r="F560" s="35"/>
      <c r="G560" s="2"/>
      <c r="J560" s="6"/>
      <c r="M560" s="2"/>
      <c r="W560" s="47"/>
      <c r="X560" s="47"/>
      <c r="AD560" s="47"/>
      <c r="AL560" s="6"/>
      <c r="BA560" s="16"/>
      <c r="BB560" s="6"/>
      <c r="BR560" s="36"/>
      <c r="BU560" s="21"/>
      <c r="BY560" s="47"/>
      <c r="BZ560" s="47"/>
      <c r="CL560" s="15"/>
      <c r="CM560" s="2"/>
    </row>
    <row r="561" spans="1:91" ht="12.75">
      <c r="A561" s="18"/>
      <c r="E561" s="13"/>
      <c r="F561" s="35"/>
      <c r="G561" s="2"/>
      <c r="J561" s="6"/>
      <c r="M561" s="2"/>
      <c r="W561" s="47"/>
      <c r="X561" s="47"/>
      <c r="AD561" s="47"/>
      <c r="AL561" s="6"/>
      <c r="BD561" s="6"/>
      <c r="BR561" s="36"/>
      <c r="BU561" s="21"/>
      <c r="BY561" s="47"/>
      <c r="BZ561" s="47"/>
      <c r="CL561" s="15"/>
      <c r="CM561" s="2"/>
    </row>
    <row r="562" spans="1:91" ht="12.75">
      <c r="A562" s="18"/>
      <c r="E562" s="13"/>
      <c r="F562" s="35"/>
      <c r="G562" s="2"/>
      <c r="J562" s="6"/>
      <c r="M562" s="2"/>
      <c r="W562" s="47"/>
      <c r="X562" s="47"/>
      <c r="AD562" s="47"/>
      <c r="AL562" s="6"/>
      <c r="BD562" s="6"/>
      <c r="BR562" s="36"/>
      <c r="BU562" s="21"/>
      <c r="BY562" s="47"/>
      <c r="BZ562" s="47"/>
      <c r="CL562" s="15"/>
      <c r="CM562" s="2"/>
    </row>
    <row r="563" spans="1:91" ht="12.75">
      <c r="A563" s="18"/>
      <c r="E563" s="13"/>
      <c r="F563" s="35"/>
      <c r="G563" s="2"/>
      <c r="J563" s="6"/>
      <c r="M563" s="2"/>
      <c r="W563" s="47"/>
      <c r="X563" s="47"/>
      <c r="AD563" s="47"/>
      <c r="AL563" s="6"/>
      <c r="BI563" s="6"/>
      <c r="BR563" s="36"/>
      <c r="BU563" s="21"/>
      <c r="BY563" s="47"/>
      <c r="BZ563" s="47"/>
      <c r="CL563" s="15"/>
      <c r="CM563" s="2"/>
    </row>
    <row r="564" spans="1:91" ht="12.75">
      <c r="A564" s="18"/>
      <c r="E564" s="13"/>
      <c r="F564" s="35"/>
      <c r="G564" s="2"/>
      <c r="J564" s="6"/>
      <c r="M564" s="2"/>
      <c r="W564" s="47"/>
      <c r="X564" s="47"/>
      <c r="AD564" s="47"/>
      <c r="AL564" s="6"/>
      <c r="BI564" s="6"/>
      <c r="BR564" s="36"/>
      <c r="BU564" s="21"/>
      <c r="BY564" s="47"/>
      <c r="BZ564" s="47"/>
      <c r="CL564" s="15"/>
      <c r="CM564" s="2"/>
    </row>
    <row r="565" spans="1:91" ht="12.75">
      <c r="A565" s="18"/>
      <c r="E565" s="13"/>
      <c r="F565" s="35"/>
      <c r="G565" s="2"/>
      <c r="J565" s="6"/>
      <c r="M565" s="2"/>
      <c r="W565" s="47"/>
      <c r="X565" s="47"/>
      <c r="AD565" s="47"/>
      <c r="AL565" s="6"/>
      <c r="BI565" s="6"/>
      <c r="BR565" s="36"/>
      <c r="BU565" s="21"/>
      <c r="BY565" s="47"/>
      <c r="BZ565" s="47"/>
      <c r="CL565" s="15"/>
      <c r="CM565" s="2"/>
    </row>
    <row r="566" spans="1:91" ht="12.75">
      <c r="A566" s="18"/>
      <c r="E566" s="13"/>
      <c r="F566" s="35"/>
      <c r="G566" s="2"/>
      <c r="J566" s="6"/>
      <c r="M566" s="2"/>
      <c r="W566" s="47"/>
      <c r="X566" s="47"/>
      <c r="AD566" s="47"/>
      <c r="AL566" s="6"/>
      <c r="BI566" s="6"/>
      <c r="BR566" s="36"/>
      <c r="BU566" s="21"/>
      <c r="BY566" s="47"/>
      <c r="BZ566" s="47"/>
      <c r="CL566" s="15"/>
      <c r="CM566" s="2"/>
    </row>
    <row r="567" spans="1:91" ht="12.75">
      <c r="A567" s="18"/>
      <c r="E567" s="13"/>
      <c r="F567" s="35"/>
      <c r="G567" s="2"/>
      <c r="M567" s="2"/>
      <c r="W567" s="47"/>
      <c r="X567" s="47"/>
      <c r="AD567" s="47"/>
      <c r="AM567" s="23"/>
      <c r="BR567" s="36"/>
      <c r="BU567" s="21"/>
      <c r="BY567" s="47"/>
      <c r="BZ567" s="47"/>
      <c r="CL567" s="15"/>
      <c r="CM567" s="2"/>
    </row>
    <row r="568" spans="1:91" ht="12.75">
      <c r="A568" s="18"/>
      <c r="E568" s="13"/>
      <c r="F568" s="35"/>
      <c r="G568" s="2"/>
      <c r="J568" s="6"/>
      <c r="M568" s="2"/>
      <c r="W568" s="47"/>
      <c r="X568" s="47"/>
      <c r="AD568" s="47"/>
      <c r="AL568" s="6"/>
      <c r="BI568" s="6"/>
      <c r="BR568" s="36"/>
      <c r="BU568" s="21"/>
      <c r="BY568" s="47"/>
      <c r="BZ568" s="47"/>
      <c r="CL568" s="15"/>
      <c r="CM568" s="2"/>
    </row>
    <row r="569" spans="1:91" ht="12.75">
      <c r="A569" s="18"/>
      <c r="E569" s="13"/>
      <c r="F569" s="35"/>
      <c r="G569" s="2"/>
      <c r="J569" s="6"/>
      <c r="M569" s="2"/>
      <c r="AL569" s="6"/>
      <c r="BU569" s="21"/>
      <c r="CL569" s="15"/>
      <c r="CM569" s="2"/>
    </row>
    <row r="570" spans="1:91" ht="12.75">
      <c r="A570" s="18"/>
      <c r="E570" s="13"/>
      <c r="F570" s="35"/>
      <c r="G570" s="2"/>
      <c r="J570" s="6"/>
      <c r="M570" s="2"/>
      <c r="W570" s="47"/>
      <c r="X570" s="47"/>
      <c r="AD570" s="47"/>
      <c r="AL570" s="6"/>
      <c r="BF570" s="6"/>
      <c r="BG570" s="16"/>
      <c r="BH570" s="16"/>
      <c r="BR570" s="36"/>
      <c r="BU570" s="21"/>
      <c r="BY570" s="47"/>
      <c r="BZ570" s="47"/>
      <c r="CL570" s="15"/>
      <c r="CM570" s="2"/>
    </row>
    <row r="571" spans="1:91" ht="12.75">
      <c r="A571" s="18"/>
      <c r="E571" s="13"/>
      <c r="F571" s="35"/>
      <c r="G571" s="2"/>
      <c r="J571" s="6"/>
      <c r="M571" s="2"/>
      <c r="W571" s="47"/>
      <c r="X571" s="47"/>
      <c r="AD571" s="47"/>
      <c r="AL571" s="6"/>
      <c r="AY571" s="6"/>
      <c r="BF571" s="6"/>
      <c r="BG571" s="16"/>
      <c r="BH571" s="16"/>
      <c r="BR571" s="36"/>
      <c r="BU571" s="21"/>
      <c r="BY571" s="47"/>
      <c r="BZ571" s="47"/>
      <c r="CL571" s="15"/>
      <c r="CM571" s="2"/>
    </row>
    <row r="572" spans="1:91" ht="12.75">
      <c r="A572" s="18"/>
      <c r="E572" s="13"/>
      <c r="F572" s="35"/>
      <c r="G572" s="2"/>
      <c r="J572" s="6"/>
      <c r="M572" s="2"/>
      <c r="W572" s="47"/>
      <c r="X572" s="47"/>
      <c r="AD572" s="47"/>
      <c r="AL572" s="6"/>
      <c r="AY572" s="6"/>
      <c r="BF572" s="6"/>
      <c r="BG572" s="16"/>
      <c r="BH572" s="16"/>
      <c r="BR572" s="36"/>
      <c r="BU572" s="21"/>
      <c r="BY572" s="47"/>
      <c r="BZ572" s="47"/>
      <c r="CL572" s="15"/>
      <c r="CM572" s="2"/>
    </row>
    <row r="573" spans="1:91" ht="12.75">
      <c r="A573" s="18"/>
      <c r="E573" s="13"/>
      <c r="F573" s="35"/>
      <c r="G573" s="2"/>
      <c r="J573" s="6"/>
      <c r="M573" s="2"/>
      <c r="W573" s="47"/>
      <c r="X573" s="47"/>
      <c r="AD573" s="47"/>
      <c r="AL573" s="6"/>
      <c r="AY573" s="6"/>
      <c r="BF573" s="6"/>
      <c r="BG573" s="16"/>
      <c r="BH573" s="16"/>
      <c r="BR573" s="36"/>
      <c r="BU573" s="21"/>
      <c r="BY573" s="47"/>
      <c r="BZ573" s="47"/>
      <c r="CL573" s="15"/>
      <c r="CM573" s="2"/>
    </row>
    <row r="574" spans="1:91" ht="12.75">
      <c r="A574" s="18"/>
      <c r="E574" s="13"/>
      <c r="F574" s="35"/>
      <c r="G574" s="2"/>
      <c r="J574" s="6"/>
      <c r="M574" s="2"/>
      <c r="W574" s="47"/>
      <c r="X574" s="47"/>
      <c r="AD574" s="47"/>
      <c r="AL574" s="6"/>
      <c r="AY574" s="6"/>
      <c r="BF574" s="6"/>
      <c r="BG574" s="16"/>
      <c r="BH574" s="16"/>
      <c r="BR574" s="36"/>
      <c r="BU574" s="21"/>
      <c r="BY574" s="47"/>
      <c r="BZ574" s="47"/>
      <c r="CL574" s="15"/>
      <c r="CM574" s="2"/>
    </row>
    <row r="575" spans="1:91" ht="12.75">
      <c r="A575" s="18"/>
      <c r="E575" s="13"/>
      <c r="F575" s="35"/>
      <c r="G575" s="2"/>
      <c r="J575" s="6"/>
      <c r="M575" s="2"/>
      <c r="W575" s="47"/>
      <c r="X575" s="47"/>
      <c r="AD575" s="47"/>
      <c r="AL575" s="6"/>
      <c r="AY575" s="6"/>
      <c r="BF575" s="6"/>
      <c r="BG575" s="16"/>
      <c r="BH575" s="16"/>
      <c r="BR575" s="36"/>
      <c r="BU575" s="21"/>
      <c r="BY575" s="47"/>
      <c r="BZ575" s="47"/>
      <c r="CL575" s="15"/>
      <c r="CM575" s="2"/>
    </row>
    <row r="576" spans="1:91" ht="12.75">
      <c r="A576" s="18"/>
      <c r="E576" s="13"/>
      <c r="F576" s="35"/>
      <c r="G576" s="2"/>
      <c r="M576" s="2"/>
      <c r="W576" s="47"/>
      <c r="X576" s="47"/>
      <c r="AD576" s="47"/>
      <c r="AM576" s="23"/>
      <c r="BU576" s="21"/>
      <c r="BY576" s="47"/>
      <c r="CL576" s="15"/>
      <c r="CM576" s="2"/>
    </row>
    <row r="577" spans="1:91" ht="12.75">
      <c r="A577" s="18"/>
      <c r="E577" s="13"/>
      <c r="F577" s="35"/>
      <c r="G577" s="2"/>
      <c r="M577" s="2"/>
      <c r="W577" s="47"/>
      <c r="X577" s="47"/>
      <c r="AD577" s="47"/>
      <c r="BU577" s="21"/>
      <c r="BY577" s="47"/>
      <c r="BZ577" s="47"/>
      <c r="CM577" s="2"/>
    </row>
    <row r="578" spans="1:91" ht="12.75">
      <c r="A578" s="18"/>
      <c r="E578" s="13"/>
      <c r="F578" s="35"/>
      <c r="G578" s="2"/>
      <c r="J578" s="6"/>
      <c r="M578" s="2"/>
      <c r="W578" s="47"/>
      <c r="X578" s="47"/>
      <c r="AD578" s="47"/>
      <c r="AL578" s="6"/>
      <c r="AW578" s="6"/>
      <c r="AX578" s="6"/>
      <c r="BR578" s="36"/>
      <c r="BU578" s="21"/>
      <c r="BY578" s="47"/>
      <c r="BZ578" s="47"/>
      <c r="CL578" s="15"/>
      <c r="CM578" s="2"/>
    </row>
    <row r="579" spans="1:91" ht="12.75">
      <c r="A579" s="18"/>
      <c r="E579" s="13"/>
      <c r="F579" s="35"/>
      <c r="G579" s="2"/>
      <c r="J579" s="6"/>
      <c r="M579" s="2"/>
      <c r="W579" s="47"/>
      <c r="X579" s="47"/>
      <c r="AD579" s="47"/>
      <c r="AL579" s="6"/>
      <c r="AX579" s="6"/>
      <c r="BR579" s="36"/>
      <c r="BU579" s="21"/>
      <c r="BY579" s="47"/>
      <c r="BZ579" s="47"/>
      <c r="CL579" s="15"/>
      <c r="CM579" s="2"/>
    </row>
    <row r="580" spans="1:91" ht="12.75">
      <c r="A580" s="18"/>
      <c r="E580" s="13"/>
      <c r="F580" s="35"/>
      <c r="G580" s="2"/>
      <c r="J580" s="6"/>
      <c r="M580" s="2"/>
      <c r="W580" s="47"/>
      <c r="X580" s="47"/>
      <c r="AD580" s="47"/>
      <c r="AL580" s="6"/>
      <c r="BA580" s="6"/>
      <c r="BB580" s="16"/>
      <c r="BR580" s="36"/>
      <c r="BU580" s="21"/>
      <c r="BY580" s="47"/>
      <c r="BZ580" s="47"/>
      <c r="CL580" s="15"/>
      <c r="CM580" s="2"/>
    </row>
    <row r="581" spans="1:91" ht="12.75">
      <c r="A581" s="18"/>
      <c r="E581" s="13"/>
      <c r="F581" s="35"/>
      <c r="G581" s="2"/>
      <c r="M581" s="2"/>
      <c r="W581" s="47"/>
      <c r="AM581" s="23"/>
      <c r="BR581" s="36"/>
      <c r="BU581" s="21"/>
      <c r="BY581" s="47"/>
      <c r="CL581" s="15"/>
      <c r="CM581" s="2"/>
    </row>
    <row r="582" spans="1:91" ht="12.75">
      <c r="A582" s="18"/>
      <c r="E582" s="13"/>
      <c r="F582" s="35"/>
      <c r="G582" s="2"/>
      <c r="J582" s="6"/>
      <c r="M582" s="2"/>
      <c r="W582" s="47"/>
      <c r="X582" s="47"/>
      <c r="AD582" s="47"/>
      <c r="AL582" s="6"/>
      <c r="BA582" s="16"/>
      <c r="BB582" s="6"/>
      <c r="BR582" s="36"/>
      <c r="BU582" s="21"/>
      <c r="BY582" s="47"/>
      <c r="BZ582" s="47"/>
      <c r="CL582" s="15"/>
      <c r="CM582" s="2"/>
    </row>
    <row r="583" spans="1:91" ht="12.75">
      <c r="A583" s="18"/>
      <c r="E583" s="13"/>
      <c r="F583" s="35"/>
      <c r="G583" s="2"/>
      <c r="M583" s="2"/>
      <c r="BU583" s="21"/>
      <c r="BY583" s="47"/>
      <c r="BZ583" s="47"/>
      <c r="CL583" s="15"/>
      <c r="CM583" s="2"/>
    </row>
    <row r="584" spans="1:91" ht="12.75">
      <c r="A584" s="18"/>
      <c r="E584" s="13"/>
      <c r="F584" s="35"/>
      <c r="G584" s="2"/>
      <c r="J584" s="6"/>
      <c r="M584" s="2"/>
      <c r="W584" s="47"/>
      <c r="X584" s="47"/>
      <c r="AD584" s="47"/>
      <c r="AL584" s="6"/>
      <c r="BD584" s="6"/>
      <c r="BR584" s="36"/>
      <c r="BU584" s="21"/>
      <c r="BY584" s="47"/>
      <c r="BZ584" s="47"/>
      <c r="CL584" s="15"/>
      <c r="CM584" s="2"/>
    </row>
    <row r="585" spans="1:91" ht="12.75">
      <c r="A585" s="18"/>
      <c r="E585" s="13"/>
      <c r="F585" s="35"/>
      <c r="G585" s="2"/>
      <c r="J585" s="6"/>
      <c r="M585" s="2"/>
      <c r="W585" s="47"/>
      <c r="X585" s="47"/>
      <c r="AD585" s="47"/>
      <c r="AL585" s="6"/>
      <c r="BD585" s="6"/>
      <c r="BR585" s="36"/>
      <c r="BU585" s="21"/>
      <c r="BY585" s="47"/>
      <c r="BZ585" s="47"/>
      <c r="CL585" s="15"/>
      <c r="CM585" s="2"/>
    </row>
    <row r="586" spans="1:91" ht="12.75">
      <c r="A586" s="18"/>
      <c r="E586" s="13"/>
      <c r="F586" s="35"/>
      <c r="G586" s="2"/>
      <c r="J586" s="6"/>
      <c r="M586" s="2"/>
      <c r="W586" s="47"/>
      <c r="X586" s="47"/>
      <c r="AD586" s="47"/>
      <c r="AL586" s="6"/>
      <c r="BD586" s="6"/>
      <c r="BR586" s="36"/>
      <c r="BU586" s="21"/>
      <c r="BY586" s="47"/>
      <c r="BZ586" s="47"/>
      <c r="CL586" s="15"/>
      <c r="CM586" s="2"/>
    </row>
    <row r="587" spans="1:91" ht="12.75">
      <c r="A587" s="18"/>
      <c r="E587" s="13"/>
      <c r="F587" s="35"/>
      <c r="G587" s="2"/>
      <c r="J587" s="6"/>
      <c r="M587" s="2"/>
      <c r="W587" s="47"/>
      <c r="X587" s="47"/>
      <c r="AD587" s="47"/>
      <c r="AL587" s="6"/>
      <c r="BI587" s="6"/>
      <c r="BR587" s="36"/>
      <c r="BU587" s="21"/>
      <c r="BY587" s="47"/>
      <c r="BZ587" s="47"/>
      <c r="CL587" s="15"/>
      <c r="CM587" s="2"/>
    </row>
    <row r="588" spans="1:91" ht="12.75">
      <c r="A588" s="18"/>
      <c r="E588" s="13"/>
      <c r="F588" s="35"/>
      <c r="G588" s="2"/>
      <c r="J588" s="6"/>
      <c r="M588" s="2"/>
      <c r="W588" s="47"/>
      <c r="X588" s="47"/>
      <c r="AD588" s="47"/>
      <c r="AL588" s="6"/>
      <c r="BI588" s="6"/>
      <c r="BR588" s="36"/>
      <c r="BU588" s="21"/>
      <c r="BY588" s="47"/>
      <c r="BZ588" s="47"/>
      <c r="CL588" s="15"/>
      <c r="CM588" s="2"/>
    </row>
    <row r="589" spans="1:91" ht="12.75">
      <c r="A589" s="18"/>
      <c r="E589" s="13"/>
      <c r="F589" s="35"/>
      <c r="G589" s="2"/>
      <c r="J589" s="6"/>
      <c r="M589" s="2"/>
      <c r="W589" s="47"/>
      <c r="X589" s="47"/>
      <c r="AD589" s="47"/>
      <c r="AL589" s="6"/>
      <c r="BI589" s="6"/>
      <c r="BR589" s="36"/>
      <c r="BU589" s="21"/>
      <c r="BY589" s="47"/>
      <c r="BZ589" s="47"/>
      <c r="CL589" s="15"/>
      <c r="CM589" s="2"/>
    </row>
    <row r="590" spans="1:91" ht="12.75">
      <c r="A590" s="18"/>
      <c r="E590" s="13"/>
      <c r="F590" s="35"/>
      <c r="G590" s="2"/>
      <c r="J590" s="6"/>
      <c r="M590" s="2"/>
      <c r="W590" s="47"/>
      <c r="X590" s="47"/>
      <c r="AD590" s="47"/>
      <c r="AL590" s="6"/>
      <c r="AM590" s="23"/>
      <c r="BR590" s="36"/>
      <c r="BU590" s="21"/>
      <c r="BY590" s="47"/>
      <c r="BZ590" s="47"/>
      <c r="CL590" s="15"/>
      <c r="CM590" s="2"/>
    </row>
    <row r="591" spans="1:91" ht="12.75">
      <c r="A591" s="18"/>
      <c r="E591" s="13"/>
      <c r="F591" s="35"/>
      <c r="G591" s="2"/>
      <c r="J591" s="6"/>
      <c r="M591" s="2"/>
      <c r="W591" s="47"/>
      <c r="X591" s="47"/>
      <c r="AD591" s="47"/>
      <c r="AL591" s="6"/>
      <c r="AM591" s="23"/>
      <c r="BR591" s="36"/>
      <c r="BU591" s="21"/>
      <c r="BY591" s="47"/>
      <c r="BZ591" s="47"/>
      <c r="CL591" s="15"/>
      <c r="CM591" s="2"/>
    </row>
    <row r="592" spans="1:91" ht="12.75">
      <c r="A592" s="18"/>
      <c r="E592" s="13"/>
      <c r="F592" s="35"/>
      <c r="G592" s="2"/>
      <c r="J592" s="6"/>
      <c r="M592" s="2"/>
      <c r="AD592" s="47"/>
      <c r="AL592" s="6"/>
      <c r="BR592" s="36"/>
      <c r="BU592" s="21"/>
      <c r="BY592" s="47"/>
      <c r="BZ592" s="47"/>
      <c r="CM592" s="2"/>
    </row>
    <row r="593" spans="1:91" ht="12.75">
      <c r="A593" s="18"/>
      <c r="E593" s="13"/>
      <c r="F593" s="35"/>
      <c r="G593" s="2"/>
      <c r="J593" s="6"/>
      <c r="M593" s="2"/>
      <c r="W593" s="47"/>
      <c r="X593" s="47"/>
      <c r="AD593" s="47"/>
      <c r="AL593" s="6"/>
      <c r="BA593" s="6"/>
      <c r="BB593" s="16"/>
      <c r="BR593" s="36"/>
      <c r="BU593" s="21"/>
      <c r="BY593" s="47"/>
      <c r="BZ593" s="47"/>
      <c r="CL593" s="15"/>
      <c r="CM593" s="2"/>
    </row>
    <row r="594" spans="1:91" ht="12.75">
      <c r="A594" s="18"/>
      <c r="E594" s="13"/>
      <c r="F594" s="35"/>
      <c r="G594" s="2"/>
      <c r="J594" s="6"/>
      <c r="M594" s="2"/>
      <c r="W594" s="47"/>
      <c r="X594" s="47"/>
      <c r="AD594" s="47"/>
      <c r="AL594" s="6"/>
      <c r="BA594" s="16"/>
      <c r="BB594" s="6"/>
      <c r="BR594" s="36"/>
      <c r="BU594" s="21"/>
      <c r="BY594" s="47"/>
      <c r="BZ594" s="47"/>
      <c r="CL594" s="15"/>
      <c r="CM594" s="2"/>
    </row>
    <row r="595" spans="1:91" ht="12.75">
      <c r="A595" s="18"/>
      <c r="E595" s="13"/>
      <c r="F595" s="35"/>
      <c r="G595" s="2"/>
      <c r="J595" s="6"/>
      <c r="M595" s="2"/>
      <c r="W595" s="47"/>
      <c r="X595" s="47"/>
      <c r="AD595" s="47"/>
      <c r="AL595" s="6"/>
      <c r="BD595" s="6"/>
      <c r="BR595" s="36"/>
      <c r="BU595" s="21"/>
      <c r="BY595" s="47"/>
      <c r="BZ595" s="47"/>
      <c r="CL595" s="15"/>
      <c r="CM595" s="2"/>
    </row>
    <row r="596" spans="1:91" ht="12.75">
      <c r="A596" s="18"/>
      <c r="E596" s="13"/>
      <c r="F596" s="35"/>
      <c r="G596" s="2"/>
      <c r="J596" s="6"/>
      <c r="M596" s="2"/>
      <c r="W596" s="47"/>
      <c r="X596" s="47"/>
      <c r="AD596" s="47"/>
      <c r="AL596" s="6"/>
      <c r="BI596" s="6"/>
      <c r="BR596" s="36"/>
      <c r="BU596" s="21"/>
      <c r="BY596" s="47"/>
      <c r="BZ596" s="47"/>
      <c r="CL596" s="15"/>
      <c r="CM596" s="2"/>
    </row>
    <row r="597" spans="1:91" ht="12.75">
      <c r="A597" s="18"/>
      <c r="E597" s="13"/>
      <c r="F597" s="35"/>
      <c r="G597" s="2"/>
      <c r="J597" s="6"/>
      <c r="M597" s="2"/>
      <c r="W597" s="47"/>
      <c r="X597" s="47"/>
      <c r="AD597" s="47"/>
      <c r="AL597" s="6"/>
      <c r="BI597" s="6"/>
      <c r="BR597" s="36"/>
      <c r="BU597" s="21"/>
      <c r="BY597" s="47"/>
      <c r="BZ597" s="47"/>
      <c r="CL597" s="15"/>
      <c r="CM597" s="2"/>
    </row>
    <row r="598" spans="1:91" ht="12.75">
      <c r="A598" s="18"/>
      <c r="E598" s="13"/>
      <c r="F598" s="35"/>
      <c r="G598" s="2"/>
      <c r="J598" s="6"/>
      <c r="M598" s="2"/>
      <c r="W598" s="47"/>
      <c r="X598" s="47"/>
      <c r="AD598" s="47"/>
      <c r="AL598" s="6"/>
      <c r="BI598" s="6"/>
      <c r="BR598" s="36"/>
      <c r="BU598" s="21"/>
      <c r="BY598" s="47"/>
      <c r="BZ598" s="47"/>
      <c r="CL598" s="15"/>
      <c r="CM598" s="2"/>
    </row>
    <row r="599" spans="1:91" ht="12.75">
      <c r="A599" s="18"/>
      <c r="E599" s="13"/>
      <c r="F599" s="35"/>
      <c r="G599" s="2"/>
      <c r="J599" s="6"/>
      <c r="M599" s="2"/>
      <c r="W599" s="47"/>
      <c r="X599" s="47"/>
      <c r="AD599" s="47"/>
      <c r="AL599" s="6"/>
      <c r="BI599" s="6"/>
      <c r="BR599" s="36"/>
      <c r="BU599" s="21"/>
      <c r="BY599" s="47"/>
      <c r="BZ599" s="47"/>
      <c r="CL599" s="15"/>
      <c r="CM599" s="2"/>
    </row>
    <row r="600" spans="1:91" ht="12.75">
      <c r="A600" s="18"/>
      <c r="E600" s="13"/>
      <c r="F600" s="35"/>
      <c r="G600" s="2"/>
      <c r="M600" s="2"/>
      <c r="W600" s="47"/>
      <c r="X600" s="47"/>
      <c r="AD600" s="47"/>
      <c r="BR600" s="36"/>
      <c r="BU600" s="21"/>
      <c r="BY600" s="47"/>
      <c r="BZ600" s="47"/>
      <c r="CM600" s="2"/>
    </row>
    <row r="601" spans="1:91" ht="12.75">
      <c r="A601" s="18"/>
      <c r="E601" s="13"/>
      <c r="F601" s="35"/>
      <c r="G601" s="2"/>
      <c r="J601" s="6"/>
      <c r="M601" s="2"/>
      <c r="W601" s="47"/>
      <c r="X601" s="47"/>
      <c r="AD601" s="47"/>
      <c r="AL601" s="6"/>
      <c r="AY601" s="6"/>
      <c r="BF601" s="6"/>
      <c r="BG601" s="16"/>
      <c r="BH601" s="16"/>
      <c r="BO601" s="47"/>
      <c r="BQ601" s="47"/>
      <c r="BR601" s="36"/>
      <c r="BT601" s="40"/>
      <c r="BU601" s="21"/>
      <c r="BY601" s="47"/>
      <c r="BZ601" s="47"/>
      <c r="CL601" s="15"/>
      <c r="CM601" s="2"/>
    </row>
    <row r="602" spans="1:91" ht="12.75">
      <c r="A602" s="18"/>
      <c r="E602" s="13"/>
      <c r="F602" s="35"/>
      <c r="G602" s="2"/>
      <c r="J602" s="6"/>
      <c r="M602" s="2"/>
      <c r="W602" s="47"/>
      <c r="X602" s="47"/>
      <c r="AD602" s="47"/>
      <c r="AL602" s="6"/>
      <c r="AY602" s="6"/>
      <c r="BF602" s="6"/>
      <c r="BG602" s="16"/>
      <c r="BH602" s="16"/>
      <c r="BO602" s="47"/>
      <c r="BQ602" s="47"/>
      <c r="BR602" s="36"/>
      <c r="BT602" s="40"/>
      <c r="BU602" s="21"/>
      <c r="BY602" s="47"/>
      <c r="BZ602" s="47"/>
      <c r="CL602" s="15"/>
      <c r="CM602" s="2"/>
    </row>
    <row r="603" spans="1:91" ht="12.75">
      <c r="A603" s="18"/>
      <c r="E603" s="13"/>
      <c r="F603" s="35"/>
      <c r="G603" s="2"/>
      <c r="J603" s="6"/>
      <c r="M603" s="2"/>
      <c r="W603" s="47"/>
      <c r="X603" s="47"/>
      <c r="AD603" s="47"/>
      <c r="AL603" s="6"/>
      <c r="AX603" s="6"/>
      <c r="BR603" s="36"/>
      <c r="BU603" s="21"/>
      <c r="BY603" s="47"/>
      <c r="BZ603" s="47"/>
      <c r="CL603" s="15"/>
      <c r="CM603" s="2"/>
    </row>
    <row r="604" spans="1:91" ht="12.75">
      <c r="A604" s="18"/>
      <c r="E604" s="13"/>
      <c r="F604" s="35"/>
      <c r="G604" s="2"/>
      <c r="J604" s="6"/>
      <c r="M604" s="2"/>
      <c r="W604" s="47"/>
      <c r="X604" s="47"/>
      <c r="AD604" s="47"/>
      <c r="AL604" s="6"/>
      <c r="AY604" s="6"/>
      <c r="BF604" s="6"/>
      <c r="BG604" s="16"/>
      <c r="BH604" s="16"/>
      <c r="BR604" s="36"/>
      <c r="BU604" s="21"/>
      <c r="BY604" s="47"/>
      <c r="BZ604" s="47"/>
      <c r="CL604" s="15"/>
      <c r="CM604" s="2"/>
    </row>
    <row r="605" spans="1:91" ht="12.75">
      <c r="A605" s="18"/>
      <c r="E605" s="13"/>
      <c r="F605" s="35"/>
      <c r="G605" s="2"/>
      <c r="J605" s="6"/>
      <c r="M605" s="2"/>
      <c r="W605" s="47"/>
      <c r="X605" s="47"/>
      <c r="AD605" s="47"/>
      <c r="AL605" s="6"/>
      <c r="AY605" s="6"/>
      <c r="BF605" s="6"/>
      <c r="BG605" s="16"/>
      <c r="BH605" s="16"/>
      <c r="BO605" s="47"/>
      <c r="BQ605" s="47"/>
      <c r="BR605" s="36"/>
      <c r="BT605" s="40"/>
      <c r="BU605" s="21"/>
      <c r="BY605" s="47"/>
      <c r="BZ605" s="47"/>
      <c r="CL605" s="15"/>
      <c r="CM605" s="2"/>
    </row>
    <row r="606" spans="1:91" ht="12.75">
      <c r="A606" s="18"/>
      <c r="E606" s="13"/>
      <c r="F606" s="35"/>
      <c r="G606" s="2"/>
      <c r="M606" s="2"/>
      <c r="AD606" s="47"/>
      <c r="BR606" s="36"/>
      <c r="BU606" s="21"/>
      <c r="BY606" s="47"/>
      <c r="BZ606" s="47"/>
      <c r="CL606" s="15"/>
      <c r="CM606" s="2"/>
    </row>
    <row r="607" spans="1:91" ht="12.75">
      <c r="A607" s="18"/>
      <c r="E607" s="13"/>
      <c r="F607" s="35"/>
      <c r="G607" s="2"/>
      <c r="J607" s="6"/>
      <c r="M607" s="2"/>
      <c r="W607" s="47"/>
      <c r="X607" s="47"/>
      <c r="AD607" s="47"/>
      <c r="AL607" s="6"/>
      <c r="AY607" s="6"/>
      <c r="BF607" s="6"/>
      <c r="BG607" s="16"/>
      <c r="BH607" s="16"/>
      <c r="BR607" s="36"/>
      <c r="BU607" s="21"/>
      <c r="BY607" s="47"/>
      <c r="BZ607" s="47"/>
      <c r="CL607" s="15"/>
      <c r="CM607" s="2"/>
    </row>
    <row r="608" spans="1:91" ht="12.75">
      <c r="A608" s="18"/>
      <c r="E608" s="13"/>
      <c r="F608" s="35"/>
      <c r="G608" s="2"/>
      <c r="J608" s="6"/>
      <c r="M608" s="2"/>
      <c r="W608" s="47"/>
      <c r="X608" s="47"/>
      <c r="AD608" s="47"/>
      <c r="AL608" s="6"/>
      <c r="AY608" s="6"/>
      <c r="BF608" s="6"/>
      <c r="BG608" s="16"/>
      <c r="BH608" s="16"/>
      <c r="BQ608" s="47"/>
      <c r="BR608" s="36"/>
      <c r="BT608" s="40"/>
      <c r="BU608" s="21"/>
      <c r="BY608" s="47"/>
      <c r="BZ608" s="47"/>
      <c r="CL608" s="15"/>
      <c r="CM608" s="2"/>
    </row>
    <row r="609" spans="1:91" ht="12.75">
      <c r="A609" s="18"/>
      <c r="E609" s="13"/>
      <c r="F609" s="35"/>
      <c r="G609" s="2"/>
      <c r="J609" s="6"/>
      <c r="M609" s="2"/>
      <c r="W609" s="47"/>
      <c r="X609" s="47"/>
      <c r="AD609" s="47"/>
      <c r="AL609" s="6"/>
      <c r="AY609" s="6"/>
      <c r="BF609" s="6"/>
      <c r="BG609" s="16"/>
      <c r="BH609" s="16"/>
      <c r="BQ609" s="47"/>
      <c r="BR609" s="36"/>
      <c r="BT609" s="40"/>
      <c r="BU609" s="21"/>
      <c r="BY609" s="47"/>
      <c r="BZ609" s="47"/>
      <c r="CL609" s="15"/>
      <c r="CM609" s="2"/>
    </row>
    <row r="610" spans="1:91" ht="12.75">
      <c r="A610" s="18"/>
      <c r="E610" s="13"/>
      <c r="F610" s="35"/>
      <c r="G610" s="2"/>
      <c r="J610" s="6"/>
      <c r="M610" s="2"/>
      <c r="W610" s="47"/>
      <c r="X610" s="47"/>
      <c r="AD610" s="47"/>
      <c r="AL610" s="6"/>
      <c r="AY610" s="6"/>
      <c r="BF610" s="6"/>
      <c r="BG610" s="16"/>
      <c r="BH610" s="16"/>
      <c r="BQ610" s="47"/>
      <c r="BR610" s="36"/>
      <c r="BT610" s="40"/>
      <c r="BU610" s="21"/>
      <c r="BY610" s="47"/>
      <c r="BZ610" s="47"/>
      <c r="CL610" s="15"/>
      <c r="CM610" s="2"/>
    </row>
    <row r="611" spans="1:91" ht="12.75">
      <c r="A611" s="18"/>
      <c r="E611" s="13"/>
      <c r="F611" s="35"/>
      <c r="G611" s="2"/>
      <c r="M611" s="2"/>
      <c r="W611" s="47"/>
      <c r="X611" s="47"/>
      <c r="AM611" s="23"/>
      <c r="BU611" s="21"/>
      <c r="BY611" s="47"/>
      <c r="CL611" s="15"/>
      <c r="CM611" s="2"/>
    </row>
    <row r="612" spans="1:91" ht="12.75">
      <c r="A612" s="18"/>
      <c r="E612" s="13"/>
      <c r="F612" s="35"/>
      <c r="G612" s="2"/>
      <c r="M612" s="2"/>
      <c r="BU612" s="21"/>
      <c r="BY612" s="47"/>
      <c r="CL612" s="15"/>
      <c r="CM612" s="2"/>
    </row>
    <row r="613" spans="1:91" ht="12.75">
      <c r="A613" s="18"/>
      <c r="E613" s="13"/>
      <c r="F613" s="35"/>
      <c r="G613" s="2"/>
      <c r="J613" s="6"/>
      <c r="M613" s="2"/>
      <c r="W613" s="47"/>
      <c r="X613" s="47"/>
      <c r="AD613" s="47"/>
      <c r="AL613" s="6"/>
      <c r="AX613" s="6"/>
      <c r="BR613" s="36"/>
      <c r="BU613" s="21"/>
      <c r="BY613" s="47"/>
      <c r="BZ613" s="47"/>
      <c r="CL613" s="15"/>
      <c r="CM613" s="2"/>
    </row>
    <row r="614" spans="1:91" ht="12.75">
      <c r="A614" s="18"/>
      <c r="E614" s="13"/>
      <c r="F614" s="35"/>
      <c r="G614" s="2"/>
      <c r="J614" s="6"/>
      <c r="M614" s="2"/>
      <c r="W614" s="47"/>
      <c r="X614" s="47"/>
      <c r="AD614" s="47"/>
      <c r="AL614" s="6"/>
      <c r="AW614" s="6"/>
      <c r="AX614" s="6"/>
      <c r="BR614" s="36"/>
      <c r="BU614" s="21"/>
      <c r="BY614" s="47"/>
      <c r="BZ614" s="47"/>
      <c r="CL614" s="15"/>
      <c r="CM614" s="2"/>
    </row>
    <row r="615" spans="1:91" ht="12.75">
      <c r="A615" s="18"/>
      <c r="E615" s="13"/>
      <c r="F615" s="35"/>
      <c r="G615" s="2"/>
      <c r="J615" s="6"/>
      <c r="M615" s="2"/>
      <c r="W615" s="47"/>
      <c r="X615" s="47"/>
      <c r="AD615" s="47"/>
      <c r="AL615" s="6"/>
      <c r="BA615" s="6"/>
      <c r="BB615" s="16"/>
      <c r="BR615" s="36"/>
      <c r="BU615" s="21"/>
      <c r="BY615" s="47"/>
      <c r="BZ615" s="47"/>
      <c r="CL615" s="15"/>
      <c r="CM615" s="2"/>
    </row>
    <row r="616" spans="1:91" ht="12.75">
      <c r="A616" s="18"/>
      <c r="E616" s="13"/>
      <c r="F616" s="35"/>
      <c r="G616" s="2"/>
      <c r="J616" s="6"/>
      <c r="M616" s="2"/>
      <c r="W616" s="47"/>
      <c r="X616" s="47"/>
      <c r="AD616" s="47"/>
      <c r="AL616" s="6"/>
      <c r="BA616" s="16"/>
      <c r="BB616" s="6"/>
      <c r="BR616" s="36"/>
      <c r="BU616" s="21"/>
      <c r="BY616" s="47"/>
      <c r="BZ616" s="47"/>
      <c r="CL616" s="15"/>
      <c r="CM616" s="2"/>
    </row>
    <row r="617" spans="1:91" ht="12.75">
      <c r="A617" s="18"/>
      <c r="E617" s="13"/>
      <c r="F617" s="35"/>
      <c r="G617" s="2"/>
      <c r="J617" s="6"/>
      <c r="M617" s="2"/>
      <c r="W617" s="47"/>
      <c r="X617" s="47"/>
      <c r="AD617" s="47"/>
      <c r="AL617" s="6"/>
      <c r="BD617" s="6"/>
      <c r="BR617" s="36"/>
      <c r="BU617" s="21"/>
      <c r="BY617" s="47"/>
      <c r="BZ617" s="47"/>
      <c r="CL617" s="15"/>
      <c r="CM617" s="2"/>
    </row>
    <row r="618" spans="1:91" ht="12.75">
      <c r="A618" s="18"/>
      <c r="E618" s="13"/>
      <c r="F618" s="35"/>
      <c r="G618" s="2"/>
      <c r="J618" s="6"/>
      <c r="M618" s="2"/>
      <c r="W618" s="47"/>
      <c r="X618" s="47"/>
      <c r="AD618" s="47"/>
      <c r="AL618" s="6"/>
      <c r="BD618" s="6"/>
      <c r="BR618" s="36"/>
      <c r="BU618" s="21"/>
      <c r="BY618" s="47"/>
      <c r="BZ618" s="47"/>
      <c r="CL618" s="15"/>
      <c r="CM618" s="2"/>
    </row>
    <row r="619" spans="1:91" ht="12.75">
      <c r="A619" s="18"/>
      <c r="E619" s="13"/>
      <c r="F619" s="35"/>
      <c r="G619" s="2"/>
      <c r="M619" s="2"/>
      <c r="BR619" s="36"/>
      <c r="BU619" s="21"/>
      <c r="CM619" s="2"/>
    </row>
    <row r="620" spans="1:91" ht="12.75">
      <c r="A620" s="18"/>
      <c r="E620" s="13"/>
      <c r="F620" s="35"/>
      <c r="G620" s="2"/>
      <c r="M620" s="2"/>
      <c r="W620" s="47"/>
      <c r="X620" s="47"/>
      <c r="AM620" s="23"/>
      <c r="BR620" s="36"/>
      <c r="BU620" s="21"/>
      <c r="BY620" s="47"/>
      <c r="CL620" s="15"/>
      <c r="CM620" s="2"/>
    </row>
    <row r="621" spans="1:91" ht="12.75">
      <c r="A621" s="18"/>
      <c r="E621" s="13"/>
      <c r="F621" s="35"/>
      <c r="G621" s="2"/>
      <c r="J621" s="6"/>
      <c r="M621" s="2"/>
      <c r="W621" s="47"/>
      <c r="X621" s="47"/>
      <c r="AD621" s="47"/>
      <c r="AL621" s="6"/>
      <c r="AM621" s="23"/>
      <c r="BD621" s="6"/>
      <c r="BI621" s="6"/>
      <c r="BR621" s="36"/>
      <c r="BU621" s="21"/>
      <c r="BY621" s="47"/>
      <c r="BZ621" s="47"/>
      <c r="CL621" s="15"/>
      <c r="CM621" s="2"/>
    </row>
    <row r="622" spans="1:91" ht="12.75">
      <c r="A622" s="18"/>
      <c r="E622" s="13"/>
      <c r="F622" s="35"/>
      <c r="G622" s="2"/>
      <c r="J622" s="6"/>
      <c r="M622" s="2"/>
      <c r="W622" s="47"/>
      <c r="X622" s="47"/>
      <c r="AD622" s="47"/>
      <c r="AL622" s="6"/>
      <c r="AM622" s="23"/>
      <c r="BI622" s="6"/>
      <c r="BR622" s="36"/>
      <c r="BU622" s="21"/>
      <c r="BY622" s="47"/>
      <c r="BZ622" s="47"/>
      <c r="CL622" s="15"/>
      <c r="CM622" s="2"/>
    </row>
    <row r="623" spans="1:91" ht="12.75">
      <c r="A623" s="18"/>
      <c r="E623" s="13"/>
      <c r="F623" s="35"/>
      <c r="G623" s="2"/>
      <c r="J623" s="6"/>
      <c r="M623" s="2"/>
      <c r="W623" s="47"/>
      <c r="X623" s="47"/>
      <c r="AD623" s="47"/>
      <c r="AL623" s="6"/>
      <c r="AM623" s="23"/>
      <c r="BI623" s="6"/>
      <c r="BR623" s="36"/>
      <c r="BU623" s="21"/>
      <c r="BY623" s="47"/>
      <c r="BZ623" s="47"/>
      <c r="CL623" s="15"/>
      <c r="CM623" s="2"/>
    </row>
    <row r="624" spans="1:91" ht="12.75">
      <c r="A624" s="18"/>
      <c r="E624" s="13"/>
      <c r="F624" s="35"/>
      <c r="G624" s="2"/>
      <c r="J624" s="6"/>
      <c r="M624" s="2"/>
      <c r="W624" s="47"/>
      <c r="X624" s="47"/>
      <c r="AD624" s="47"/>
      <c r="AL624" s="6"/>
      <c r="AM624" s="23"/>
      <c r="BI624" s="6"/>
      <c r="BR624" s="36"/>
      <c r="BU624" s="21"/>
      <c r="BY624" s="47"/>
      <c r="BZ624" s="47"/>
      <c r="CL624" s="15"/>
      <c r="CM624" s="2"/>
    </row>
    <row r="625" spans="1:91" ht="12.75">
      <c r="A625" s="18"/>
      <c r="E625" s="13"/>
      <c r="F625" s="35"/>
      <c r="G625" s="2"/>
      <c r="M625" s="2"/>
      <c r="W625" s="47"/>
      <c r="AD625" s="47"/>
      <c r="AM625" s="23"/>
      <c r="BU625" s="21"/>
      <c r="BY625" s="47"/>
      <c r="BZ625" s="47"/>
      <c r="CL625" s="15"/>
      <c r="CM625" s="2"/>
    </row>
    <row r="626" spans="1:91" ht="12.75">
      <c r="A626" s="18"/>
      <c r="E626" s="13"/>
      <c r="F626" s="35"/>
      <c r="G626" s="2"/>
      <c r="J626" s="6"/>
      <c r="M626" s="2"/>
      <c r="W626" s="47"/>
      <c r="X626" s="47"/>
      <c r="AD626" s="47"/>
      <c r="AL626" s="6"/>
      <c r="BR626" s="36"/>
      <c r="BU626" s="21"/>
      <c r="BY626" s="47"/>
      <c r="BZ626" s="47"/>
      <c r="CL626" s="15"/>
      <c r="CM626" s="2"/>
    </row>
    <row r="627" spans="1:91" ht="12.75">
      <c r="A627" s="18"/>
      <c r="E627" s="13"/>
      <c r="F627" s="35"/>
      <c r="G627" s="2"/>
      <c r="J627" s="6"/>
      <c r="M627" s="2"/>
      <c r="W627" s="47"/>
      <c r="X627" s="47"/>
      <c r="AD627" s="47"/>
      <c r="AL627" s="6"/>
      <c r="BR627" s="36"/>
      <c r="BU627" s="21"/>
      <c r="BY627" s="47"/>
      <c r="BZ627" s="47"/>
      <c r="CL627" s="15"/>
      <c r="CM627" s="2"/>
    </row>
    <row r="628" spans="1:91" ht="12.75">
      <c r="A628" s="18"/>
      <c r="E628" s="13"/>
      <c r="F628" s="35"/>
      <c r="G628" s="2"/>
      <c r="M628" s="2"/>
      <c r="W628" s="47"/>
      <c r="X628" s="47"/>
      <c r="BR628" s="36"/>
      <c r="BU628" s="21"/>
      <c r="BY628" s="47"/>
      <c r="BZ628" s="47"/>
      <c r="CM628" s="2"/>
    </row>
    <row r="629" spans="1:91" ht="12.75">
      <c r="A629" s="18"/>
      <c r="E629" s="13"/>
      <c r="F629" s="35"/>
      <c r="G629" s="2"/>
      <c r="J629" s="6"/>
      <c r="M629" s="2"/>
      <c r="W629" s="47"/>
      <c r="X629" s="47"/>
      <c r="AD629" s="47"/>
      <c r="AL629" s="6"/>
      <c r="AW629" s="6"/>
      <c r="BA629" s="6"/>
      <c r="BB629" s="16"/>
      <c r="BR629" s="36"/>
      <c r="BU629" s="21"/>
      <c r="BY629" s="47"/>
      <c r="BZ629" s="47"/>
      <c r="CL629" s="15"/>
      <c r="CM629" s="2"/>
    </row>
    <row r="630" spans="1:91" ht="12.75">
      <c r="A630" s="18"/>
      <c r="E630" s="13"/>
      <c r="F630" s="35"/>
      <c r="G630" s="2"/>
      <c r="J630" s="6"/>
      <c r="M630" s="2"/>
      <c r="W630" s="47"/>
      <c r="X630" s="47"/>
      <c r="AD630" s="47"/>
      <c r="AL630" s="6"/>
      <c r="BA630" s="16"/>
      <c r="BB630" s="6"/>
      <c r="BR630" s="36"/>
      <c r="BU630" s="21"/>
      <c r="BY630" s="47"/>
      <c r="BZ630" s="47"/>
      <c r="CL630" s="15"/>
      <c r="CM630" s="2"/>
    </row>
    <row r="631" spans="1:91" ht="12.75">
      <c r="A631" s="18"/>
      <c r="E631" s="13"/>
      <c r="F631" s="35"/>
      <c r="G631" s="2"/>
      <c r="J631" s="6"/>
      <c r="M631" s="2"/>
      <c r="W631" s="47"/>
      <c r="X631" s="47"/>
      <c r="AD631" s="47"/>
      <c r="AL631" s="6"/>
      <c r="BD631" s="6"/>
      <c r="BR631" s="36"/>
      <c r="BU631" s="21"/>
      <c r="BY631" s="47"/>
      <c r="BZ631" s="47"/>
      <c r="CL631" s="15"/>
      <c r="CM631" s="2"/>
    </row>
    <row r="632" spans="1:91" ht="12.75">
      <c r="A632" s="18"/>
      <c r="E632" s="13"/>
      <c r="F632" s="35"/>
      <c r="G632" s="2"/>
      <c r="J632" s="6"/>
      <c r="M632" s="2"/>
      <c r="W632" s="47"/>
      <c r="X632" s="47"/>
      <c r="AD632" s="47"/>
      <c r="AL632" s="6"/>
      <c r="BI632" s="6"/>
      <c r="BR632" s="36"/>
      <c r="BU632" s="21"/>
      <c r="BY632" s="47"/>
      <c r="BZ632" s="47"/>
      <c r="CL632" s="15"/>
      <c r="CM632" s="2"/>
    </row>
    <row r="633" spans="1:91" ht="12.75">
      <c r="A633" s="18"/>
      <c r="E633" s="13"/>
      <c r="F633" s="35"/>
      <c r="G633" s="2"/>
      <c r="J633" s="6"/>
      <c r="M633" s="2"/>
      <c r="W633" s="47"/>
      <c r="X633" s="47"/>
      <c r="AD633" s="47"/>
      <c r="AL633" s="6"/>
      <c r="BI633" s="6"/>
      <c r="BR633" s="36"/>
      <c r="BU633" s="21"/>
      <c r="BY633" s="47"/>
      <c r="BZ633" s="47"/>
      <c r="CL633" s="15"/>
      <c r="CM633" s="2"/>
    </row>
    <row r="634" spans="1:91" ht="12.75">
      <c r="A634" s="18"/>
      <c r="E634" s="13"/>
      <c r="F634" s="35"/>
      <c r="G634" s="2"/>
      <c r="J634" s="6"/>
      <c r="M634" s="2"/>
      <c r="W634" s="47"/>
      <c r="X634" s="47"/>
      <c r="AD634" s="47"/>
      <c r="AL634" s="6"/>
      <c r="BI634" s="6"/>
      <c r="BR634" s="36"/>
      <c r="BU634" s="21"/>
      <c r="BY634" s="47"/>
      <c r="BZ634" s="47"/>
      <c r="CL634" s="15"/>
      <c r="CM634" s="2"/>
    </row>
    <row r="635" spans="1:91" ht="12.75">
      <c r="A635" s="18"/>
      <c r="E635" s="13"/>
      <c r="F635" s="35"/>
      <c r="G635" s="2"/>
      <c r="J635" s="6"/>
      <c r="M635" s="2"/>
      <c r="W635" s="47"/>
      <c r="X635" s="47"/>
      <c r="AD635" s="47"/>
      <c r="AL635" s="6"/>
      <c r="BR635" s="36"/>
      <c r="BU635" s="21"/>
      <c r="BY635" s="47"/>
      <c r="BZ635" s="47"/>
      <c r="CL635" s="15"/>
      <c r="CM635" s="2"/>
    </row>
    <row r="636" spans="1:91" ht="12.75">
      <c r="A636" s="18"/>
      <c r="E636" s="13"/>
      <c r="F636" s="35"/>
      <c r="G636" s="2"/>
      <c r="J636" s="6"/>
      <c r="M636" s="2"/>
      <c r="W636" s="47"/>
      <c r="X636" s="47"/>
      <c r="AD636" s="47"/>
      <c r="AL636" s="6"/>
      <c r="BR636" s="36"/>
      <c r="BU636" s="21"/>
      <c r="BY636" s="47"/>
      <c r="BZ636" s="47"/>
      <c r="CL636" s="15"/>
      <c r="CM636" s="2"/>
    </row>
    <row r="637" spans="1:91" ht="12.75">
      <c r="A637" s="18"/>
      <c r="E637" s="13"/>
      <c r="F637" s="35"/>
      <c r="G637" s="2"/>
      <c r="M637" s="2"/>
      <c r="BR637" s="36"/>
      <c r="BU637" s="21"/>
      <c r="BY637" s="47"/>
      <c r="BZ637" s="47"/>
      <c r="CM637" s="2"/>
    </row>
    <row r="638" spans="1:91" ht="12.75">
      <c r="A638" s="18"/>
      <c r="E638" s="13"/>
      <c r="F638" s="35"/>
      <c r="G638" s="2"/>
      <c r="J638" s="6"/>
      <c r="M638" s="2"/>
      <c r="W638" s="47"/>
      <c r="X638" s="47"/>
      <c r="AD638" s="47"/>
      <c r="AL638" s="6"/>
      <c r="AX638" s="6"/>
      <c r="AY638" s="6"/>
      <c r="BF638" s="6"/>
      <c r="BG638" s="16"/>
      <c r="BH638" s="16"/>
      <c r="BR638" s="36"/>
      <c r="BU638" s="21"/>
      <c r="BY638" s="47"/>
      <c r="BZ638" s="47"/>
      <c r="CL638" s="15"/>
      <c r="CM638" s="2"/>
    </row>
    <row r="639" spans="1:91" ht="12.75">
      <c r="A639" s="18"/>
      <c r="E639" s="13"/>
      <c r="F639" s="35"/>
      <c r="G639" s="2"/>
      <c r="J639" s="6"/>
      <c r="M639" s="2"/>
      <c r="W639" s="47"/>
      <c r="X639" s="47"/>
      <c r="AD639" s="47"/>
      <c r="AL639" s="6"/>
      <c r="AX639" s="6"/>
      <c r="AY639" s="6"/>
      <c r="BF639" s="6"/>
      <c r="BG639" s="16"/>
      <c r="BH639" s="16"/>
      <c r="BR639" s="36"/>
      <c r="BU639" s="21"/>
      <c r="BY639" s="47"/>
      <c r="BZ639" s="47"/>
      <c r="CL639" s="15"/>
      <c r="CM639" s="2"/>
    </row>
    <row r="640" spans="1:91" ht="12.75">
      <c r="A640" s="18"/>
      <c r="E640" s="13"/>
      <c r="F640" s="35"/>
      <c r="G640" s="2"/>
      <c r="J640" s="6"/>
      <c r="M640" s="2"/>
      <c r="W640" s="47"/>
      <c r="X640" s="47"/>
      <c r="AD640" s="47"/>
      <c r="AL640" s="6"/>
      <c r="AX640" s="6"/>
      <c r="AY640" s="6"/>
      <c r="BF640" s="6"/>
      <c r="BG640" s="16"/>
      <c r="BH640" s="16"/>
      <c r="BR640" s="36"/>
      <c r="BU640" s="21"/>
      <c r="BY640" s="47"/>
      <c r="BZ640" s="47"/>
      <c r="CL640" s="15"/>
      <c r="CM640" s="2"/>
    </row>
    <row r="641" spans="1:91" ht="12.75">
      <c r="A641" s="18"/>
      <c r="E641" s="13"/>
      <c r="F641" s="35"/>
      <c r="G641" s="2"/>
      <c r="J641" s="6"/>
      <c r="M641" s="2"/>
      <c r="W641" s="47"/>
      <c r="X641" s="47"/>
      <c r="AD641" s="47"/>
      <c r="AL641" s="6"/>
      <c r="AX641" s="6"/>
      <c r="AY641" s="6"/>
      <c r="BF641" s="6"/>
      <c r="BG641" s="16"/>
      <c r="BH641" s="16"/>
      <c r="BR641" s="36"/>
      <c r="BU641" s="21"/>
      <c r="BY641" s="47"/>
      <c r="BZ641" s="47"/>
      <c r="CL641" s="15"/>
      <c r="CM641" s="2"/>
    </row>
    <row r="642" spans="1:91" ht="12.75">
      <c r="A642" s="18"/>
      <c r="E642" s="13"/>
      <c r="F642" s="35"/>
      <c r="G642" s="2"/>
      <c r="J642" s="6"/>
      <c r="M642" s="2"/>
      <c r="W642" s="47"/>
      <c r="X642" s="47"/>
      <c r="AD642" s="47"/>
      <c r="AL642" s="6"/>
      <c r="AX642" s="6"/>
      <c r="AY642" s="6"/>
      <c r="BF642" s="6"/>
      <c r="BG642" s="16"/>
      <c r="BH642" s="16"/>
      <c r="BR642" s="36"/>
      <c r="BU642" s="21"/>
      <c r="BY642" s="47"/>
      <c r="BZ642" s="47"/>
      <c r="CL642" s="15"/>
      <c r="CM642" s="2"/>
    </row>
    <row r="643" spans="1:91" ht="12.75">
      <c r="A643" s="18"/>
      <c r="E643" s="13"/>
      <c r="F643" s="35"/>
      <c r="G643" s="2"/>
      <c r="M643" s="2"/>
      <c r="W643" s="47"/>
      <c r="AD643" s="47"/>
      <c r="AM643" s="23"/>
      <c r="BR643" s="36"/>
      <c r="BU643" s="21"/>
      <c r="BY643" s="47"/>
      <c r="CL643" s="15"/>
      <c r="CM643" s="2"/>
    </row>
    <row r="644" spans="1:91" ht="12.75">
      <c r="A644" s="18"/>
      <c r="E644" s="13"/>
      <c r="F644" s="35"/>
      <c r="G644" s="2"/>
      <c r="M644" s="2"/>
      <c r="W644" s="47"/>
      <c r="X644" s="47"/>
      <c r="AD644" s="47"/>
      <c r="BR644" s="36"/>
      <c r="BU644" s="21"/>
      <c r="BY644" s="47"/>
      <c r="CL644" s="15"/>
      <c r="CM644" s="2"/>
    </row>
    <row r="645" spans="1:91" ht="12.75">
      <c r="A645" s="18"/>
      <c r="E645" s="13"/>
      <c r="F645" s="35"/>
      <c r="G645" s="2"/>
      <c r="J645" s="6"/>
      <c r="M645" s="2"/>
      <c r="W645" s="47"/>
      <c r="X645" s="47"/>
      <c r="AD645" s="47"/>
      <c r="AL645" s="6"/>
      <c r="AX645" s="6"/>
      <c r="BR645" s="36"/>
      <c r="BU645" s="21"/>
      <c r="BY645" s="47"/>
      <c r="BZ645" s="47"/>
      <c r="CL645" s="15"/>
      <c r="CM645" s="2"/>
    </row>
    <row r="646" spans="1:91" ht="12.75">
      <c r="A646" s="18"/>
      <c r="E646" s="13"/>
      <c r="F646" s="35"/>
      <c r="G646" s="2"/>
      <c r="J646" s="6"/>
      <c r="M646" s="2"/>
      <c r="W646" s="47"/>
      <c r="X646" s="47"/>
      <c r="AD646" s="47"/>
      <c r="AL646" s="6"/>
      <c r="AW646" s="6"/>
      <c r="BA646" s="6"/>
      <c r="BB646" s="16"/>
      <c r="BR646" s="36"/>
      <c r="BU646" s="21"/>
      <c r="BY646" s="47"/>
      <c r="BZ646" s="47"/>
      <c r="CL646" s="15"/>
      <c r="CM646" s="2"/>
    </row>
    <row r="647" spans="1:91" ht="12.75">
      <c r="A647" s="18"/>
      <c r="E647" s="13"/>
      <c r="F647" s="35"/>
      <c r="G647" s="2"/>
      <c r="M647" s="2"/>
      <c r="W647" s="47"/>
      <c r="AM647" s="23"/>
      <c r="BU647" s="21"/>
      <c r="BY647" s="47"/>
      <c r="BZ647" s="47"/>
      <c r="CL647" s="15"/>
      <c r="CM647" s="2"/>
    </row>
    <row r="648" spans="1:91" ht="12.75">
      <c r="A648" s="18"/>
      <c r="E648" s="13"/>
      <c r="F648" s="35"/>
      <c r="G648" s="2"/>
      <c r="J648" s="6"/>
      <c r="M648" s="2"/>
      <c r="W648" s="47"/>
      <c r="X648" s="47"/>
      <c r="AD648" s="47"/>
      <c r="AL648" s="6"/>
      <c r="BA648" s="6"/>
      <c r="BB648" s="16"/>
      <c r="BR648" s="36"/>
      <c r="BU648" s="21"/>
      <c r="BY648" s="47"/>
      <c r="BZ648" s="47"/>
      <c r="CL648" s="15"/>
      <c r="CM648" s="2"/>
    </row>
    <row r="649" spans="1:91" ht="12.75">
      <c r="A649" s="18"/>
      <c r="E649" s="13"/>
      <c r="F649" s="35"/>
      <c r="G649" s="2"/>
      <c r="J649" s="6"/>
      <c r="M649" s="2"/>
      <c r="W649" s="47"/>
      <c r="X649" s="47"/>
      <c r="AD649" s="47"/>
      <c r="AL649" s="6"/>
      <c r="BA649" s="6"/>
      <c r="BB649" s="16"/>
      <c r="BR649" s="36"/>
      <c r="BU649" s="21"/>
      <c r="BY649" s="47"/>
      <c r="BZ649" s="47"/>
      <c r="CL649" s="15"/>
      <c r="CM649" s="2"/>
    </row>
    <row r="650" spans="1:91" ht="12.75">
      <c r="A650" s="18"/>
      <c r="E650" s="13"/>
      <c r="F650" s="35"/>
      <c r="G650" s="2"/>
      <c r="J650" s="6"/>
      <c r="M650" s="2"/>
      <c r="W650" s="47"/>
      <c r="X650" s="47"/>
      <c r="AD650" s="47"/>
      <c r="AL650" s="6"/>
      <c r="BA650" s="16"/>
      <c r="BB650" s="6"/>
      <c r="BR650" s="36"/>
      <c r="BU650" s="21"/>
      <c r="BY650" s="47"/>
      <c r="BZ650" s="47"/>
      <c r="CL650" s="15"/>
      <c r="CM650" s="2"/>
    </row>
    <row r="651" spans="1:91" ht="12.75">
      <c r="A651" s="18"/>
      <c r="E651" s="13"/>
      <c r="F651" s="35"/>
      <c r="G651" s="2"/>
      <c r="J651" s="6"/>
      <c r="M651" s="2"/>
      <c r="W651" s="47"/>
      <c r="X651" s="47"/>
      <c r="AD651" s="47"/>
      <c r="AL651" s="6"/>
      <c r="BI651" s="6"/>
      <c r="BR651" s="36"/>
      <c r="BU651" s="21"/>
      <c r="BY651" s="47"/>
      <c r="BZ651" s="47"/>
      <c r="CL651" s="15"/>
      <c r="CM651" s="2"/>
    </row>
    <row r="652" spans="1:91" ht="12.75">
      <c r="A652" s="18"/>
      <c r="E652" s="13"/>
      <c r="F652" s="35"/>
      <c r="G652" s="2"/>
      <c r="M652" s="2"/>
      <c r="W652" s="47"/>
      <c r="X652" s="47"/>
      <c r="BU652" s="21"/>
      <c r="BY652" s="47"/>
      <c r="BZ652" s="47"/>
      <c r="CM652" s="2"/>
    </row>
    <row r="653" spans="1:91" ht="12.75">
      <c r="A653" s="18"/>
      <c r="E653" s="13"/>
      <c r="F653" s="35"/>
      <c r="G653" s="2"/>
      <c r="J653" s="6"/>
      <c r="M653" s="2"/>
      <c r="W653" s="47"/>
      <c r="X653" s="47"/>
      <c r="AD653" s="47"/>
      <c r="AL653" s="6"/>
      <c r="BD653" s="6"/>
      <c r="BR653" s="36"/>
      <c r="BU653" s="21"/>
      <c r="BY653" s="47"/>
      <c r="BZ653" s="47"/>
      <c r="CL653" s="15"/>
      <c r="CM653" s="2"/>
    </row>
    <row r="654" spans="1:91" ht="12.75">
      <c r="A654" s="18"/>
      <c r="E654" s="13"/>
      <c r="F654" s="35"/>
      <c r="G654" s="2"/>
      <c r="J654" s="6"/>
      <c r="M654" s="2"/>
      <c r="W654" s="47"/>
      <c r="X654" s="47"/>
      <c r="AD654" s="47"/>
      <c r="AL654" s="6"/>
      <c r="BD654" s="6"/>
      <c r="BR654" s="36"/>
      <c r="BU654" s="21"/>
      <c r="BY654" s="47"/>
      <c r="BZ654" s="47"/>
      <c r="CL654" s="15"/>
      <c r="CM654" s="2"/>
    </row>
    <row r="655" spans="1:91" ht="12.75">
      <c r="A655" s="18"/>
      <c r="E655" s="13"/>
      <c r="F655" s="35"/>
      <c r="G655" s="2"/>
      <c r="J655" s="6"/>
      <c r="M655" s="2"/>
      <c r="W655" s="47"/>
      <c r="X655" s="47"/>
      <c r="AD655" s="47"/>
      <c r="AL655" s="6"/>
      <c r="BI655" s="6"/>
      <c r="BR655" s="36"/>
      <c r="BU655" s="21"/>
      <c r="BY655" s="47"/>
      <c r="BZ655" s="47"/>
      <c r="CL655" s="15"/>
      <c r="CM655" s="2"/>
    </row>
    <row r="656" spans="1:91" ht="12.75">
      <c r="A656" s="18"/>
      <c r="E656" s="13"/>
      <c r="F656" s="35"/>
      <c r="G656" s="2"/>
      <c r="J656" s="6"/>
      <c r="M656" s="2"/>
      <c r="W656" s="47"/>
      <c r="X656" s="47"/>
      <c r="AD656" s="47"/>
      <c r="AL656" s="6"/>
      <c r="BI656" s="6"/>
      <c r="BR656" s="36"/>
      <c r="BU656" s="21"/>
      <c r="BY656" s="47"/>
      <c r="BZ656" s="47"/>
      <c r="CL656" s="15"/>
      <c r="CM656" s="2"/>
    </row>
    <row r="657" spans="1:91" ht="12.75">
      <c r="A657" s="18"/>
      <c r="E657" s="13"/>
      <c r="F657" s="35"/>
      <c r="G657" s="2"/>
      <c r="J657" s="6"/>
      <c r="M657" s="2"/>
      <c r="W657" s="47"/>
      <c r="X657" s="47"/>
      <c r="AD657" s="47"/>
      <c r="AL657" s="6"/>
      <c r="BI657" s="6"/>
      <c r="BR657" s="36"/>
      <c r="BU657" s="21"/>
      <c r="BY657" s="47"/>
      <c r="BZ657" s="47"/>
      <c r="CL657" s="15"/>
      <c r="CM657" s="2"/>
    </row>
    <row r="658" spans="1:91" ht="12.75">
      <c r="A658" s="18"/>
      <c r="E658" s="13"/>
      <c r="F658" s="35"/>
      <c r="G658" s="2"/>
      <c r="J658" s="6"/>
      <c r="M658" s="2"/>
      <c r="W658" s="47"/>
      <c r="X658" s="47"/>
      <c r="AD658" s="47"/>
      <c r="AL658" s="6"/>
      <c r="BR658" s="36"/>
      <c r="BU658" s="21"/>
      <c r="BY658" s="47"/>
      <c r="BZ658" s="47"/>
      <c r="CL658" s="15"/>
      <c r="CM658" s="2"/>
    </row>
    <row r="659" spans="1:91" ht="12.75">
      <c r="A659" s="18"/>
      <c r="E659" s="13"/>
      <c r="F659" s="35"/>
      <c r="G659" s="2"/>
      <c r="M659" s="2"/>
      <c r="W659" s="47"/>
      <c r="X659" s="47"/>
      <c r="AD659" s="47"/>
      <c r="BU659" s="21"/>
      <c r="BY659" s="47"/>
      <c r="BZ659" s="47"/>
      <c r="CM659" s="2"/>
    </row>
    <row r="660" spans="1:91" ht="12.75">
      <c r="A660" s="18"/>
      <c r="E660" s="13"/>
      <c r="F660" s="35"/>
      <c r="G660" s="2"/>
      <c r="J660" s="6"/>
      <c r="M660" s="2"/>
      <c r="W660" s="47"/>
      <c r="X660" s="47"/>
      <c r="AD660" s="47"/>
      <c r="AL660" s="6"/>
      <c r="BA660" s="6"/>
      <c r="BB660" s="16"/>
      <c r="BR660" s="36"/>
      <c r="BU660" s="21"/>
      <c r="BY660" s="47"/>
      <c r="BZ660" s="47"/>
      <c r="CL660" s="15"/>
      <c r="CM660" s="2"/>
    </row>
    <row r="661" spans="1:91" ht="12.75">
      <c r="A661" s="18"/>
      <c r="E661" s="13"/>
      <c r="F661" s="35"/>
      <c r="G661" s="2"/>
      <c r="J661" s="6"/>
      <c r="M661" s="2"/>
      <c r="W661" s="47"/>
      <c r="X661" s="47"/>
      <c r="AD661" s="47"/>
      <c r="AL661" s="6"/>
      <c r="BA661" s="16"/>
      <c r="BB661" s="6"/>
      <c r="BR661" s="36"/>
      <c r="BU661" s="21"/>
      <c r="BY661" s="47"/>
      <c r="BZ661" s="47"/>
      <c r="CL661" s="15"/>
      <c r="CM661" s="2"/>
    </row>
    <row r="662" spans="1:91" ht="12.75">
      <c r="A662" s="18"/>
      <c r="E662" s="13"/>
      <c r="F662" s="35"/>
      <c r="G662" s="2"/>
      <c r="J662" s="6"/>
      <c r="M662" s="2"/>
      <c r="W662" s="47"/>
      <c r="X662" s="47"/>
      <c r="AD662" s="47"/>
      <c r="AL662" s="6"/>
      <c r="BI662" s="6"/>
      <c r="BR662" s="36"/>
      <c r="BU662" s="21"/>
      <c r="BY662" s="47"/>
      <c r="BZ662" s="47"/>
      <c r="CL662" s="15"/>
      <c r="CM662" s="2"/>
    </row>
    <row r="663" spans="1:91" ht="12.75">
      <c r="A663" s="18"/>
      <c r="E663" s="13"/>
      <c r="F663" s="35"/>
      <c r="G663" s="2"/>
      <c r="J663" s="6"/>
      <c r="M663" s="2"/>
      <c r="W663" s="47"/>
      <c r="X663" s="47"/>
      <c r="AD663" s="47"/>
      <c r="AL663" s="6"/>
      <c r="BD663" s="6"/>
      <c r="BR663" s="36"/>
      <c r="BU663" s="21"/>
      <c r="BY663" s="47"/>
      <c r="BZ663" s="47"/>
      <c r="CL663" s="15"/>
      <c r="CM663" s="2"/>
    </row>
    <row r="664" spans="1:91" ht="12.75">
      <c r="A664" s="18"/>
      <c r="E664" s="13"/>
      <c r="F664" s="35"/>
      <c r="G664" s="2"/>
      <c r="J664" s="6"/>
      <c r="M664" s="2"/>
      <c r="W664" s="47"/>
      <c r="X664" s="47"/>
      <c r="AD664" s="47"/>
      <c r="AL664" s="6"/>
      <c r="BI664" s="6"/>
      <c r="BR664" s="36"/>
      <c r="BU664" s="21"/>
      <c r="BY664" s="47"/>
      <c r="BZ664" s="47"/>
      <c r="CL664" s="15"/>
      <c r="CM664" s="2"/>
    </row>
    <row r="665" spans="1:91" ht="12.75">
      <c r="A665" s="18"/>
      <c r="E665" s="13"/>
      <c r="F665" s="35"/>
      <c r="G665" s="2"/>
      <c r="J665" s="6"/>
      <c r="M665" s="2"/>
      <c r="W665" s="47"/>
      <c r="X665" s="47"/>
      <c r="AD665" s="47"/>
      <c r="AL665" s="6"/>
      <c r="BI665" s="6"/>
      <c r="BR665" s="36"/>
      <c r="BU665" s="21"/>
      <c r="BY665" s="47"/>
      <c r="BZ665" s="47"/>
      <c r="CL665" s="15"/>
      <c r="CM665" s="2"/>
    </row>
    <row r="666" spans="1:91" ht="12.75">
      <c r="A666" s="18"/>
      <c r="E666" s="13"/>
      <c r="F666" s="35"/>
      <c r="G666" s="2"/>
      <c r="M666" s="2"/>
      <c r="AD666" s="47"/>
      <c r="BR666" s="36"/>
      <c r="BU666" s="21"/>
      <c r="BY666" s="47"/>
      <c r="BZ666" s="47"/>
      <c r="CL666" s="15"/>
      <c r="CM666" s="2"/>
    </row>
    <row r="667" spans="1:91" ht="12.75">
      <c r="A667" s="18"/>
      <c r="E667" s="13"/>
      <c r="F667" s="35"/>
      <c r="G667" s="2"/>
      <c r="J667" s="6"/>
      <c r="M667" s="2"/>
      <c r="W667" s="47"/>
      <c r="X667" s="47"/>
      <c r="AD667" s="47"/>
      <c r="AL667" s="6"/>
      <c r="AX667" s="6"/>
      <c r="AY667" s="6"/>
      <c r="BF667" s="6"/>
      <c r="BG667" s="16"/>
      <c r="BH667" s="16"/>
      <c r="BR667" s="36"/>
      <c r="BU667" s="21"/>
      <c r="BY667" s="47"/>
      <c r="BZ667" s="47"/>
      <c r="CL667" s="15"/>
      <c r="CM667" s="2"/>
    </row>
    <row r="668" spans="1:91" ht="12.75">
      <c r="A668" s="18"/>
      <c r="E668" s="13"/>
      <c r="F668" s="35"/>
      <c r="G668" s="2"/>
      <c r="J668" s="6"/>
      <c r="M668" s="2"/>
      <c r="W668" s="47"/>
      <c r="X668" s="47"/>
      <c r="AD668" s="47"/>
      <c r="AL668" s="6"/>
      <c r="AX668" s="6"/>
      <c r="AY668" s="6"/>
      <c r="BF668" s="6"/>
      <c r="BG668" s="16"/>
      <c r="BH668" s="16"/>
      <c r="BR668" s="36"/>
      <c r="BU668" s="21"/>
      <c r="BY668" s="47"/>
      <c r="BZ668" s="47"/>
      <c r="CL668" s="15"/>
      <c r="CM668" s="2"/>
    </row>
    <row r="669" spans="1:91" ht="12.75">
      <c r="A669" s="18"/>
      <c r="E669" s="13"/>
      <c r="F669" s="35"/>
      <c r="G669" s="2"/>
      <c r="J669" s="6"/>
      <c r="M669" s="2"/>
      <c r="W669" s="47"/>
      <c r="X669" s="47"/>
      <c r="AD669" s="47"/>
      <c r="AL669" s="6"/>
      <c r="AX669" s="6"/>
      <c r="AY669" s="6"/>
      <c r="BF669" s="6"/>
      <c r="BG669" s="16"/>
      <c r="BH669" s="16"/>
      <c r="BR669" s="36"/>
      <c r="BU669" s="21"/>
      <c r="BY669" s="47"/>
      <c r="BZ669" s="47"/>
      <c r="CL669" s="15"/>
      <c r="CM669" s="2"/>
    </row>
    <row r="670" spans="1:91" ht="12.75">
      <c r="A670" s="18"/>
      <c r="E670" s="13"/>
      <c r="F670" s="35"/>
      <c r="G670" s="2"/>
      <c r="J670" s="6"/>
      <c r="M670" s="2"/>
      <c r="W670" s="47"/>
      <c r="X670" s="47"/>
      <c r="AD670" s="47"/>
      <c r="AL670" s="6"/>
      <c r="AX670" s="6"/>
      <c r="AY670" s="6"/>
      <c r="BF670" s="6"/>
      <c r="BG670" s="16"/>
      <c r="BH670" s="16"/>
      <c r="BR670" s="36"/>
      <c r="BU670" s="21"/>
      <c r="BY670" s="47"/>
      <c r="BZ670" s="47"/>
      <c r="CL670" s="15"/>
      <c r="CM670" s="2"/>
    </row>
    <row r="671" spans="1:91" ht="12.75">
      <c r="A671" s="18"/>
      <c r="E671" s="13"/>
      <c r="F671" s="35"/>
      <c r="G671" s="2"/>
      <c r="J671" s="6"/>
      <c r="M671" s="2"/>
      <c r="W671" s="47"/>
      <c r="X671" s="47"/>
      <c r="AD671" s="47"/>
      <c r="AL671" s="6"/>
      <c r="AX671" s="6"/>
      <c r="AY671" s="6"/>
      <c r="BF671" s="6"/>
      <c r="BG671" s="16"/>
      <c r="BH671" s="16"/>
      <c r="BR671" s="36"/>
      <c r="BU671" s="21"/>
      <c r="BY671" s="47"/>
      <c r="BZ671" s="47"/>
      <c r="CL671" s="15"/>
      <c r="CM671" s="2"/>
    </row>
    <row r="672" spans="1:91" ht="12.75">
      <c r="A672" s="18"/>
      <c r="E672" s="13"/>
      <c r="F672" s="35"/>
      <c r="G672" s="2"/>
      <c r="J672" s="6"/>
      <c r="M672" s="2"/>
      <c r="W672" s="47"/>
      <c r="X672" s="47"/>
      <c r="AD672" s="47"/>
      <c r="AL672" s="6"/>
      <c r="AX672" s="6"/>
      <c r="AY672" s="6"/>
      <c r="BF672" s="6"/>
      <c r="BG672" s="16"/>
      <c r="BH672" s="16"/>
      <c r="BR672" s="36"/>
      <c r="BU672" s="21"/>
      <c r="BY672" s="47"/>
      <c r="BZ672" s="47"/>
      <c r="CL672" s="15"/>
      <c r="CM672" s="2"/>
    </row>
    <row r="673" spans="1:91" ht="12.75">
      <c r="A673" s="18"/>
      <c r="E673" s="13"/>
      <c r="F673" s="35"/>
      <c r="G673" s="2"/>
      <c r="J673" s="6"/>
      <c r="M673" s="2"/>
      <c r="W673" s="47"/>
      <c r="X673" s="47"/>
      <c r="AL673" s="6"/>
      <c r="AM673" s="23"/>
      <c r="BR673" s="36"/>
      <c r="BU673" s="21"/>
      <c r="BY673" s="47"/>
      <c r="BZ673" s="47"/>
      <c r="CM673" s="2"/>
    </row>
    <row r="674" spans="1:91" ht="12.75">
      <c r="A674" s="18"/>
      <c r="E674" s="13"/>
      <c r="F674" s="35"/>
      <c r="G674" s="2"/>
      <c r="J674" s="6"/>
      <c r="M674" s="2"/>
      <c r="AL674" s="6"/>
      <c r="AM674" s="23"/>
      <c r="BR674" s="36"/>
      <c r="BU674" s="21"/>
      <c r="BY674" s="47"/>
      <c r="BZ674" s="47"/>
      <c r="CL674" s="15"/>
      <c r="CM674" s="2"/>
    </row>
    <row r="675" spans="1:91" ht="12.75">
      <c r="A675" s="18"/>
      <c r="E675" s="13"/>
      <c r="F675" s="35"/>
      <c r="G675" s="2"/>
      <c r="J675" s="6"/>
      <c r="M675" s="2"/>
      <c r="AL675" s="6"/>
      <c r="AM675" s="23"/>
      <c r="BR675" s="36"/>
      <c r="BU675" s="21"/>
      <c r="BY675" s="47"/>
      <c r="BZ675" s="47"/>
      <c r="CL675" s="15"/>
      <c r="CM675" s="2"/>
    </row>
    <row r="676" spans="1:91" ht="12.75">
      <c r="A676" s="18"/>
      <c r="E676" s="13"/>
      <c r="F676" s="35"/>
      <c r="G676" s="2"/>
      <c r="J676" s="6"/>
      <c r="M676" s="2"/>
      <c r="AL676" s="6"/>
      <c r="AM676" s="23"/>
      <c r="BR676" s="36"/>
      <c r="BU676" s="21"/>
      <c r="BY676" s="47"/>
      <c r="BZ676" s="47"/>
      <c r="CL676" s="15"/>
      <c r="CM676" s="2"/>
    </row>
    <row r="677" spans="1:91" ht="12.75">
      <c r="A677" s="18"/>
      <c r="E677" s="13"/>
      <c r="F677" s="35"/>
      <c r="G677" s="2"/>
      <c r="J677" s="6"/>
      <c r="M677" s="2"/>
      <c r="AL677" s="6"/>
      <c r="AM677" s="23"/>
      <c r="BR677" s="36"/>
      <c r="BU677" s="21"/>
      <c r="BY677" s="47"/>
      <c r="BZ677" s="47"/>
      <c r="CM677" s="2"/>
    </row>
    <row r="678" spans="1:91" ht="12.75">
      <c r="A678" s="18"/>
      <c r="E678" s="13"/>
      <c r="F678" s="35"/>
      <c r="G678" s="2"/>
      <c r="J678" s="6"/>
      <c r="M678" s="2"/>
      <c r="W678" s="47"/>
      <c r="X678" s="47"/>
      <c r="AD678" s="47"/>
      <c r="AL678" s="6"/>
      <c r="AM678" s="23"/>
      <c r="AW678" s="6"/>
      <c r="BR678" s="36"/>
      <c r="BU678" s="21"/>
      <c r="BY678" s="47"/>
      <c r="BZ678" s="47"/>
      <c r="CL678" s="15"/>
      <c r="CM678" s="2"/>
    </row>
    <row r="679" spans="1:91" ht="12.75">
      <c r="A679" s="18"/>
      <c r="E679" s="13"/>
      <c r="F679" s="35"/>
      <c r="G679" s="2"/>
      <c r="J679" s="6"/>
      <c r="M679" s="2"/>
      <c r="W679" s="47"/>
      <c r="X679" s="47"/>
      <c r="AD679" s="47"/>
      <c r="AL679" s="6"/>
      <c r="AM679" s="23"/>
      <c r="AW679" s="6"/>
      <c r="BR679" s="36"/>
      <c r="BU679" s="21"/>
      <c r="BY679" s="47"/>
      <c r="BZ679" s="47"/>
      <c r="CL679" s="15"/>
      <c r="CM679" s="2"/>
    </row>
    <row r="680" spans="1:91" ht="12.75">
      <c r="A680" s="18"/>
      <c r="E680" s="13"/>
      <c r="F680" s="35"/>
      <c r="G680" s="2"/>
      <c r="J680" s="6"/>
      <c r="M680" s="2"/>
      <c r="W680" s="47"/>
      <c r="X680" s="47"/>
      <c r="AD680" s="47"/>
      <c r="AL680" s="6"/>
      <c r="AM680" s="23"/>
      <c r="BA680" s="6"/>
      <c r="BB680" s="16"/>
      <c r="BR680" s="36"/>
      <c r="BU680" s="21"/>
      <c r="BY680" s="47"/>
      <c r="BZ680" s="47"/>
      <c r="CL680" s="15"/>
      <c r="CM680" s="2"/>
    </row>
    <row r="681" spans="1:91" ht="12.75">
      <c r="A681" s="18"/>
      <c r="E681" s="13"/>
      <c r="F681" s="35"/>
      <c r="G681" s="2"/>
      <c r="J681" s="6"/>
      <c r="M681" s="2"/>
      <c r="W681" s="47"/>
      <c r="X681" s="47"/>
      <c r="AD681" s="47"/>
      <c r="AL681" s="6"/>
      <c r="AM681" s="23"/>
      <c r="BA681" s="16"/>
      <c r="BB681" s="6"/>
      <c r="BR681" s="36"/>
      <c r="BU681" s="21"/>
      <c r="BY681" s="47"/>
      <c r="BZ681" s="47"/>
      <c r="CL681" s="15"/>
      <c r="CM681" s="2"/>
    </row>
    <row r="682" spans="1:91" ht="12.75">
      <c r="A682" s="18"/>
      <c r="E682" s="13"/>
      <c r="F682" s="35"/>
      <c r="G682" s="2"/>
      <c r="J682" s="6"/>
      <c r="M682" s="2"/>
      <c r="W682" s="47"/>
      <c r="X682" s="47"/>
      <c r="AD682" s="47"/>
      <c r="AL682" s="6"/>
      <c r="AM682" s="23"/>
      <c r="BD682" s="6"/>
      <c r="BR682" s="36"/>
      <c r="BU682" s="21"/>
      <c r="BY682" s="47"/>
      <c r="BZ682" s="47"/>
      <c r="CL682" s="15"/>
      <c r="CM682" s="2"/>
    </row>
    <row r="683" spans="1:91" ht="12.75">
      <c r="A683" s="18"/>
      <c r="E683" s="13"/>
      <c r="F683" s="35"/>
      <c r="G683" s="2"/>
      <c r="J683" s="6"/>
      <c r="M683" s="2"/>
      <c r="W683" s="47"/>
      <c r="X683" s="47"/>
      <c r="AD683" s="47"/>
      <c r="AL683" s="6"/>
      <c r="AM683" s="23"/>
      <c r="BI683" s="6"/>
      <c r="BR683" s="36"/>
      <c r="BU683" s="21"/>
      <c r="BY683" s="47"/>
      <c r="BZ683" s="47"/>
      <c r="CL683" s="15"/>
      <c r="CM683" s="2"/>
    </row>
    <row r="684" spans="1:91" ht="12.75">
      <c r="A684" s="18"/>
      <c r="E684" s="13"/>
      <c r="F684" s="35"/>
      <c r="G684" s="2"/>
      <c r="J684" s="6"/>
      <c r="M684" s="2"/>
      <c r="W684" s="47"/>
      <c r="X684" s="47"/>
      <c r="AD684" s="47"/>
      <c r="AL684" s="6"/>
      <c r="AM684" s="23"/>
      <c r="BI684" s="6"/>
      <c r="BR684" s="36"/>
      <c r="BU684" s="21"/>
      <c r="BY684" s="47"/>
      <c r="BZ684" s="47"/>
      <c r="CL684" s="15"/>
      <c r="CM684" s="2"/>
    </row>
    <row r="685" spans="1:91" ht="12.75">
      <c r="A685" s="18"/>
      <c r="E685" s="13"/>
      <c r="F685" s="35"/>
      <c r="G685" s="2"/>
      <c r="J685" s="6"/>
      <c r="M685" s="2"/>
      <c r="W685" s="47"/>
      <c r="X685" s="47"/>
      <c r="AD685" s="47"/>
      <c r="AL685" s="6"/>
      <c r="AM685" s="23"/>
      <c r="AY685" s="6"/>
      <c r="BR685" s="36"/>
      <c r="BU685" s="21"/>
      <c r="BY685" s="47"/>
      <c r="BZ685" s="47"/>
      <c r="CL685" s="15"/>
      <c r="CM685" s="2"/>
    </row>
    <row r="686" spans="1:91" ht="12.75">
      <c r="A686" s="18"/>
      <c r="E686" s="13"/>
      <c r="F686" s="35"/>
      <c r="G686" s="2"/>
      <c r="J686" s="6"/>
      <c r="M686" s="2"/>
      <c r="W686" s="47"/>
      <c r="X686" s="47"/>
      <c r="AD686" s="47"/>
      <c r="AL686" s="6"/>
      <c r="AM686" s="23"/>
      <c r="BI686" s="6"/>
      <c r="BR686" s="36"/>
      <c r="BU686" s="21"/>
      <c r="BY686" s="47"/>
      <c r="BZ686" s="47"/>
      <c r="CL686" s="15"/>
      <c r="CM686" s="2"/>
    </row>
    <row r="687" spans="1:91" ht="12.75">
      <c r="A687" s="18"/>
      <c r="E687" s="13"/>
      <c r="F687" s="35"/>
      <c r="G687" s="2"/>
      <c r="J687" s="6"/>
      <c r="M687" s="2"/>
      <c r="W687" s="47"/>
      <c r="X687" s="47"/>
      <c r="AD687" s="47"/>
      <c r="AL687" s="6"/>
      <c r="AM687" s="23"/>
      <c r="BI687" s="6"/>
      <c r="BR687" s="36"/>
      <c r="BU687" s="21"/>
      <c r="BY687" s="47"/>
      <c r="BZ687" s="47"/>
      <c r="CL687" s="15"/>
      <c r="CM687" s="2"/>
    </row>
    <row r="688" spans="1:91" ht="12.75">
      <c r="A688" s="18"/>
      <c r="E688" s="13"/>
      <c r="F688" s="35"/>
      <c r="G688" s="2"/>
      <c r="M688" s="2"/>
      <c r="AD688" s="47"/>
      <c r="AM688" s="23"/>
      <c r="BR688" s="36"/>
      <c r="BU688" s="21"/>
      <c r="BY688" s="47"/>
      <c r="BZ688" s="47"/>
      <c r="CM688" s="2"/>
    </row>
    <row r="689" spans="1:91" ht="12.75">
      <c r="A689" s="18"/>
      <c r="E689" s="13"/>
      <c r="F689" s="35"/>
      <c r="G689" s="2"/>
      <c r="J689" s="6"/>
      <c r="M689" s="2"/>
      <c r="W689" s="47"/>
      <c r="X689" s="47"/>
      <c r="AD689" s="47"/>
      <c r="AL689" s="6"/>
      <c r="AM689" s="23"/>
      <c r="BR689" s="36"/>
      <c r="BU689" s="21"/>
      <c r="BY689" s="47"/>
      <c r="BZ689" s="47"/>
      <c r="CL689" s="15"/>
      <c r="CM689" s="2"/>
    </row>
    <row r="690" spans="1:91" ht="12.75">
      <c r="A690" s="18"/>
      <c r="E690" s="13"/>
      <c r="F690" s="35"/>
      <c r="G690" s="2"/>
      <c r="J690" s="6"/>
      <c r="M690" s="2"/>
      <c r="W690" s="47"/>
      <c r="X690" s="47"/>
      <c r="AD690" s="47"/>
      <c r="AL690" s="6"/>
      <c r="AM690" s="23"/>
      <c r="BR690" s="36"/>
      <c r="BU690" s="21"/>
      <c r="BY690" s="47"/>
      <c r="BZ690" s="47"/>
      <c r="CL690" s="15"/>
      <c r="CM690" s="2"/>
    </row>
    <row r="691" spans="1:91" ht="12.75">
      <c r="A691" s="18"/>
      <c r="E691" s="13"/>
      <c r="F691" s="35"/>
      <c r="G691" s="2"/>
      <c r="J691" s="6"/>
      <c r="M691" s="2"/>
      <c r="W691" s="47"/>
      <c r="X691" s="47"/>
      <c r="AD691" s="47"/>
      <c r="AL691" s="6"/>
      <c r="AM691" s="23"/>
      <c r="BE691" s="6"/>
      <c r="BR691" s="36"/>
      <c r="BU691" s="21"/>
      <c r="BY691" s="47"/>
      <c r="BZ691" s="47"/>
      <c r="CL691" s="15"/>
      <c r="CM691" s="2"/>
    </row>
    <row r="692" spans="1:91" ht="12.75">
      <c r="A692" s="18"/>
      <c r="E692" s="13"/>
      <c r="F692" s="35"/>
      <c r="G692" s="2"/>
      <c r="J692" s="6"/>
      <c r="M692" s="2"/>
      <c r="W692" s="47"/>
      <c r="X692" s="47"/>
      <c r="AD692" s="47"/>
      <c r="AL692" s="6"/>
      <c r="AM692" s="23"/>
      <c r="BE692" s="6"/>
      <c r="BR692" s="36"/>
      <c r="BU692" s="21"/>
      <c r="BY692" s="47"/>
      <c r="BZ692" s="47"/>
      <c r="CL692" s="15"/>
      <c r="CM692" s="2"/>
    </row>
    <row r="693" spans="1:91" ht="12.75">
      <c r="A693" s="18"/>
      <c r="E693" s="13"/>
      <c r="F693" s="35"/>
      <c r="G693" s="2"/>
      <c r="J693" s="6"/>
      <c r="M693" s="2"/>
      <c r="W693" s="47"/>
      <c r="X693" s="47"/>
      <c r="AD693" s="47"/>
      <c r="AL693" s="6"/>
      <c r="AM693" s="23"/>
      <c r="BE693" s="6"/>
      <c r="BR693" s="36"/>
      <c r="BU693" s="21"/>
      <c r="BY693" s="47"/>
      <c r="BZ693" s="47"/>
      <c r="CL693" s="15"/>
      <c r="CM693" s="2"/>
    </row>
    <row r="694" spans="1:91" ht="12.75">
      <c r="A694" s="18"/>
      <c r="E694" s="13"/>
      <c r="F694" s="35"/>
      <c r="G694" s="2"/>
      <c r="J694" s="6"/>
      <c r="M694" s="2"/>
      <c r="W694" s="47"/>
      <c r="X694" s="47"/>
      <c r="AD694" s="47"/>
      <c r="AL694" s="6"/>
      <c r="AM694" s="23"/>
      <c r="BI694" s="6"/>
      <c r="BR694" s="36"/>
      <c r="BU694" s="21"/>
      <c r="BY694" s="47"/>
      <c r="BZ694" s="47"/>
      <c r="CL694" s="15"/>
      <c r="CM694" s="2"/>
    </row>
    <row r="695" spans="1:91" ht="12.75">
      <c r="A695" s="18"/>
      <c r="E695" s="13"/>
      <c r="F695" s="35"/>
      <c r="G695" s="2"/>
      <c r="J695" s="6"/>
      <c r="M695" s="2"/>
      <c r="AL695" s="6"/>
      <c r="AM695" s="23"/>
      <c r="BU695" s="21"/>
      <c r="CL695" s="15"/>
      <c r="CM695" s="2"/>
    </row>
    <row r="696" spans="1:91" ht="12.75">
      <c r="A696" s="18"/>
      <c r="E696" s="13"/>
      <c r="F696" s="35"/>
      <c r="G696" s="2"/>
      <c r="J696" s="6"/>
      <c r="M696" s="2"/>
      <c r="W696" s="47"/>
      <c r="X696" s="47"/>
      <c r="AD696" s="47"/>
      <c r="AL696" s="6"/>
      <c r="AM696" s="23"/>
      <c r="BA696" s="6"/>
      <c r="BB696" s="16"/>
      <c r="BR696" s="36"/>
      <c r="BU696" s="21"/>
      <c r="BY696" s="47"/>
      <c r="BZ696" s="47"/>
      <c r="CL696" s="15"/>
      <c r="CM696" s="2"/>
    </row>
    <row r="697" spans="1:91" ht="12.75">
      <c r="A697" s="18"/>
      <c r="E697" s="13"/>
      <c r="F697" s="35"/>
      <c r="G697" s="2"/>
      <c r="J697" s="6"/>
      <c r="M697" s="2"/>
      <c r="W697" s="47"/>
      <c r="X697" s="47"/>
      <c r="AD697" s="47"/>
      <c r="AL697" s="6"/>
      <c r="AM697" s="23"/>
      <c r="BA697" s="16"/>
      <c r="BB697" s="6"/>
      <c r="BR697" s="36"/>
      <c r="BU697" s="21"/>
      <c r="BY697" s="47"/>
      <c r="BZ697" s="47"/>
      <c r="CL697" s="15"/>
      <c r="CM697" s="2"/>
    </row>
    <row r="698" spans="1:91" ht="12.75">
      <c r="A698" s="18"/>
      <c r="E698" s="13"/>
      <c r="F698" s="35"/>
      <c r="G698" s="2"/>
      <c r="J698" s="6"/>
      <c r="M698" s="2"/>
      <c r="W698" s="47"/>
      <c r="X698" s="47"/>
      <c r="AD698" s="47"/>
      <c r="AL698" s="6"/>
      <c r="AM698" s="23"/>
      <c r="BD698" s="6"/>
      <c r="BR698" s="36"/>
      <c r="BU698" s="21"/>
      <c r="BY698" s="47"/>
      <c r="BZ698" s="47"/>
      <c r="CL698" s="15"/>
      <c r="CM698" s="2"/>
    </row>
    <row r="699" spans="1:91" ht="12.75">
      <c r="A699" s="18"/>
      <c r="E699" s="13"/>
      <c r="F699" s="35"/>
      <c r="G699" s="2"/>
      <c r="J699" s="6"/>
      <c r="M699" s="2"/>
      <c r="W699" s="47"/>
      <c r="X699" s="47"/>
      <c r="AD699" s="47"/>
      <c r="AL699" s="6"/>
      <c r="AM699" s="23"/>
      <c r="BI699" s="6"/>
      <c r="BR699" s="36"/>
      <c r="BU699" s="21"/>
      <c r="BY699" s="47"/>
      <c r="BZ699" s="47"/>
      <c r="CL699" s="15"/>
      <c r="CM699" s="2"/>
    </row>
    <row r="700" spans="1:91" ht="12.75">
      <c r="A700" s="18"/>
      <c r="E700" s="13"/>
      <c r="F700" s="35"/>
      <c r="G700" s="2"/>
      <c r="J700" s="6"/>
      <c r="M700" s="2"/>
      <c r="W700" s="47"/>
      <c r="X700" s="47"/>
      <c r="AD700" s="47"/>
      <c r="AL700" s="6"/>
      <c r="AM700" s="23"/>
      <c r="BI700" s="6"/>
      <c r="BR700" s="36"/>
      <c r="BU700" s="21"/>
      <c r="BY700" s="47"/>
      <c r="BZ700" s="47"/>
      <c r="CL700" s="15"/>
      <c r="CM700" s="2"/>
    </row>
    <row r="701" spans="1:91" ht="12.75">
      <c r="A701" s="18"/>
      <c r="E701" s="13"/>
      <c r="F701" s="35"/>
      <c r="G701" s="2"/>
      <c r="J701" s="6"/>
      <c r="M701" s="2"/>
      <c r="W701" s="47"/>
      <c r="X701" s="47"/>
      <c r="AD701" s="47"/>
      <c r="AL701" s="6"/>
      <c r="AM701" s="23"/>
      <c r="BI701" s="6"/>
      <c r="BR701" s="36"/>
      <c r="BU701" s="21"/>
      <c r="BY701" s="47"/>
      <c r="BZ701" s="47"/>
      <c r="CL701" s="15"/>
      <c r="CM701" s="2"/>
    </row>
    <row r="702" spans="1:91" ht="12.75">
      <c r="A702" s="18"/>
      <c r="E702" s="13"/>
      <c r="F702" s="35"/>
      <c r="G702" s="2"/>
      <c r="J702" s="6"/>
      <c r="M702" s="2"/>
      <c r="W702" s="47"/>
      <c r="X702" s="47"/>
      <c r="AD702" s="47"/>
      <c r="AL702" s="6"/>
      <c r="AM702" s="23"/>
      <c r="BI702" s="6"/>
      <c r="BR702" s="36"/>
      <c r="BU702" s="21"/>
      <c r="BY702" s="47"/>
      <c r="BZ702" s="47"/>
      <c r="CL702" s="15"/>
      <c r="CM702" s="2"/>
    </row>
    <row r="703" spans="1:91" ht="12.75">
      <c r="A703" s="18"/>
      <c r="E703" s="13"/>
      <c r="F703" s="35"/>
      <c r="G703" s="2"/>
      <c r="J703" s="6"/>
      <c r="M703" s="2"/>
      <c r="W703" s="47"/>
      <c r="X703" s="47"/>
      <c r="AL703" s="6"/>
      <c r="AM703" s="23"/>
      <c r="BU703" s="21"/>
      <c r="CM703" s="2"/>
    </row>
    <row r="704" spans="1:91" ht="12.75">
      <c r="A704" s="18"/>
      <c r="E704" s="13"/>
      <c r="F704" s="35"/>
      <c r="G704" s="2"/>
      <c r="J704" s="6"/>
      <c r="M704" s="2"/>
      <c r="W704" s="47"/>
      <c r="X704" s="47"/>
      <c r="AD704" s="47"/>
      <c r="AL704" s="6"/>
      <c r="AM704" s="23"/>
      <c r="BF704" s="6"/>
      <c r="BG704" s="16"/>
      <c r="BH704" s="16"/>
      <c r="BR704" s="36"/>
      <c r="BU704" s="21"/>
      <c r="BY704" s="47"/>
      <c r="BZ704" s="47"/>
      <c r="CL704" s="15"/>
      <c r="CM704" s="2"/>
    </row>
    <row r="705" spans="1:91" ht="12.75">
      <c r="A705" s="18"/>
      <c r="E705" s="13"/>
      <c r="F705" s="35"/>
      <c r="G705" s="2"/>
      <c r="J705" s="6"/>
      <c r="M705" s="2"/>
      <c r="W705" s="47"/>
      <c r="X705" s="47"/>
      <c r="AD705" s="47"/>
      <c r="AL705" s="6"/>
      <c r="AM705" s="23"/>
      <c r="BF705" s="6"/>
      <c r="BG705" s="16"/>
      <c r="BH705" s="16"/>
      <c r="BR705" s="36"/>
      <c r="BU705" s="21"/>
      <c r="BY705" s="47"/>
      <c r="BZ705" s="47"/>
      <c r="CL705" s="15"/>
      <c r="CM705" s="2"/>
    </row>
    <row r="706" spans="1:91" ht="12.75">
      <c r="A706" s="18"/>
      <c r="E706" s="13"/>
      <c r="F706" s="35"/>
      <c r="G706" s="2"/>
      <c r="J706" s="6"/>
      <c r="M706" s="2"/>
      <c r="W706" s="47"/>
      <c r="X706" s="47"/>
      <c r="AD706" s="47"/>
      <c r="AL706" s="6"/>
      <c r="AM706" s="23"/>
      <c r="BF706" s="6"/>
      <c r="BG706" s="16"/>
      <c r="BH706" s="16"/>
      <c r="BR706" s="36"/>
      <c r="BU706" s="21"/>
      <c r="BY706" s="47"/>
      <c r="BZ706" s="47"/>
      <c r="CL706" s="15"/>
      <c r="CM706" s="2"/>
    </row>
    <row r="707" spans="1:91" ht="12.75">
      <c r="A707" s="18"/>
      <c r="E707" s="13"/>
      <c r="F707" s="35"/>
      <c r="G707" s="2"/>
      <c r="J707" s="6"/>
      <c r="M707" s="2"/>
      <c r="W707" s="47"/>
      <c r="X707" s="47"/>
      <c r="AD707" s="47"/>
      <c r="AL707" s="6"/>
      <c r="AM707" s="23"/>
      <c r="BF707" s="6"/>
      <c r="BG707" s="16"/>
      <c r="BH707" s="16"/>
      <c r="BR707" s="36"/>
      <c r="BU707" s="21"/>
      <c r="BY707" s="47"/>
      <c r="BZ707" s="47"/>
      <c r="CL707" s="15"/>
      <c r="CM707" s="2"/>
    </row>
    <row r="708" spans="1:91" ht="12.75">
      <c r="A708" s="18"/>
      <c r="E708" s="13"/>
      <c r="F708" s="35"/>
      <c r="G708" s="2"/>
      <c r="M708" s="2"/>
      <c r="AD708" s="47"/>
      <c r="AM708" s="23"/>
      <c r="BU708" s="21"/>
      <c r="CM708" s="2"/>
    </row>
    <row r="709" spans="1:91" ht="12.75">
      <c r="A709" s="18"/>
      <c r="E709" s="13"/>
      <c r="F709" s="35"/>
      <c r="G709" s="2"/>
      <c r="J709" s="6"/>
      <c r="M709" s="2"/>
      <c r="W709" s="47"/>
      <c r="X709" s="47"/>
      <c r="AD709" s="47"/>
      <c r="AL709" s="6"/>
      <c r="AM709" s="23"/>
      <c r="BR709" s="36"/>
      <c r="BU709" s="21"/>
      <c r="BY709" s="47"/>
      <c r="BZ709" s="47"/>
      <c r="CL709" s="15"/>
      <c r="CM709" s="2"/>
    </row>
    <row r="710" spans="1:91" ht="12.75">
      <c r="A710" s="18"/>
      <c r="E710" s="13"/>
      <c r="F710" s="35"/>
      <c r="G710" s="2"/>
      <c r="J710" s="6"/>
      <c r="M710" s="2"/>
      <c r="W710" s="47"/>
      <c r="X710" s="47"/>
      <c r="AD710" s="47"/>
      <c r="AL710" s="6"/>
      <c r="AM710" s="23"/>
      <c r="AW710" s="6"/>
      <c r="BR710" s="36"/>
      <c r="BU710" s="21"/>
      <c r="BY710" s="47"/>
      <c r="BZ710" s="47"/>
      <c r="CL710" s="15"/>
      <c r="CM710" s="2"/>
    </row>
    <row r="711" spans="1:91" ht="12.75">
      <c r="A711" s="18"/>
      <c r="E711" s="13"/>
      <c r="F711" s="35"/>
      <c r="G711" s="2"/>
      <c r="J711" s="6"/>
      <c r="M711" s="2"/>
      <c r="W711" s="47"/>
      <c r="X711" s="47"/>
      <c r="AD711" s="47"/>
      <c r="AL711" s="6"/>
      <c r="AM711" s="23"/>
      <c r="BA711" s="6"/>
      <c r="BB711" s="16"/>
      <c r="BR711" s="36"/>
      <c r="BU711" s="21"/>
      <c r="BY711" s="47"/>
      <c r="BZ711" s="47"/>
      <c r="CL711" s="15"/>
      <c r="CM711" s="2"/>
    </row>
    <row r="712" spans="1:91" ht="12.75">
      <c r="A712" s="18"/>
      <c r="E712" s="13"/>
      <c r="F712" s="35"/>
      <c r="G712" s="2"/>
      <c r="J712" s="6"/>
      <c r="M712" s="2"/>
      <c r="W712" s="47"/>
      <c r="X712" s="47"/>
      <c r="AD712" s="47"/>
      <c r="AL712" s="6"/>
      <c r="AM712" s="23"/>
      <c r="BA712" s="16"/>
      <c r="BB712" s="6"/>
      <c r="BR712" s="36"/>
      <c r="BU712" s="21"/>
      <c r="BY712" s="47"/>
      <c r="BZ712" s="47"/>
      <c r="CL712" s="15"/>
      <c r="CM712" s="2"/>
    </row>
    <row r="713" spans="1:91" ht="12.75">
      <c r="A713" s="18"/>
      <c r="E713" s="13"/>
      <c r="F713" s="35"/>
      <c r="G713" s="2"/>
      <c r="J713" s="6"/>
      <c r="M713" s="2"/>
      <c r="W713" s="47"/>
      <c r="X713" s="47"/>
      <c r="AD713" s="47"/>
      <c r="AL713" s="6"/>
      <c r="AM713" s="23"/>
      <c r="BD713" s="6"/>
      <c r="BR713" s="36"/>
      <c r="BU713" s="21"/>
      <c r="BY713" s="47"/>
      <c r="BZ713" s="47"/>
      <c r="CL713" s="15"/>
      <c r="CM713" s="2"/>
    </row>
    <row r="714" spans="1:91" ht="12.75">
      <c r="A714" s="18"/>
      <c r="E714" s="13"/>
      <c r="F714" s="35"/>
      <c r="G714" s="2"/>
      <c r="J714" s="6"/>
      <c r="M714" s="2"/>
      <c r="W714" s="47"/>
      <c r="X714" s="47"/>
      <c r="AD714" s="47"/>
      <c r="AL714" s="6"/>
      <c r="AM714" s="23"/>
      <c r="BI714" s="6"/>
      <c r="BR714" s="36"/>
      <c r="BU714" s="21"/>
      <c r="BY714" s="47"/>
      <c r="BZ714" s="47"/>
      <c r="CL714" s="15"/>
      <c r="CM714" s="2"/>
    </row>
    <row r="715" spans="1:91" ht="12.75">
      <c r="A715" s="18"/>
      <c r="E715" s="13"/>
      <c r="F715" s="35"/>
      <c r="G715" s="2"/>
      <c r="J715" s="6"/>
      <c r="M715" s="2"/>
      <c r="W715" s="47"/>
      <c r="X715" s="47"/>
      <c r="AD715" s="47"/>
      <c r="AL715" s="6"/>
      <c r="AM715" s="23"/>
      <c r="BI715" s="6"/>
      <c r="BR715" s="36"/>
      <c r="BU715" s="21"/>
      <c r="BY715" s="47"/>
      <c r="BZ715" s="47"/>
      <c r="CL715" s="15"/>
      <c r="CM715" s="2"/>
    </row>
    <row r="716" spans="1:91" ht="12.75">
      <c r="A716" s="18"/>
      <c r="E716" s="13"/>
      <c r="F716" s="35"/>
      <c r="G716" s="2"/>
      <c r="J716" s="6"/>
      <c r="M716" s="2"/>
      <c r="W716" s="47"/>
      <c r="X716" s="47"/>
      <c r="AD716" s="47"/>
      <c r="AL716" s="6"/>
      <c r="AM716" s="23"/>
      <c r="AY716" s="6"/>
      <c r="BR716" s="36"/>
      <c r="BU716" s="21"/>
      <c r="BY716" s="47"/>
      <c r="BZ716" s="47"/>
      <c r="CL716" s="15"/>
      <c r="CM716" s="2"/>
    </row>
    <row r="717" spans="1:91" ht="12.75">
      <c r="A717" s="18"/>
      <c r="E717" s="13"/>
      <c r="F717" s="35"/>
      <c r="G717" s="2"/>
      <c r="J717" s="6"/>
      <c r="M717" s="2"/>
      <c r="W717" s="47"/>
      <c r="X717" s="47"/>
      <c r="AD717" s="47"/>
      <c r="AL717" s="6"/>
      <c r="AM717" s="23"/>
      <c r="BR717" s="36"/>
      <c r="BU717" s="21"/>
      <c r="BY717" s="47"/>
      <c r="BZ717" s="47"/>
      <c r="CL717" s="15"/>
      <c r="CM717" s="2"/>
    </row>
    <row r="718" spans="1:91" ht="12.75">
      <c r="A718" s="18"/>
      <c r="E718" s="13"/>
      <c r="F718" s="35"/>
      <c r="G718" s="2"/>
      <c r="J718" s="6"/>
      <c r="M718" s="2"/>
      <c r="AD718" s="47"/>
      <c r="AL718" s="6"/>
      <c r="AM718" s="23"/>
      <c r="BR718" s="36"/>
      <c r="BU718" s="21"/>
      <c r="CM718" s="2"/>
    </row>
    <row r="719" spans="1:91" ht="12.75">
      <c r="A719" s="18"/>
      <c r="E719" s="13"/>
      <c r="F719" s="35"/>
      <c r="G719" s="2"/>
      <c r="J719" s="6"/>
      <c r="M719" s="2"/>
      <c r="W719" s="47"/>
      <c r="X719" s="47"/>
      <c r="AD719" s="47"/>
      <c r="AL719" s="6"/>
      <c r="AM719" s="23"/>
      <c r="BR719" s="36"/>
      <c r="BU719" s="21"/>
      <c r="BY719" s="47"/>
      <c r="BZ719" s="47"/>
      <c r="CL719" s="15"/>
      <c r="CM719" s="2"/>
    </row>
    <row r="720" spans="1:91" ht="12.75">
      <c r="A720" s="18"/>
      <c r="E720" s="13"/>
      <c r="F720" s="35"/>
      <c r="G720" s="2"/>
      <c r="J720" s="6"/>
      <c r="M720" s="2"/>
      <c r="W720" s="47"/>
      <c r="X720" s="47"/>
      <c r="AD720" s="47"/>
      <c r="AL720" s="6"/>
      <c r="AM720" s="23"/>
      <c r="BE720" s="6"/>
      <c r="BR720" s="36"/>
      <c r="BU720" s="21"/>
      <c r="BY720" s="47"/>
      <c r="BZ720" s="47"/>
      <c r="CL720" s="15"/>
      <c r="CM720" s="2"/>
    </row>
    <row r="721" spans="1:91" ht="12.75">
      <c r="A721" s="18"/>
      <c r="E721" s="13"/>
      <c r="F721" s="35"/>
      <c r="G721" s="2"/>
      <c r="J721" s="6"/>
      <c r="M721" s="2"/>
      <c r="W721" s="47"/>
      <c r="X721" s="47"/>
      <c r="AD721" s="47"/>
      <c r="AL721" s="6"/>
      <c r="AM721" s="23"/>
      <c r="BI721" s="6"/>
      <c r="BR721" s="36"/>
      <c r="BU721" s="21"/>
      <c r="BY721" s="47"/>
      <c r="BZ721" s="47"/>
      <c r="CL721" s="15"/>
      <c r="CM721" s="2"/>
    </row>
    <row r="722" spans="1:91" ht="12.75">
      <c r="A722" s="18"/>
      <c r="E722" s="13"/>
      <c r="F722" s="35"/>
      <c r="G722" s="2"/>
      <c r="J722" s="6"/>
      <c r="M722" s="2"/>
      <c r="AL722" s="6"/>
      <c r="AM722" s="23"/>
      <c r="BR722" s="36"/>
      <c r="BU722" s="21"/>
      <c r="CM722" s="2"/>
    </row>
    <row r="723" spans="1:91" ht="12.75">
      <c r="A723" s="18"/>
      <c r="E723" s="13"/>
      <c r="F723" s="35"/>
      <c r="G723" s="2"/>
      <c r="J723" s="6"/>
      <c r="M723" s="2"/>
      <c r="W723" s="47"/>
      <c r="X723" s="47"/>
      <c r="AD723" s="47"/>
      <c r="AL723" s="6"/>
      <c r="AM723" s="23"/>
      <c r="BA723" s="6"/>
      <c r="BB723" s="16"/>
      <c r="BR723" s="36"/>
      <c r="BU723" s="21"/>
      <c r="BY723" s="47"/>
      <c r="BZ723" s="47"/>
      <c r="CL723" s="15"/>
      <c r="CM723" s="2"/>
    </row>
    <row r="724" spans="1:91" ht="12.75">
      <c r="A724" s="18"/>
      <c r="E724" s="13"/>
      <c r="F724" s="35"/>
      <c r="G724" s="2"/>
      <c r="J724" s="6"/>
      <c r="M724" s="2"/>
      <c r="W724" s="47"/>
      <c r="X724" s="47"/>
      <c r="AD724" s="47"/>
      <c r="AL724" s="6"/>
      <c r="AM724" s="23"/>
      <c r="BA724" s="16"/>
      <c r="BB724" s="6"/>
      <c r="BR724" s="36"/>
      <c r="BU724" s="21"/>
      <c r="BY724" s="47"/>
      <c r="BZ724" s="47"/>
      <c r="CL724" s="15"/>
      <c r="CM724" s="2"/>
    </row>
    <row r="725" spans="1:91" ht="12.75">
      <c r="A725" s="18"/>
      <c r="E725" s="13"/>
      <c r="F725" s="35"/>
      <c r="G725" s="2"/>
      <c r="J725" s="6"/>
      <c r="M725" s="2"/>
      <c r="W725" s="47"/>
      <c r="X725" s="47"/>
      <c r="AD725" s="47"/>
      <c r="AL725" s="6"/>
      <c r="AM725" s="23"/>
      <c r="BI725" s="6"/>
      <c r="BR725" s="36"/>
      <c r="BU725" s="21"/>
      <c r="BY725" s="47"/>
      <c r="BZ725" s="47"/>
      <c r="CL725" s="15"/>
      <c r="CM725" s="2"/>
    </row>
    <row r="726" spans="1:91" ht="12.75">
      <c r="A726" s="18"/>
      <c r="E726" s="13"/>
      <c r="F726" s="35"/>
      <c r="G726" s="2"/>
      <c r="J726" s="6"/>
      <c r="M726" s="2"/>
      <c r="W726" s="47"/>
      <c r="X726" s="47"/>
      <c r="AD726" s="47"/>
      <c r="AL726" s="6"/>
      <c r="AM726" s="23"/>
      <c r="BD726" s="6"/>
      <c r="BR726" s="36"/>
      <c r="BU726" s="21"/>
      <c r="BY726" s="47"/>
      <c r="BZ726" s="47"/>
      <c r="CL726" s="15"/>
      <c r="CM726" s="2"/>
    </row>
    <row r="727" spans="1:91" ht="12.75">
      <c r="A727" s="18"/>
      <c r="E727" s="13"/>
      <c r="F727" s="35"/>
      <c r="G727" s="2"/>
      <c r="J727" s="6"/>
      <c r="M727" s="2"/>
      <c r="W727" s="47"/>
      <c r="X727" s="47"/>
      <c r="AD727" s="47"/>
      <c r="AL727" s="6"/>
      <c r="AM727" s="23"/>
      <c r="BI727" s="6"/>
      <c r="BR727" s="36"/>
      <c r="BU727" s="21"/>
      <c r="BY727" s="47"/>
      <c r="BZ727" s="47"/>
      <c r="CL727" s="15"/>
      <c r="CM727" s="2"/>
    </row>
    <row r="728" spans="1:91" ht="12.75">
      <c r="A728" s="18"/>
      <c r="E728" s="13"/>
      <c r="F728" s="35"/>
      <c r="G728" s="2"/>
      <c r="J728" s="6"/>
      <c r="M728" s="2"/>
      <c r="W728" s="47"/>
      <c r="X728" s="47"/>
      <c r="AD728" s="47"/>
      <c r="AL728" s="6"/>
      <c r="AM728" s="23"/>
      <c r="BI728" s="6"/>
      <c r="BR728" s="36"/>
      <c r="BU728" s="21"/>
      <c r="BY728" s="47"/>
      <c r="BZ728" s="47"/>
      <c r="CL728" s="15"/>
      <c r="CM728" s="2"/>
    </row>
    <row r="729" spans="1:91" ht="12.75">
      <c r="A729" s="18"/>
      <c r="E729" s="13"/>
      <c r="F729" s="35"/>
      <c r="G729" s="2"/>
      <c r="J729" s="6"/>
      <c r="M729" s="2"/>
      <c r="W729" s="47"/>
      <c r="X729" s="47"/>
      <c r="AD729" s="47"/>
      <c r="AL729" s="6"/>
      <c r="AM729" s="23"/>
      <c r="BI729" s="6"/>
      <c r="BR729" s="36"/>
      <c r="BU729" s="21"/>
      <c r="BY729" s="47"/>
      <c r="BZ729" s="47"/>
      <c r="CL729" s="15"/>
      <c r="CM729" s="2"/>
    </row>
    <row r="730" spans="1:91" ht="12.75">
      <c r="A730" s="18"/>
      <c r="E730" s="13"/>
      <c r="F730" s="35"/>
      <c r="G730" s="2"/>
      <c r="J730" s="6"/>
      <c r="M730" s="2"/>
      <c r="AD730" s="47"/>
      <c r="AL730" s="6"/>
      <c r="AM730" s="23"/>
      <c r="BI730" s="6"/>
      <c r="BR730" s="36"/>
      <c r="BU730" s="21"/>
      <c r="CL730" s="15"/>
      <c r="CM730" s="2"/>
    </row>
    <row r="731" spans="1:91" ht="12.75">
      <c r="A731" s="18"/>
      <c r="E731" s="13"/>
      <c r="F731" s="35"/>
      <c r="G731" s="2"/>
      <c r="J731" s="6"/>
      <c r="M731" s="2"/>
      <c r="W731" s="47"/>
      <c r="X731" s="47"/>
      <c r="AD731" s="47"/>
      <c r="AL731" s="6"/>
      <c r="AM731" s="23"/>
      <c r="BR731" s="36"/>
      <c r="BU731" s="21"/>
      <c r="BY731" s="47"/>
      <c r="BZ731" s="47"/>
      <c r="CL731" s="15"/>
      <c r="CM731" s="2"/>
    </row>
    <row r="732" spans="1:91" ht="12.75">
      <c r="A732" s="18"/>
      <c r="E732" s="13"/>
      <c r="F732" s="35"/>
      <c r="G732" s="2"/>
      <c r="J732" s="6"/>
      <c r="M732" s="2"/>
      <c r="W732" s="47"/>
      <c r="X732" s="47"/>
      <c r="AD732" s="47"/>
      <c r="AL732" s="6"/>
      <c r="AM732" s="23"/>
      <c r="BR732" s="36"/>
      <c r="BU732" s="21"/>
      <c r="BY732" s="47"/>
      <c r="BZ732" s="47"/>
      <c r="CL732" s="15"/>
      <c r="CM732" s="2"/>
    </row>
    <row r="733" spans="1:91" ht="12.75">
      <c r="A733" s="18"/>
      <c r="E733" s="13"/>
      <c r="F733" s="35"/>
      <c r="G733" s="2"/>
      <c r="J733" s="6"/>
      <c r="M733" s="2"/>
      <c r="W733" s="47"/>
      <c r="X733" s="47"/>
      <c r="AD733" s="47"/>
      <c r="AL733" s="6"/>
      <c r="AM733" s="23"/>
      <c r="BR733" s="36"/>
      <c r="BU733" s="21"/>
      <c r="BY733" s="47"/>
      <c r="BZ733" s="47"/>
      <c r="CL733" s="15"/>
      <c r="CM733" s="2"/>
    </row>
    <row r="734" spans="1:91" ht="12.75">
      <c r="A734" s="18"/>
      <c r="E734" s="13"/>
      <c r="F734" s="35"/>
      <c r="G734" s="2"/>
      <c r="J734" s="6"/>
      <c r="M734" s="2"/>
      <c r="W734" s="47"/>
      <c r="X734" s="47"/>
      <c r="AD734" s="47"/>
      <c r="AL734" s="6"/>
      <c r="AM734" s="23"/>
      <c r="BR734" s="36"/>
      <c r="BU734" s="21"/>
      <c r="BY734" s="47"/>
      <c r="BZ734" s="47"/>
      <c r="CL734" s="15"/>
      <c r="CM734" s="2"/>
    </row>
    <row r="735" spans="1:91" ht="12.75">
      <c r="A735" s="18"/>
      <c r="E735" s="13"/>
      <c r="F735" s="35"/>
      <c r="G735" s="2"/>
      <c r="J735" s="6"/>
      <c r="M735" s="2"/>
      <c r="W735" s="47"/>
      <c r="X735" s="47"/>
      <c r="AD735" s="47"/>
      <c r="AL735" s="6"/>
      <c r="AM735" s="23"/>
      <c r="BR735" s="36"/>
      <c r="BU735" s="21"/>
      <c r="BY735" s="47"/>
      <c r="BZ735" s="47"/>
      <c r="CL735" s="15"/>
      <c r="CM735" s="2"/>
    </row>
    <row r="736" spans="1:91" ht="12.75">
      <c r="A736" s="18"/>
      <c r="E736" s="13"/>
      <c r="F736" s="35"/>
      <c r="G736" s="2"/>
      <c r="M736" s="2"/>
      <c r="BR736" s="36"/>
      <c r="BU736" s="21"/>
      <c r="CM736" s="2"/>
    </row>
    <row r="737" spans="1:91" ht="12.75">
      <c r="A737" s="18"/>
      <c r="E737" s="13"/>
      <c r="F737" s="35"/>
      <c r="G737" s="2"/>
      <c r="J737" s="6"/>
      <c r="M737" s="2"/>
      <c r="W737" s="47"/>
      <c r="X737" s="47"/>
      <c r="AD737" s="47"/>
      <c r="AL737" s="6"/>
      <c r="BR737" s="36"/>
      <c r="BU737" s="21"/>
      <c r="BY737" s="47"/>
      <c r="BZ737" s="47"/>
      <c r="CL737" s="15"/>
      <c r="CM737" s="2"/>
    </row>
    <row r="738" spans="1:91" ht="12.75">
      <c r="A738" s="18"/>
      <c r="E738" s="13"/>
      <c r="F738" s="35"/>
      <c r="G738" s="2"/>
      <c r="J738" s="6"/>
      <c r="M738" s="2"/>
      <c r="W738" s="47"/>
      <c r="X738" s="47"/>
      <c r="AD738" s="47"/>
      <c r="AL738" s="6"/>
      <c r="AW738" s="6"/>
      <c r="BR738" s="36"/>
      <c r="BU738" s="21"/>
      <c r="BY738" s="47"/>
      <c r="BZ738" s="47"/>
      <c r="CL738" s="15"/>
      <c r="CM738" s="2"/>
    </row>
    <row r="739" spans="1:91" ht="12.75">
      <c r="A739" s="18"/>
      <c r="E739" s="13"/>
      <c r="F739" s="35"/>
      <c r="G739" s="2"/>
      <c r="J739" s="6"/>
      <c r="M739" s="2"/>
      <c r="W739" s="47"/>
      <c r="X739" s="47"/>
      <c r="AD739" s="47"/>
      <c r="AL739" s="6"/>
      <c r="BA739" s="6"/>
      <c r="BR739" s="36"/>
      <c r="BU739" s="21"/>
      <c r="BY739" s="47"/>
      <c r="BZ739" s="47"/>
      <c r="CL739" s="15"/>
      <c r="CM739" s="2"/>
    </row>
    <row r="740" spans="1:91" ht="12.75">
      <c r="A740" s="18"/>
      <c r="E740" s="13"/>
      <c r="F740" s="35"/>
      <c r="G740" s="2"/>
      <c r="J740" s="6"/>
      <c r="M740" s="2"/>
      <c r="W740" s="47"/>
      <c r="X740" s="47"/>
      <c r="AD740" s="47"/>
      <c r="AL740" s="6"/>
      <c r="BB740" s="6"/>
      <c r="BR740" s="36"/>
      <c r="BU740" s="21"/>
      <c r="BY740" s="47"/>
      <c r="BZ740" s="47"/>
      <c r="CL740" s="15"/>
      <c r="CM740" s="2"/>
    </row>
    <row r="741" spans="1:91" ht="12.75">
      <c r="A741" s="18"/>
      <c r="E741" s="13"/>
      <c r="F741" s="35"/>
      <c r="G741" s="2"/>
      <c r="J741" s="6"/>
      <c r="M741" s="2"/>
      <c r="W741" s="47"/>
      <c r="X741" s="47"/>
      <c r="AD741" s="47"/>
      <c r="AL741" s="6"/>
      <c r="BD741" s="6"/>
      <c r="BR741" s="36"/>
      <c r="BU741" s="21"/>
      <c r="BY741" s="47"/>
      <c r="BZ741" s="47"/>
      <c r="CL741" s="15"/>
      <c r="CM741" s="2"/>
    </row>
    <row r="742" spans="1:91" ht="12.75">
      <c r="A742" s="18"/>
      <c r="E742" s="13"/>
      <c r="F742" s="35"/>
      <c r="G742" s="2"/>
      <c r="J742" s="6"/>
      <c r="M742" s="2"/>
      <c r="W742" s="47"/>
      <c r="X742" s="47"/>
      <c r="AD742" s="47"/>
      <c r="AL742" s="6"/>
      <c r="BI742" s="6"/>
      <c r="BR742" s="36"/>
      <c r="BU742" s="21"/>
      <c r="BY742" s="47"/>
      <c r="BZ742" s="47"/>
      <c r="CL742" s="15"/>
      <c r="CM742" s="2"/>
    </row>
    <row r="743" spans="1:91" ht="12.75">
      <c r="A743" s="18"/>
      <c r="E743" s="13"/>
      <c r="F743" s="35"/>
      <c r="G743" s="2"/>
      <c r="J743" s="6"/>
      <c r="M743" s="2"/>
      <c r="W743" s="47"/>
      <c r="X743" s="47"/>
      <c r="AD743" s="47"/>
      <c r="AL743" s="6"/>
      <c r="BI743" s="6"/>
      <c r="BR743" s="36"/>
      <c r="BU743" s="21"/>
      <c r="BY743" s="47"/>
      <c r="BZ743" s="47"/>
      <c r="CL743" s="15"/>
      <c r="CM743" s="2"/>
    </row>
    <row r="744" spans="1:91" ht="12.75">
      <c r="A744" s="18"/>
      <c r="E744" s="13"/>
      <c r="F744" s="35"/>
      <c r="G744" s="2"/>
      <c r="J744" s="6"/>
      <c r="M744" s="2"/>
      <c r="W744" s="47"/>
      <c r="X744" s="47"/>
      <c r="AD744" s="47"/>
      <c r="AL744" s="6"/>
      <c r="AY744" s="6"/>
      <c r="BF744" s="6"/>
      <c r="BG744" s="16"/>
      <c r="BH744" s="16"/>
      <c r="BR744" s="36"/>
      <c r="BU744" s="21"/>
      <c r="BY744" s="47"/>
      <c r="BZ744" s="47"/>
      <c r="CL744" s="15"/>
      <c r="CM744" s="2"/>
    </row>
    <row r="745" spans="1:91" ht="12.75">
      <c r="A745" s="18"/>
      <c r="E745" s="13"/>
      <c r="F745" s="35"/>
      <c r="G745" s="2"/>
      <c r="J745" s="6"/>
      <c r="M745" s="2"/>
      <c r="W745" s="47"/>
      <c r="X745" s="47"/>
      <c r="AD745" s="47"/>
      <c r="AL745" s="6"/>
      <c r="BI745" s="6"/>
      <c r="BR745" s="36"/>
      <c r="BU745" s="21"/>
      <c r="BY745" s="47"/>
      <c r="BZ745" s="47"/>
      <c r="CL745" s="15"/>
      <c r="CM745" s="2"/>
    </row>
    <row r="746" spans="1:91" ht="12.75">
      <c r="A746" s="18"/>
      <c r="E746" s="13"/>
      <c r="F746" s="35"/>
      <c r="G746" s="2"/>
      <c r="J746" s="6"/>
      <c r="M746" s="2"/>
      <c r="W746" s="47"/>
      <c r="X746" s="47"/>
      <c r="AD746" s="47"/>
      <c r="AL746" s="6"/>
      <c r="BI746" s="6"/>
      <c r="BR746" s="36"/>
      <c r="BU746" s="21"/>
      <c r="BY746" s="47"/>
      <c r="BZ746" s="47"/>
      <c r="CL746" s="15"/>
      <c r="CM746" s="2"/>
    </row>
    <row r="747" spans="1:91" ht="12.75">
      <c r="A747" s="18"/>
      <c r="E747" s="13"/>
      <c r="F747" s="35"/>
      <c r="G747" s="2"/>
      <c r="M747" s="2"/>
      <c r="W747" s="47"/>
      <c r="X747" s="47"/>
      <c r="BU747" s="21"/>
      <c r="BY747" s="47"/>
      <c r="BZ747" s="47"/>
      <c r="CM747" s="2"/>
    </row>
    <row r="748" spans="1:91" ht="12.75">
      <c r="A748" s="18"/>
      <c r="E748" s="13"/>
      <c r="F748" s="35"/>
      <c r="G748" s="2"/>
      <c r="J748" s="6"/>
      <c r="M748" s="2"/>
      <c r="W748" s="47"/>
      <c r="X748" s="47"/>
      <c r="AD748" s="47"/>
      <c r="AL748" s="6"/>
      <c r="BI748" s="6"/>
      <c r="BR748" s="36"/>
      <c r="BU748" s="21"/>
      <c r="BY748" s="47"/>
      <c r="BZ748" s="47"/>
      <c r="CL748" s="15"/>
      <c r="CM748" s="2"/>
    </row>
    <row r="749" spans="1:91" ht="12.75">
      <c r="A749" s="18"/>
      <c r="E749" s="13"/>
      <c r="F749" s="35"/>
      <c r="G749" s="2"/>
      <c r="J749" s="6"/>
      <c r="M749" s="2"/>
      <c r="W749" s="47"/>
      <c r="X749" s="47"/>
      <c r="AD749" s="47"/>
      <c r="AL749" s="6"/>
      <c r="BI749" s="6"/>
      <c r="BR749" s="36"/>
      <c r="BU749" s="21"/>
      <c r="BY749" s="47"/>
      <c r="BZ749" s="47"/>
      <c r="CL749" s="15"/>
      <c r="CM749" s="2"/>
    </row>
    <row r="750" spans="1:91" ht="12.75">
      <c r="A750" s="18"/>
      <c r="E750" s="13"/>
      <c r="F750" s="35"/>
      <c r="G750" s="2"/>
      <c r="J750" s="6"/>
      <c r="M750" s="2"/>
      <c r="W750" s="47"/>
      <c r="X750" s="47"/>
      <c r="AD750" s="47"/>
      <c r="AL750" s="6"/>
      <c r="BI750" s="6"/>
      <c r="BR750" s="36"/>
      <c r="BU750" s="21"/>
      <c r="BY750" s="47"/>
      <c r="BZ750" s="47"/>
      <c r="CL750" s="15"/>
      <c r="CM750" s="2"/>
    </row>
    <row r="751" spans="1:91" ht="12.75">
      <c r="A751" s="18"/>
      <c r="E751" s="13"/>
      <c r="F751" s="35"/>
      <c r="G751" s="2"/>
      <c r="M751" s="2"/>
      <c r="W751" s="47"/>
      <c r="X751" s="47"/>
      <c r="BR751" s="36"/>
      <c r="BU751" s="21"/>
      <c r="BY751" s="47"/>
      <c r="BZ751" s="47"/>
      <c r="CL751" s="15"/>
      <c r="CM751" s="2"/>
    </row>
    <row r="752" spans="1:91" ht="12.75">
      <c r="A752" s="18"/>
      <c r="E752" s="13"/>
      <c r="F752" s="35"/>
      <c r="G752" s="2"/>
      <c r="J752" s="6"/>
      <c r="M752" s="2"/>
      <c r="W752" s="47"/>
      <c r="X752" s="47"/>
      <c r="AL752" s="6"/>
      <c r="BR752" s="36"/>
      <c r="BU752" s="21"/>
      <c r="CM752" s="2"/>
    </row>
    <row r="753" spans="1:91" ht="12.75">
      <c r="A753" s="18"/>
      <c r="E753" s="13"/>
      <c r="F753" s="35"/>
      <c r="G753" s="2"/>
      <c r="J753" s="6"/>
      <c r="M753" s="2"/>
      <c r="W753" s="47"/>
      <c r="X753" s="47"/>
      <c r="AD753" s="47"/>
      <c r="AL753" s="6"/>
      <c r="BA753" s="6"/>
      <c r="BR753" s="36"/>
      <c r="BU753" s="21"/>
      <c r="BY753" s="47"/>
      <c r="BZ753" s="47"/>
      <c r="CL753" s="15"/>
      <c r="CM753" s="2"/>
    </row>
    <row r="754" spans="1:91" ht="12.75">
      <c r="A754" s="18"/>
      <c r="E754" s="13"/>
      <c r="F754" s="35"/>
      <c r="G754" s="2"/>
      <c r="J754" s="6"/>
      <c r="M754" s="2"/>
      <c r="W754" s="47"/>
      <c r="X754" s="47"/>
      <c r="AD754" s="47"/>
      <c r="AL754" s="6"/>
      <c r="BB754" s="6"/>
      <c r="BR754" s="36"/>
      <c r="BU754" s="21"/>
      <c r="BY754" s="47"/>
      <c r="BZ754" s="47"/>
      <c r="CL754" s="15"/>
      <c r="CM754" s="2"/>
    </row>
    <row r="755" spans="1:91" ht="12.75">
      <c r="A755" s="18"/>
      <c r="E755" s="13"/>
      <c r="F755" s="35"/>
      <c r="G755" s="2"/>
      <c r="J755" s="6"/>
      <c r="M755" s="2"/>
      <c r="W755" s="47"/>
      <c r="X755" s="47"/>
      <c r="AD755" s="47"/>
      <c r="AL755" s="6"/>
      <c r="BI755" s="6"/>
      <c r="BR755" s="36"/>
      <c r="BU755" s="21"/>
      <c r="BY755" s="47"/>
      <c r="BZ755" s="47"/>
      <c r="CL755" s="15"/>
      <c r="CM755" s="2"/>
    </row>
    <row r="756" spans="1:91" ht="12.75">
      <c r="A756" s="18"/>
      <c r="E756" s="13"/>
      <c r="F756" s="35"/>
      <c r="G756" s="2"/>
      <c r="J756" s="6"/>
      <c r="M756" s="2"/>
      <c r="W756" s="47"/>
      <c r="X756" s="47"/>
      <c r="AD756" s="47"/>
      <c r="AL756" s="6"/>
      <c r="BD756" s="6"/>
      <c r="BR756" s="36"/>
      <c r="BU756" s="21"/>
      <c r="BY756" s="47"/>
      <c r="BZ756" s="47"/>
      <c r="CL756" s="15"/>
      <c r="CM756" s="2"/>
    </row>
    <row r="757" spans="1:91" ht="12.75">
      <c r="A757" s="18"/>
      <c r="E757" s="13"/>
      <c r="F757" s="35"/>
      <c r="G757" s="2"/>
      <c r="J757" s="6"/>
      <c r="M757" s="2"/>
      <c r="W757" s="47"/>
      <c r="X757" s="47"/>
      <c r="AD757" s="47"/>
      <c r="AL757" s="6"/>
      <c r="BI757" s="6"/>
      <c r="BR757" s="36"/>
      <c r="BU757" s="21"/>
      <c r="BY757" s="47"/>
      <c r="BZ757" s="47"/>
      <c r="CL757" s="15"/>
      <c r="CM757" s="2"/>
    </row>
    <row r="758" spans="1:91" ht="12.75">
      <c r="A758" s="18"/>
      <c r="E758" s="13"/>
      <c r="F758" s="35"/>
      <c r="G758" s="2"/>
      <c r="J758" s="6"/>
      <c r="M758" s="2"/>
      <c r="W758" s="47"/>
      <c r="X758" s="47"/>
      <c r="AD758" s="47"/>
      <c r="AL758" s="6"/>
      <c r="BI758" s="6"/>
      <c r="BR758" s="36"/>
      <c r="BU758" s="21"/>
      <c r="BY758" s="47"/>
      <c r="BZ758" s="47"/>
      <c r="CL758" s="15"/>
      <c r="CM758" s="2"/>
    </row>
    <row r="759" spans="1:91" ht="12.75">
      <c r="A759" s="18"/>
      <c r="E759" s="13"/>
      <c r="F759" s="35"/>
      <c r="G759" s="2"/>
      <c r="J759" s="6"/>
      <c r="M759" s="2"/>
      <c r="W759" s="47"/>
      <c r="X759" s="47"/>
      <c r="AD759" s="47"/>
      <c r="AL759" s="6"/>
      <c r="BI759" s="6"/>
      <c r="BR759" s="36"/>
      <c r="BU759" s="21"/>
      <c r="BY759" s="47"/>
      <c r="BZ759" s="47"/>
      <c r="CL759" s="15"/>
      <c r="CM759" s="2"/>
    </row>
    <row r="760" spans="1:91" ht="12.75">
      <c r="A760" s="18"/>
      <c r="E760" s="13"/>
      <c r="F760" s="35"/>
      <c r="G760" s="2"/>
      <c r="M760" s="2"/>
      <c r="BR760" s="36"/>
      <c r="BU760" s="21"/>
      <c r="CM760" s="2"/>
    </row>
    <row r="761" spans="1:91" ht="12.75">
      <c r="A761" s="18"/>
      <c r="E761" s="13"/>
      <c r="F761" s="35"/>
      <c r="G761" s="2"/>
      <c r="J761" s="6"/>
      <c r="M761" s="2"/>
      <c r="W761" s="47"/>
      <c r="X761" s="47"/>
      <c r="AD761" s="47"/>
      <c r="AL761" s="6"/>
      <c r="AM761" s="23"/>
      <c r="BF761" s="6"/>
      <c r="BG761" s="16"/>
      <c r="BH761" s="16"/>
      <c r="BR761" s="36"/>
      <c r="BU761" s="21"/>
      <c r="BY761" s="47"/>
      <c r="BZ761" s="47"/>
      <c r="CL761" s="15"/>
      <c r="CM761" s="2"/>
    </row>
    <row r="762" spans="1:91" ht="12.75">
      <c r="A762" s="18"/>
      <c r="E762" s="13"/>
      <c r="F762" s="35"/>
      <c r="G762" s="2"/>
      <c r="J762" s="6"/>
      <c r="M762" s="2"/>
      <c r="W762" s="47"/>
      <c r="X762" s="47"/>
      <c r="AD762" s="47"/>
      <c r="AL762" s="6"/>
      <c r="AM762" s="23"/>
      <c r="BF762" s="6"/>
      <c r="BG762" s="16"/>
      <c r="BH762" s="16"/>
      <c r="BR762" s="36"/>
      <c r="BU762" s="21"/>
      <c r="BY762" s="47"/>
      <c r="BZ762" s="47"/>
      <c r="CL762" s="15"/>
      <c r="CM762" s="2"/>
    </row>
    <row r="763" spans="1:91" ht="12.75">
      <c r="A763" s="18"/>
      <c r="E763" s="13"/>
      <c r="F763" s="35"/>
      <c r="G763" s="2"/>
      <c r="J763" s="6"/>
      <c r="M763" s="2"/>
      <c r="W763" s="47"/>
      <c r="X763" s="47"/>
      <c r="AD763" s="47"/>
      <c r="AL763" s="6"/>
      <c r="AM763" s="23"/>
      <c r="BF763" s="6"/>
      <c r="BG763" s="16"/>
      <c r="BH763" s="16"/>
      <c r="BR763" s="36"/>
      <c r="BU763" s="21"/>
      <c r="BY763" s="47"/>
      <c r="BZ763" s="47"/>
      <c r="CL763" s="15"/>
      <c r="CM763" s="2"/>
    </row>
    <row r="764" spans="1:91" ht="12.75">
      <c r="A764" s="18"/>
      <c r="E764" s="13"/>
      <c r="F764" s="35"/>
      <c r="G764" s="2"/>
      <c r="J764" s="6"/>
      <c r="M764" s="2"/>
      <c r="W764" s="47"/>
      <c r="X764" s="47"/>
      <c r="AD764" s="47"/>
      <c r="AL764" s="6"/>
      <c r="AM764" s="23"/>
      <c r="BF764" s="6"/>
      <c r="BG764" s="16"/>
      <c r="BH764" s="16"/>
      <c r="BR764" s="36"/>
      <c r="BU764" s="21"/>
      <c r="BY764" s="47"/>
      <c r="BZ764" s="47"/>
      <c r="CL764" s="15"/>
      <c r="CM764" s="2"/>
    </row>
    <row r="765" spans="1:91" ht="12.75">
      <c r="A765" s="18"/>
      <c r="E765" s="13"/>
      <c r="F765" s="35"/>
      <c r="G765" s="2"/>
      <c r="J765" s="6"/>
      <c r="M765" s="2"/>
      <c r="W765" s="47"/>
      <c r="X765" s="47"/>
      <c r="AD765" s="47"/>
      <c r="AL765" s="6"/>
      <c r="AM765" s="23"/>
      <c r="BF765" s="6"/>
      <c r="BG765" s="16"/>
      <c r="BH765" s="16"/>
      <c r="BR765" s="36"/>
      <c r="BU765" s="21"/>
      <c r="BY765" s="47"/>
      <c r="BZ765" s="47"/>
      <c r="CL765" s="15"/>
      <c r="CM765" s="2"/>
    </row>
    <row r="766" spans="1:91" ht="12.75">
      <c r="A766" s="18"/>
      <c r="E766" s="13"/>
      <c r="F766" s="35"/>
      <c r="G766" s="2"/>
      <c r="M766" s="2"/>
      <c r="W766" s="47"/>
      <c r="X766" s="47"/>
      <c r="AD766" s="47"/>
      <c r="AM766" s="23"/>
      <c r="BU766" s="21"/>
      <c r="BY766" s="47"/>
      <c r="BZ766" s="47"/>
      <c r="CM766" s="2"/>
    </row>
    <row r="767" spans="1:91" ht="12.75">
      <c r="A767" s="18"/>
      <c r="E767" s="13"/>
      <c r="F767" s="35"/>
      <c r="G767" s="2"/>
      <c r="J767" s="6"/>
      <c r="M767" s="2"/>
      <c r="W767" s="47"/>
      <c r="X767" s="47"/>
      <c r="AD767" s="47"/>
      <c r="AL767" s="6"/>
      <c r="AM767" s="23"/>
      <c r="BR767" s="36"/>
      <c r="BU767" s="21"/>
      <c r="BY767" s="47"/>
      <c r="BZ767" s="47"/>
      <c r="CL767" s="15"/>
      <c r="CM767" s="2"/>
    </row>
    <row r="768" spans="1:91" ht="12.75">
      <c r="A768" s="18"/>
      <c r="E768" s="13"/>
      <c r="F768" s="35"/>
      <c r="G768" s="2"/>
      <c r="J768" s="6"/>
      <c r="M768" s="2"/>
      <c r="W768" s="47"/>
      <c r="X768" s="47"/>
      <c r="AD768" s="47"/>
      <c r="AL768" s="6"/>
      <c r="AM768" s="23"/>
      <c r="AW768" s="6"/>
      <c r="BR768" s="36"/>
      <c r="BU768" s="21"/>
      <c r="BY768" s="47"/>
      <c r="BZ768" s="47"/>
      <c r="CL768" s="15"/>
      <c r="CM768" s="2"/>
    </row>
    <row r="769" spans="1:91" ht="12.75">
      <c r="A769" s="18"/>
      <c r="E769" s="13"/>
      <c r="F769" s="35"/>
      <c r="G769" s="2"/>
      <c r="M769" s="2"/>
      <c r="W769" s="47"/>
      <c r="AM769" s="23"/>
      <c r="BU769" s="21"/>
      <c r="BY769" s="47"/>
      <c r="BZ769" s="47"/>
      <c r="CL769" s="15"/>
      <c r="CM769" s="2"/>
    </row>
    <row r="770" spans="1:91" ht="12.75">
      <c r="A770" s="18"/>
      <c r="E770" s="13"/>
      <c r="F770" s="35"/>
      <c r="G770" s="2"/>
      <c r="J770" s="6"/>
      <c r="M770" s="2"/>
      <c r="W770" s="47"/>
      <c r="X770" s="47"/>
      <c r="AD770" s="47"/>
      <c r="AL770" s="6"/>
      <c r="BA770" s="6"/>
      <c r="BR770" s="36"/>
      <c r="BU770" s="21"/>
      <c r="BY770" s="47"/>
      <c r="BZ770" s="47"/>
      <c r="CL770" s="15"/>
      <c r="CM770" s="2"/>
    </row>
    <row r="771" spans="1:91" ht="12.75">
      <c r="A771" s="18"/>
      <c r="E771" s="13"/>
      <c r="F771" s="35"/>
      <c r="G771" s="2"/>
      <c r="J771" s="6"/>
      <c r="M771" s="2"/>
      <c r="W771" s="47"/>
      <c r="X771" s="47"/>
      <c r="AD771" s="47"/>
      <c r="AL771" s="6"/>
      <c r="BB771" s="6"/>
      <c r="BR771" s="36"/>
      <c r="BU771" s="21"/>
      <c r="BY771" s="47"/>
      <c r="BZ771" s="47"/>
      <c r="CL771" s="15"/>
      <c r="CM771" s="2"/>
    </row>
    <row r="772" spans="1:91" ht="12.75">
      <c r="A772" s="18"/>
      <c r="E772" s="13"/>
      <c r="F772" s="35"/>
      <c r="G772" s="2"/>
      <c r="J772" s="6"/>
      <c r="M772" s="2"/>
      <c r="W772" s="47"/>
      <c r="X772" s="47"/>
      <c r="AD772" s="47"/>
      <c r="AL772" s="6"/>
      <c r="AY772" s="6"/>
      <c r="BR772" s="36"/>
      <c r="BU772" s="21"/>
      <c r="BY772" s="47"/>
      <c r="BZ772" s="47"/>
      <c r="CL772" s="15"/>
      <c r="CM772" s="2"/>
    </row>
    <row r="773" spans="1:91" ht="12.75">
      <c r="A773" s="18"/>
      <c r="E773" s="13"/>
      <c r="F773" s="35"/>
      <c r="G773" s="2"/>
      <c r="J773" s="6"/>
      <c r="M773" s="2"/>
      <c r="W773" s="47"/>
      <c r="X773" s="47"/>
      <c r="AD773" s="47"/>
      <c r="AL773" s="6"/>
      <c r="BD773" s="6"/>
      <c r="BR773" s="36"/>
      <c r="BU773" s="21"/>
      <c r="BY773" s="47"/>
      <c r="BZ773" s="47"/>
      <c r="CL773" s="15"/>
      <c r="CM773" s="2"/>
    </row>
    <row r="774" spans="1:91" ht="12.75">
      <c r="A774" s="18"/>
      <c r="E774" s="13"/>
      <c r="F774" s="35"/>
      <c r="G774" s="2"/>
      <c r="J774" s="6"/>
      <c r="M774" s="2"/>
      <c r="W774" s="47"/>
      <c r="X774" s="47"/>
      <c r="AD774" s="47"/>
      <c r="AL774" s="6"/>
      <c r="BI774" s="6"/>
      <c r="BR774" s="36"/>
      <c r="BU774" s="21"/>
      <c r="BY774" s="47"/>
      <c r="BZ774" s="47"/>
      <c r="CL774" s="15"/>
      <c r="CM774" s="2"/>
    </row>
    <row r="775" spans="1:91" ht="12.75">
      <c r="A775" s="18"/>
      <c r="E775" s="13"/>
      <c r="F775" s="35"/>
      <c r="G775" s="2"/>
      <c r="J775" s="6"/>
      <c r="M775" s="2"/>
      <c r="W775" s="47"/>
      <c r="X775" s="47"/>
      <c r="AD775" s="47"/>
      <c r="AL775" s="6"/>
      <c r="BI775" s="6"/>
      <c r="BR775" s="36"/>
      <c r="BU775" s="21"/>
      <c r="BY775" s="47"/>
      <c r="BZ775" s="47"/>
      <c r="CL775" s="15"/>
      <c r="CM775" s="2"/>
    </row>
    <row r="776" spans="1:91" ht="12.75">
      <c r="A776" s="18"/>
      <c r="E776" s="13"/>
      <c r="F776" s="35"/>
      <c r="G776" s="2"/>
      <c r="J776" s="6"/>
      <c r="M776" s="2"/>
      <c r="W776" s="47"/>
      <c r="X776" s="47"/>
      <c r="AD776" s="47"/>
      <c r="AL776" s="6"/>
      <c r="BI776" s="6"/>
      <c r="BR776" s="36"/>
      <c r="BU776" s="21"/>
      <c r="BY776" s="47"/>
      <c r="BZ776" s="47"/>
      <c r="CL776" s="15"/>
      <c r="CM776" s="2"/>
    </row>
    <row r="777" spans="1:91" ht="12.75">
      <c r="A777" s="18"/>
      <c r="E777" s="13"/>
      <c r="F777" s="35"/>
      <c r="G777" s="2"/>
      <c r="J777" s="6"/>
      <c r="M777" s="2"/>
      <c r="W777" s="47"/>
      <c r="X777" s="47"/>
      <c r="AD777" s="47"/>
      <c r="AL777" s="6"/>
      <c r="BI777" s="6"/>
      <c r="BR777" s="36"/>
      <c r="BU777" s="21"/>
      <c r="BY777" s="47"/>
      <c r="BZ777" s="47"/>
      <c r="CL777" s="15"/>
      <c r="CM777" s="2"/>
    </row>
    <row r="778" spans="1:91" ht="12.75">
      <c r="A778" s="18"/>
      <c r="E778" s="13"/>
      <c r="F778" s="35"/>
      <c r="G778" s="2"/>
      <c r="M778" s="2"/>
      <c r="BU778" s="21"/>
      <c r="BY778" s="47"/>
      <c r="BZ778" s="47"/>
      <c r="CM778" s="2"/>
    </row>
    <row r="779" spans="1:91" ht="12.75">
      <c r="A779" s="18"/>
      <c r="E779" s="13"/>
      <c r="F779" s="35"/>
      <c r="G779" s="2"/>
      <c r="J779" s="6"/>
      <c r="M779" s="2"/>
      <c r="W779" s="47"/>
      <c r="X779" s="47"/>
      <c r="AD779" s="47"/>
      <c r="AL779" s="6"/>
      <c r="AM779" s="23"/>
      <c r="BE779" s="6"/>
      <c r="BR779" s="36"/>
      <c r="BU779" s="21"/>
      <c r="BY779" s="47"/>
      <c r="BZ779" s="47"/>
      <c r="CL779" s="15"/>
      <c r="CM779" s="2"/>
    </row>
    <row r="780" spans="1:91" ht="12.75">
      <c r="A780" s="18"/>
      <c r="E780" s="13"/>
      <c r="F780" s="35"/>
      <c r="G780" s="2"/>
      <c r="J780" s="6"/>
      <c r="M780" s="2"/>
      <c r="W780" s="47"/>
      <c r="X780" s="47"/>
      <c r="AD780" s="47"/>
      <c r="AL780" s="6"/>
      <c r="AM780" s="23"/>
      <c r="BI780" s="6"/>
      <c r="BR780" s="36"/>
      <c r="BU780" s="21"/>
      <c r="BY780" s="47"/>
      <c r="BZ780" s="47"/>
      <c r="CL780" s="15"/>
      <c r="CM780" s="2"/>
    </row>
    <row r="781" spans="1:91" ht="12.75">
      <c r="A781" s="18"/>
      <c r="E781" s="13"/>
      <c r="F781" s="35"/>
      <c r="G781" s="2"/>
      <c r="J781" s="6"/>
      <c r="M781" s="2"/>
      <c r="W781" s="47"/>
      <c r="X781" s="47"/>
      <c r="AD781" s="47"/>
      <c r="AL781" s="6"/>
      <c r="AM781" s="23"/>
      <c r="BI781" s="6"/>
      <c r="BR781" s="36"/>
      <c r="BU781" s="21"/>
      <c r="BY781" s="47"/>
      <c r="BZ781" s="47"/>
      <c r="CL781" s="15"/>
      <c r="CM781" s="2"/>
    </row>
    <row r="782" spans="1:91" ht="12.75">
      <c r="A782" s="18"/>
      <c r="E782" s="13"/>
      <c r="F782" s="35"/>
      <c r="G782" s="2"/>
      <c r="J782" s="6"/>
      <c r="M782" s="2"/>
      <c r="W782" s="47"/>
      <c r="X782" s="47"/>
      <c r="AD782" s="47"/>
      <c r="AL782" s="6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BR782" s="36"/>
      <c r="BU782" s="21"/>
      <c r="BY782" s="47"/>
      <c r="BZ782" s="47"/>
      <c r="CL782" s="15"/>
      <c r="CM782" s="2"/>
    </row>
    <row r="783" spans="1:91" ht="12.75">
      <c r="A783" s="18"/>
      <c r="E783" s="13"/>
      <c r="F783" s="35"/>
      <c r="G783" s="2"/>
      <c r="J783" s="6"/>
      <c r="M783" s="2"/>
      <c r="W783" s="47"/>
      <c r="X783" s="47"/>
      <c r="AD783" s="47"/>
      <c r="AL783" s="6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BF783" s="6"/>
      <c r="BG783" s="16"/>
      <c r="BH783" s="16"/>
      <c r="BR783" s="36"/>
      <c r="BU783" s="21"/>
      <c r="BY783" s="47"/>
      <c r="BZ783" s="47"/>
      <c r="CL783" s="15"/>
      <c r="CM783" s="2"/>
    </row>
    <row r="784" spans="1:91" ht="12.75">
      <c r="A784" s="18"/>
      <c r="E784" s="13"/>
      <c r="F784" s="35"/>
      <c r="G784" s="2"/>
      <c r="J784" s="6"/>
      <c r="M784" s="2"/>
      <c r="W784" s="47"/>
      <c r="X784" s="47"/>
      <c r="AD784" s="47"/>
      <c r="AL784" s="6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BF784" s="6"/>
      <c r="BG784" s="16"/>
      <c r="BH784" s="16"/>
      <c r="BR784" s="36"/>
      <c r="BU784" s="21"/>
      <c r="BY784" s="47"/>
      <c r="BZ784" s="47"/>
      <c r="CL784" s="15"/>
      <c r="CM784" s="2"/>
    </row>
    <row r="785" spans="1:91" ht="12.75">
      <c r="A785" s="18"/>
      <c r="E785" s="13"/>
      <c r="F785" s="35"/>
      <c r="G785" s="2"/>
      <c r="J785" s="6"/>
      <c r="M785" s="2"/>
      <c r="W785" s="47"/>
      <c r="X785" s="47"/>
      <c r="AD785" s="47"/>
      <c r="AL785" s="6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BF785" s="6"/>
      <c r="BG785" s="16"/>
      <c r="BH785" s="16"/>
      <c r="BR785" s="36"/>
      <c r="BU785" s="21"/>
      <c r="BY785" s="47"/>
      <c r="BZ785" s="47"/>
      <c r="CL785" s="15"/>
      <c r="CM785" s="2"/>
    </row>
    <row r="786" spans="23:91" ht="12.75">
      <c r="W786" s="47"/>
      <c r="X786" s="47"/>
      <c r="AD786" s="47"/>
      <c r="BU786" s="21"/>
      <c r="CM786" s="17"/>
    </row>
    <row r="787" spans="1:91" ht="12.75">
      <c r="A787" s="18"/>
      <c r="E787" s="13"/>
      <c r="F787" s="35"/>
      <c r="G787" s="2"/>
      <c r="J787" s="6"/>
      <c r="M787" s="2"/>
      <c r="W787" s="47"/>
      <c r="X787" s="47"/>
      <c r="AD787" s="47"/>
      <c r="AL787" s="6"/>
      <c r="BA787" s="6"/>
      <c r="BR787" s="36"/>
      <c r="BU787" s="21"/>
      <c r="BY787" s="47"/>
      <c r="BZ787" s="47"/>
      <c r="CL787" s="15"/>
      <c r="CM787" s="2"/>
    </row>
    <row r="788" spans="1:91" ht="12.75">
      <c r="A788" s="18"/>
      <c r="E788" s="13"/>
      <c r="F788" s="35"/>
      <c r="G788" s="2"/>
      <c r="J788" s="6"/>
      <c r="M788" s="2"/>
      <c r="W788" s="47"/>
      <c r="X788" s="47"/>
      <c r="AD788" s="47"/>
      <c r="AL788" s="6"/>
      <c r="BB788" s="6"/>
      <c r="BR788" s="36"/>
      <c r="BU788" s="21"/>
      <c r="BY788" s="47"/>
      <c r="BZ788" s="47"/>
      <c r="CL788" s="15"/>
      <c r="CM788" s="2"/>
    </row>
    <row r="789" spans="1:91" ht="12.75">
      <c r="A789" s="18"/>
      <c r="E789" s="13"/>
      <c r="F789" s="35"/>
      <c r="G789" s="2"/>
      <c r="J789" s="6"/>
      <c r="M789" s="2"/>
      <c r="W789" s="47"/>
      <c r="X789" s="47"/>
      <c r="AD789" s="47"/>
      <c r="AL789" s="6"/>
      <c r="BI789" s="6"/>
      <c r="BR789" s="36"/>
      <c r="BU789" s="21"/>
      <c r="BY789" s="47"/>
      <c r="BZ789" s="47"/>
      <c r="CL789" s="15"/>
      <c r="CM789" s="2"/>
    </row>
    <row r="790" spans="1:91" ht="12.75">
      <c r="A790" s="18"/>
      <c r="E790" s="13"/>
      <c r="F790" s="35"/>
      <c r="G790" s="2"/>
      <c r="J790" s="6"/>
      <c r="M790" s="2"/>
      <c r="W790" s="47"/>
      <c r="X790" s="47"/>
      <c r="AD790" s="47"/>
      <c r="AL790" s="6"/>
      <c r="BD790" s="6"/>
      <c r="BR790" s="36"/>
      <c r="BU790" s="21"/>
      <c r="BY790" s="47"/>
      <c r="BZ790" s="47"/>
      <c r="CL790" s="15"/>
      <c r="CM790" s="2"/>
    </row>
    <row r="791" spans="1:91" ht="12.75">
      <c r="A791" s="18"/>
      <c r="E791" s="13"/>
      <c r="F791" s="35"/>
      <c r="G791" s="2"/>
      <c r="J791" s="6"/>
      <c r="M791" s="2"/>
      <c r="W791" s="47"/>
      <c r="X791" s="47"/>
      <c r="AD791" s="47"/>
      <c r="AL791" s="6"/>
      <c r="BI791" s="6"/>
      <c r="BR791" s="36"/>
      <c r="BU791" s="21"/>
      <c r="BY791" s="47"/>
      <c r="BZ791" s="47"/>
      <c r="CL791" s="15"/>
      <c r="CM791" s="2"/>
    </row>
    <row r="792" spans="1:91" ht="12.75">
      <c r="A792" s="18"/>
      <c r="E792" s="13"/>
      <c r="F792" s="35"/>
      <c r="G792" s="2"/>
      <c r="J792" s="6"/>
      <c r="M792" s="2"/>
      <c r="W792" s="47"/>
      <c r="X792" s="47"/>
      <c r="AD792" s="47"/>
      <c r="AL792" s="6"/>
      <c r="BI792" s="6"/>
      <c r="BR792" s="36"/>
      <c r="BU792" s="21"/>
      <c r="BY792" s="47"/>
      <c r="BZ792" s="47"/>
      <c r="CL792" s="15"/>
      <c r="CM792" s="2"/>
    </row>
    <row r="793" spans="1:91" ht="12.75">
      <c r="A793" s="18"/>
      <c r="E793" s="13"/>
      <c r="F793" s="35"/>
      <c r="G793" s="2"/>
      <c r="J793" s="6"/>
      <c r="M793" s="2"/>
      <c r="W793" s="47"/>
      <c r="X793" s="47"/>
      <c r="AD793" s="47"/>
      <c r="AL793" s="6"/>
      <c r="BI793" s="6"/>
      <c r="BR793" s="36"/>
      <c r="BU793" s="21"/>
      <c r="BY793" s="47"/>
      <c r="BZ793" s="47"/>
      <c r="CL793" s="15"/>
      <c r="CM793" s="2"/>
    </row>
    <row r="794" spans="5:91" ht="12.75">
      <c r="E794" s="13"/>
      <c r="F794" s="35"/>
      <c r="G794" s="2"/>
      <c r="M794" s="2"/>
      <c r="BU794" s="21"/>
      <c r="CL794" s="15"/>
      <c r="CM794" s="2"/>
    </row>
    <row r="795" spans="1:91" ht="12.75">
      <c r="A795" s="18"/>
      <c r="E795" s="13"/>
      <c r="F795" s="35"/>
      <c r="G795" s="2"/>
      <c r="J795" s="6"/>
      <c r="M795" s="2"/>
      <c r="W795" s="47"/>
      <c r="X795" s="47"/>
      <c r="AD795" s="47"/>
      <c r="AL795" s="6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6"/>
      <c r="BR795" s="36"/>
      <c r="BU795" s="21"/>
      <c r="BY795" s="47"/>
      <c r="BZ795" s="47"/>
      <c r="CL795" s="15"/>
      <c r="CM795" s="2"/>
    </row>
    <row r="796" spans="1:91" ht="12.75">
      <c r="A796" s="18"/>
      <c r="E796" s="13"/>
      <c r="F796" s="35"/>
      <c r="G796" s="2"/>
      <c r="J796" s="6"/>
      <c r="M796" s="2"/>
      <c r="W796" s="47"/>
      <c r="X796" s="47"/>
      <c r="AD796" s="47"/>
      <c r="AL796" s="6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6"/>
      <c r="BR796" s="36"/>
      <c r="BU796" s="21"/>
      <c r="BY796" s="47"/>
      <c r="BZ796" s="47"/>
      <c r="CL796" s="15"/>
      <c r="CM796" s="2"/>
    </row>
    <row r="797" spans="1:91" ht="12.75">
      <c r="A797" s="18"/>
      <c r="E797" s="13"/>
      <c r="F797" s="35"/>
      <c r="G797" s="2"/>
      <c r="J797" s="6"/>
      <c r="M797" s="2"/>
      <c r="W797" s="47"/>
      <c r="X797" s="47"/>
      <c r="AD797" s="47"/>
      <c r="AL797" s="6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BR797" s="36"/>
      <c r="BU797" s="21"/>
      <c r="BY797" s="47"/>
      <c r="BZ797" s="47"/>
      <c r="CL797" s="15"/>
      <c r="CM797" s="2"/>
    </row>
    <row r="798" spans="1:91" ht="12.75">
      <c r="A798" s="18"/>
      <c r="E798" s="13"/>
      <c r="F798" s="35"/>
      <c r="G798" s="2"/>
      <c r="J798" s="6"/>
      <c r="M798" s="2"/>
      <c r="W798" s="47"/>
      <c r="X798" s="47"/>
      <c r="AD798" s="47"/>
      <c r="AL798" s="6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BA798" s="6"/>
      <c r="BR798" s="36"/>
      <c r="BU798" s="21"/>
      <c r="BY798" s="47"/>
      <c r="BZ798" s="47"/>
      <c r="CL798" s="15"/>
      <c r="CM798" s="2"/>
    </row>
    <row r="799" spans="1:91" ht="12.75">
      <c r="A799" s="18"/>
      <c r="E799" s="13"/>
      <c r="F799" s="35"/>
      <c r="G799" s="2"/>
      <c r="J799" s="6"/>
      <c r="M799" s="2"/>
      <c r="W799" s="47"/>
      <c r="X799" s="47"/>
      <c r="AD799" s="47"/>
      <c r="AL799" s="6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BB799" s="6"/>
      <c r="BR799" s="36"/>
      <c r="BU799" s="21"/>
      <c r="BY799" s="47"/>
      <c r="BZ799" s="47"/>
      <c r="CL799" s="15"/>
      <c r="CM799" s="2"/>
    </row>
    <row r="800" spans="1:91" ht="12.75">
      <c r="A800" s="18"/>
      <c r="E800" s="13"/>
      <c r="F800" s="35"/>
      <c r="G800" s="2"/>
      <c r="J800" s="6"/>
      <c r="M800" s="2"/>
      <c r="W800" s="47"/>
      <c r="X800" s="47"/>
      <c r="AD800" s="47"/>
      <c r="AL800" s="6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Y800" s="6"/>
      <c r="BF800" s="6"/>
      <c r="BG800" s="16"/>
      <c r="BH800" s="16"/>
      <c r="BR800" s="36"/>
      <c r="BU800" s="21"/>
      <c r="BY800" s="47"/>
      <c r="BZ800" s="47"/>
      <c r="CL800" s="15"/>
      <c r="CM800" s="2"/>
    </row>
    <row r="801" spans="1:91" ht="12.75">
      <c r="A801" s="18"/>
      <c r="E801" s="13"/>
      <c r="F801" s="35"/>
      <c r="G801" s="2"/>
      <c r="J801" s="6"/>
      <c r="M801" s="2"/>
      <c r="W801" s="47"/>
      <c r="X801" s="47"/>
      <c r="AD801" s="47"/>
      <c r="AL801" s="6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BD801" s="6"/>
      <c r="BR801" s="36"/>
      <c r="BU801" s="21"/>
      <c r="BY801" s="47"/>
      <c r="BZ801" s="47"/>
      <c r="CL801" s="15"/>
      <c r="CM801" s="2"/>
    </row>
    <row r="802" spans="1:91" ht="12.75">
      <c r="A802" s="18"/>
      <c r="E802" s="13"/>
      <c r="F802" s="35"/>
      <c r="G802" s="2"/>
      <c r="J802" s="6"/>
      <c r="M802" s="2"/>
      <c r="W802" s="47"/>
      <c r="X802" s="47"/>
      <c r="AD802" s="47"/>
      <c r="AL802" s="6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BI802" s="6"/>
      <c r="BR802" s="36"/>
      <c r="BU802" s="21"/>
      <c r="BY802" s="47"/>
      <c r="BZ802" s="47"/>
      <c r="CL802" s="15"/>
      <c r="CM802" s="2"/>
    </row>
    <row r="803" spans="1:91" ht="12.75">
      <c r="A803" s="18"/>
      <c r="E803" s="13"/>
      <c r="F803" s="35"/>
      <c r="G803" s="2"/>
      <c r="J803" s="6"/>
      <c r="M803" s="2"/>
      <c r="W803" s="47"/>
      <c r="X803" s="47"/>
      <c r="AD803" s="47"/>
      <c r="AL803" s="6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BI803" s="6"/>
      <c r="BR803" s="36"/>
      <c r="BU803" s="21"/>
      <c r="BY803" s="47"/>
      <c r="BZ803" s="47"/>
      <c r="CL803" s="15"/>
      <c r="CM803" s="2"/>
    </row>
    <row r="804" spans="1:91" ht="12.75">
      <c r="A804" s="18"/>
      <c r="E804" s="13"/>
      <c r="F804" s="35"/>
      <c r="G804" s="2"/>
      <c r="M804" s="2"/>
      <c r="W804" s="47"/>
      <c r="X804" s="4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BU804" s="21"/>
      <c r="CM804" s="2"/>
    </row>
    <row r="805" spans="1:91" ht="12.75">
      <c r="A805" s="18"/>
      <c r="E805" s="13"/>
      <c r="F805" s="35"/>
      <c r="G805" s="2"/>
      <c r="J805" s="6"/>
      <c r="M805" s="2"/>
      <c r="W805" s="47"/>
      <c r="X805" s="47"/>
      <c r="AD805" s="47"/>
      <c r="AL805" s="6"/>
      <c r="BI805" s="6"/>
      <c r="BR805" s="36"/>
      <c r="BU805" s="21"/>
      <c r="BY805" s="47"/>
      <c r="BZ805" s="47"/>
      <c r="CL805" s="15"/>
      <c r="CM805" s="2"/>
    </row>
    <row r="806" spans="1:91" ht="12.75">
      <c r="A806" s="18"/>
      <c r="E806" s="13"/>
      <c r="F806" s="35"/>
      <c r="G806" s="2"/>
      <c r="J806" s="6"/>
      <c r="M806" s="2"/>
      <c r="W806" s="47"/>
      <c r="X806" s="47"/>
      <c r="AD806" s="47"/>
      <c r="AL806" s="6"/>
      <c r="BI806" s="6"/>
      <c r="BR806" s="36"/>
      <c r="BU806" s="21"/>
      <c r="BY806" s="47"/>
      <c r="BZ806" s="47"/>
      <c r="CL806" s="15"/>
      <c r="CM806" s="2"/>
    </row>
    <row r="807" spans="1:91" ht="12.75">
      <c r="A807" s="18"/>
      <c r="E807" s="13"/>
      <c r="F807" s="35"/>
      <c r="G807" s="2"/>
      <c r="J807" s="6"/>
      <c r="M807" s="2"/>
      <c r="W807" s="47"/>
      <c r="X807" s="47"/>
      <c r="AD807" s="47"/>
      <c r="AL807" s="6"/>
      <c r="BE807" s="6"/>
      <c r="BR807" s="36"/>
      <c r="BU807" s="21"/>
      <c r="BY807" s="47"/>
      <c r="BZ807" s="47"/>
      <c r="CL807" s="15"/>
      <c r="CM807" s="2"/>
    </row>
    <row r="808" spans="1:91" ht="12.75">
      <c r="A808" s="18"/>
      <c r="E808" s="13"/>
      <c r="F808" s="35"/>
      <c r="G808" s="2"/>
      <c r="J808" s="6"/>
      <c r="M808" s="2"/>
      <c r="W808" s="47"/>
      <c r="X808" s="47"/>
      <c r="AD808" s="47"/>
      <c r="AL808" s="6"/>
      <c r="BF808" s="6"/>
      <c r="BG808" s="16"/>
      <c r="BH808" s="16"/>
      <c r="BR808" s="36"/>
      <c r="BU808" s="21"/>
      <c r="BY808" s="47"/>
      <c r="BZ808" s="47"/>
      <c r="CL808" s="15"/>
      <c r="CM808" s="2"/>
    </row>
    <row r="809" spans="1:91" ht="12.75">
      <c r="A809" s="18"/>
      <c r="E809" s="13"/>
      <c r="F809" s="35"/>
      <c r="G809" s="2"/>
      <c r="J809" s="6"/>
      <c r="M809" s="2"/>
      <c r="W809" s="47"/>
      <c r="X809" s="47"/>
      <c r="AD809" s="47"/>
      <c r="AL809" s="6"/>
      <c r="BF809" s="6"/>
      <c r="BG809" s="16"/>
      <c r="BH809" s="16"/>
      <c r="BR809" s="36"/>
      <c r="BU809" s="21"/>
      <c r="BY809" s="47"/>
      <c r="BZ809" s="47"/>
      <c r="CL809" s="15"/>
      <c r="CM809" s="2"/>
    </row>
    <row r="810" spans="1:91" ht="12.75">
      <c r="A810" s="18"/>
      <c r="E810" s="13"/>
      <c r="F810" s="35"/>
      <c r="G810" s="2"/>
      <c r="J810" s="6"/>
      <c r="M810" s="2"/>
      <c r="W810" s="47"/>
      <c r="X810" s="47"/>
      <c r="AD810" s="47"/>
      <c r="AL810" s="6"/>
      <c r="BF810" s="6"/>
      <c r="BG810" s="16"/>
      <c r="BH810" s="16"/>
      <c r="BR810" s="36"/>
      <c r="BU810" s="21"/>
      <c r="BY810" s="47"/>
      <c r="BZ810" s="47"/>
      <c r="CL810" s="15"/>
      <c r="CM810" s="2"/>
    </row>
    <row r="811" spans="1:91" ht="12.75">
      <c r="A811" s="18"/>
      <c r="E811" s="13"/>
      <c r="F811" s="35"/>
      <c r="G811" s="2"/>
      <c r="M811" s="2"/>
      <c r="BU811" s="21"/>
      <c r="BY811" s="47"/>
      <c r="BZ811" s="47"/>
      <c r="CM811" s="2"/>
    </row>
    <row r="812" spans="1:91" ht="12.75">
      <c r="A812" s="18"/>
      <c r="E812" s="13"/>
      <c r="F812" s="35"/>
      <c r="G812" s="2"/>
      <c r="J812" s="6"/>
      <c r="M812" s="2"/>
      <c r="W812" s="47"/>
      <c r="X812" s="47"/>
      <c r="AD812" s="47"/>
      <c r="AL812" s="6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BA812" s="6"/>
      <c r="BR812" s="36"/>
      <c r="BU812" s="21"/>
      <c r="BY812" s="47"/>
      <c r="BZ812" s="47"/>
      <c r="CL812" s="15"/>
      <c r="CM812" s="2"/>
    </row>
    <row r="813" spans="1:91" ht="12.75">
      <c r="A813" s="18"/>
      <c r="E813" s="13"/>
      <c r="F813" s="35"/>
      <c r="G813" s="2"/>
      <c r="J813" s="6"/>
      <c r="M813" s="2"/>
      <c r="W813" s="47"/>
      <c r="X813" s="47"/>
      <c r="AD813" s="47"/>
      <c r="AL813" s="6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BB813" s="6"/>
      <c r="BR813" s="36"/>
      <c r="BU813" s="21"/>
      <c r="BY813" s="47"/>
      <c r="BZ813" s="47"/>
      <c r="CL813" s="15"/>
      <c r="CM813" s="2"/>
    </row>
    <row r="814" spans="1:91" ht="12.75">
      <c r="A814" s="18"/>
      <c r="E814" s="13"/>
      <c r="F814" s="35"/>
      <c r="G814" s="2"/>
      <c r="J814" s="6"/>
      <c r="M814" s="2"/>
      <c r="W814" s="47"/>
      <c r="X814" s="47"/>
      <c r="AD814" s="47"/>
      <c r="AL814" s="6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BI814" s="6"/>
      <c r="BR814" s="36"/>
      <c r="BU814" s="21"/>
      <c r="BY814" s="47"/>
      <c r="BZ814" s="47"/>
      <c r="CL814" s="15"/>
      <c r="CM814" s="2"/>
    </row>
    <row r="815" spans="1:91" ht="12.75">
      <c r="A815" s="18"/>
      <c r="E815" s="13"/>
      <c r="F815" s="35"/>
      <c r="G815" s="2"/>
      <c r="J815" s="6"/>
      <c r="M815" s="2"/>
      <c r="W815" s="47"/>
      <c r="X815" s="47"/>
      <c r="AD815" s="47"/>
      <c r="AL815" s="6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BD815" s="6"/>
      <c r="BR815" s="36"/>
      <c r="BU815" s="21"/>
      <c r="BY815" s="47"/>
      <c r="BZ815" s="47"/>
      <c r="CL815" s="15"/>
      <c r="CM815" s="2"/>
    </row>
    <row r="816" spans="1:91" ht="12.75">
      <c r="A816" s="18"/>
      <c r="E816" s="13"/>
      <c r="F816" s="35"/>
      <c r="G816" s="2"/>
      <c r="J816" s="6"/>
      <c r="M816" s="2"/>
      <c r="W816" s="47"/>
      <c r="X816" s="47"/>
      <c r="AD816" s="47"/>
      <c r="AL816" s="6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BI816" s="6"/>
      <c r="BR816" s="36"/>
      <c r="BU816" s="21"/>
      <c r="BY816" s="47"/>
      <c r="BZ816" s="47"/>
      <c r="CL816" s="15"/>
      <c r="CM816" s="2"/>
    </row>
    <row r="817" spans="1:91" ht="12.75">
      <c r="A817" s="18"/>
      <c r="E817" s="13"/>
      <c r="F817" s="35"/>
      <c r="G817" s="2"/>
      <c r="J817" s="6"/>
      <c r="M817" s="2"/>
      <c r="W817" s="47"/>
      <c r="X817" s="47"/>
      <c r="AD817" s="47"/>
      <c r="AL817" s="6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BI817" s="6"/>
      <c r="BR817" s="36"/>
      <c r="BU817" s="21"/>
      <c r="BY817" s="47"/>
      <c r="BZ817" s="47"/>
      <c r="CL817" s="15"/>
      <c r="CM817" s="2"/>
    </row>
    <row r="818" spans="1:91" ht="12.75">
      <c r="A818" s="18"/>
      <c r="E818" s="13"/>
      <c r="F818" s="35"/>
      <c r="G818" s="2"/>
      <c r="M818" s="2"/>
      <c r="W818" s="47"/>
      <c r="X818" s="47"/>
      <c r="AD818" s="4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BR818" s="36"/>
      <c r="BU818" s="21"/>
      <c r="CM818" s="2"/>
    </row>
    <row r="819" spans="1:91" ht="12.75">
      <c r="A819" s="18"/>
      <c r="E819" s="13"/>
      <c r="F819" s="35"/>
      <c r="G819" s="2"/>
      <c r="J819" s="6"/>
      <c r="M819" s="2"/>
      <c r="W819" s="47"/>
      <c r="X819" s="47"/>
      <c r="AD819" s="47"/>
      <c r="AL819" s="6"/>
      <c r="AW819" s="6"/>
      <c r="BR819" s="36"/>
      <c r="BU819" s="21"/>
      <c r="BY819" s="47"/>
      <c r="BZ819" s="47"/>
      <c r="CL819" s="15"/>
      <c r="CM819" s="2"/>
    </row>
    <row r="820" spans="1:91" ht="12.75">
      <c r="A820" s="18"/>
      <c r="E820" s="13"/>
      <c r="F820" s="35"/>
      <c r="G820" s="2"/>
      <c r="J820" s="6"/>
      <c r="M820" s="2"/>
      <c r="W820" s="47"/>
      <c r="X820" s="47"/>
      <c r="AD820" s="47"/>
      <c r="AL820" s="6"/>
      <c r="AW820" s="6"/>
      <c r="BR820" s="36"/>
      <c r="BU820" s="21"/>
      <c r="BY820" s="47"/>
      <c r="BZ820" s="47"/>
      <c r="CL820" s="15"/>
      <c r="CM820" s="2"/>
    </row>
    <row r="821" spans="1:91" ht="12.75">
      <c r="A821" s="18"/>
      <c r="E821" s="13"/>
      <c r="F821" s="35"/>
      <c r="G821" s="2"/>
      <c r="J821" s="6"/>
      <c r="M821" s="2"/>
      <c r="W821" s="47"/>
      <c r="X821" s="47"/>
      <c r="AD821" s="47"/>
      <c r="AL821" s="6"/>
      <c r="BA821" s="6"/>
      <c r="BR821" s="36"/>
      <c r="BU821" s="21"/>
      <c r="BY821" s="47"/>
      <c r="BZ821" s="47"/>
      <c r="CL821" s="15"/>
      <c r="CM821" s="2"/>
    </row>
    <row r="822" spans="1:91" ht="12.75">
      <c r="A822" s="18"/>
      <c r="E822" s="13"/>
      <c r="F822" s="35"/>
      <c r="G822" s="2"/>
      <c r="J822" s="6"/>
      <c r="M822" s="2"/>
      <c r="W822" s="47"/>
      <c r="X822" s="47"/>
      <c r="AD822" s="47"/>
      <c r="AL822" s="6"/>
      <c r="BB822" s="6"/>
      <c r="BR822" s="36"/>
      <c r="BU822" s="21"/>
      <c r="BY822" s="47"/>
      <c r="BZ822" s="47"/>
      <c r="CL822" s="15"/>
      <c r="CM822" s="2"/>
    </row>
    <row r="823" spans="1:91" ht="12.75">
      <c r="A823" s="18"/>
      <c r="E823" s="13"/>
      <c r="F823" s="35"/>
      <c r="G823" s="2"/>
      <c r="J823" s="6"/>
      <c r="M823" s="2"/>
      <c r="W823" s="47"/>
      <c r="X823" s="47"/>
      <c r="AD823" s="47"/>
      <c r="AL823" s="6"/>
      <c r="BD823" s="6"/>
      <c r="BR823" s="36"/>
      <c r="BU823" s="21"/>
      <c r="BY823" s="47"/>
      <c r="BZ823" s="47"/>
      <c r="CL823" s="15"/>
      <c r="CM823" s="2"/>
    </row>
    <row r="824" spans="1:91" ht="12.75">
      <c r="A824" s="18"/>
      <c r="E824" s="13"/>
      <c r="F824" s="35"/>
      <c r="G824" s="2"/>
      <c r="J824" s="6"/>
      <c r="M824" s="2"/>
      <c r="W824" s="47"/>
      <c r="X824" s="47"/>
      <c r="AD824" s="47"/>
      <c r="AL824" s="6"/>
      <c r="BI824" s="6"/>
      <c r="BR824" s="36"/>
      <c r="BU824" s="21"/>
      <c r="BY824" s="47"/>
      <c r="BZ824" s="47"/>
      <c r="CL824" s="15"/>
      <c r="CM824" s="2"/>
    </row>
    <row r="825" spans="1:91" ht="12.75">
      <c r="A825" s="18"/>
      <c r="E825" s="13"/>
      <c r="F825" s="35"/>
      <c r="G825" s="2"/>
      <c r="J825" s="6"/>
      <c r="M825" s="2"/>
      <c r="W825" s="47"/>
      <c r="X825" s="47"/>
      <c r="AD825" s="47"/>
      <c r="AL825" s="6"/>
      <c r="BI825" s="6"/>
      <c r="BR825" s="36"/>
      <c r="BU825" s="21"/>
      <c r="BY825" s="47"/>
      <c r="BZ825" s="47"/>
      <c r="CL825" s="15"/>
      <c r="CM825" s="2"/>
    </row>
    <row r="826" spans="1:91" ht="12.75">
      <c r="A826" s="18"/>
      <c r="E826" s="13"/>
      <c r="F826" s="35"/>
      <c r="G826" s="2"/>
      <c r="J826" s="6"/>
      <c r="M826" s="2"/>
      <c r="W826" s="47"/>
      <c r="X826" s="47"/>
      <c r="AD826" s="47"/>
      <c r="AL826" s="6"/>
      <c r="AY826" s="6"/>
      <c r="BR826" s="36"/>
      <c r="BU826" s="21"/>
      <c r="BY826" s="47"/>
      <c r="BZ826" s="47"/>
      <c r="CL826" s="15"/>
      <c r="CM826" s="2"/>
    </row>
    <row r="827" spans="1:91" ht="12.75">
      <c r="A827" s="18"/>
      <c r="E827" s="13"/>
      <c r="F827" s="35"/>
      <c r="G827" s="2"/>
      <c r="M827" s="2"/>
      <c r="W827" s="47"/>
      <c r="X827" s="47"/>
      <c r="BU827" s="21"/>
      <c r="CM827" s="2"/>
    </row>
    <row r="828" spans="1:91" ht="12.75">
      <c r="A828" s="18"/>
      <c r="E828" s="13"/>
      <c r="F828" s="35"/>
      <c r="G828" s="2"/>
      <c r="J828" s="6"/>
      <c r="M828" s="2"/>
      <c r="W828" s="47"/>
      <c r="X828" s="47"/>
      <c r="AD828" s="47"/>
      <c r="AL828" s="6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Y828" s="6"/>
      <c r="BR828" s="36"/>
      <c r="BU828" s="21"/>
      <c r="BY828" s="47"/>
      <c r="BZ828" s="47"/>
      <c r="CL828" s="15"/>
      <c r="CM828" s="2"/>
    </row>
    <row r="829" spans="1:91" ht="12.75">
      <c r="A829" s="18"/>
      <c r="E829" s="13"/>
      <c r="F829" s="35"/>
      <c r="G829" s="2"/>
      <c r="J829" s="6"/>
      <c r="M829" s="2"/>
      <c r="W829" s="47"/>
      <c r="X829" s="47"/>
      <c r="AD829" s="47"/>
      <c r="AL829" s="6"/>
      <c r="AM829" s="37"/>
      <c r="AN829" s="37"/>
      <c r="AO829" s="37"/>
      <c r="AP829" s="37"/>
      <c r="AQ829" s="37"/>
      <c r="AR829" s="37"/>
      <c r="AS829" s="37"/>
      <c r="AT829" s="37"/>
      <c r="AU829" s="37"/>
      <c r="AV829" s="37"/>
      <c r="BI829" s="6"/>
      <c r="BR829" s="36"/>
      <c r="BU829" s="21"/>
      <c r="BY829" s="47"/>
      <c r="BZ829" s="47"/>
      <c r="CL829" s="15"/>
      <c r="CM829" s="2"/>
    </row>
    <row r="830" spans="1:91" ht="12.75">
      <c r="A830" s="18"/>
      <c r="E830" s="13"/>
      <c r="F830" s="35"/>
      <c r="G830" s="2"/>
      <c r="J830" s="6"/>
      <c r="M830" s="2"/>
      <c r="W830" s="47"/>
      <c r="X830" s="47"/>
      <c r="AD830" s="47"/>
      <c r="AL830" s="6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BI830" s="6"/>
      <c r="BR830" s="36"/>
      <c r="BU830" s="21"/>
      <c r="BY830" s="47"/>
      <c r="BZ830" s="47"/>
      <c r="CL830" s="15"/>
      <c r="CM830" s="2"/>
    </row>
    <row r="831" spans="1:91" ht="12.75">
      <c r="A831" s="18"/>
      <c r="E831" s="13"/>
      <c r="F831" s="35"/>
      <c r="G831" s="2"/>
      <c r="J831" s="6"/>
      <c r="M831" s="2"/>
      <c r="W831" s="47"/>
      <c r="X831" s="47"/>
      <c r="AD831" s="47"/>
      <c r="AL831" s="6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BR831" s="36"/>
      <c r="BU831" s="21"/>
      <c r="BY831" s="47"/>
      <c r="BZ831" s="47"/>
      <c r="CL831" s="15"/>
      <c r="CM831" s="2"/>
    </row>
    <row r="832" spans="1:91" ht="12.75">
      <c r="A832" s="18"/>
      <c r="E832" s="13"/>
      <c r="F832" s="35"/>
      <c r="G832" s="2"/>
      <c r="J832" s="6"/>
      <c r="M832" s="2"/>
      <c r="W832" s="47"/>
      <c r="X832" s="47"/>
      <c r="AD832" s="47"/>
      <c r="AL832" s="6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BE832" s="6"/>
      <c r="BR832" s="36"/>
      <c r="BU832" s="21"/>
      <c r="BY832" s="47"/>
      <c r="BZ832" s="47"/>
      <c r="CL832" s="15"/>
      <c r="CM832" s="2"/>
    </row>
    <row r="833" spans="1:91" ht="12.75">
      <c r="A833" s="18"/>
      <c r="E833" s="13"/>
      <c r="F833" s="35"/>
      <c r="G833" s="2"/>
      <c r="J833" s="6"/>
      <c r="M833" s="2"/>
      <c r="W833" s="47"/>
      <c r="X833" s="47"/>
      <c r="AD833" s="47"/>
      <c r="AL833" s="6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BR833" s="36"/>
      <c r="BU833" s="21"/>
      <c r="BY833" s="47"/>
      <c r="BZ833" s="47"/>
      <c r="CL833" s="15"/>
      <c r="CM833" s="2"/>
    </row>
    <row r="834" spans="1:91" ht="12.75">
      <c r="A834" s="18"/>
      <c r="E834" s="13"/>
      <c r="F834" s="35"/>
      <c r="G834" s="2"/>
      <c r="J834" s="6"/>
      <c r="M834" s="2"/>
      <c r="W834" s="47"/>
      <c r="X834" s="47"/>
      <c r="AD834" s="47"/>
      <c r="AL834" s="6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BR834" s="36"/>
      <c r="BU834" s="21"/>
      <c r="BY834" s="47"/>
      <c r="BZ834" s="47"/>
      <c r="CL834" s="15"/>
      <c r="CM834" s="2"/>
    </row>
    <row r="835" spans="1:91" ht="12.75">
      <c r="A835" s="18"/>
      <c r="E835" s="13"/>
      <c r="F835" s="35"/>
      <c r="G835" s="2"/>
      <c r="J835" s="6"/>
      <c r="M835" s="2"/>
      <c r="W835" s="47"/>
      <c r="X835" s="47"/>
      <c r="AD835" s="47"/>
      <c r="AL835" s="6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Z835" s="6"/>
      <c r="BR835" s="36"/>
      <c r="BU835" s="21"/>
      <c r="BY835" s="47"/>
      <c r="BZ835" s="47"/>
      <c r="CL835" s="15"/>
      <c r="CM835" s="2"/>
    </row>
    <row r="836" spans="1:91" ht="12.75">
      <c r="A836" s="18"/>
      <c r="E836" s="13"/>
      <c r="F836" s="35"/>
      <c r="G836" s="2"/>
      <c r="M836" s="2"/>
      <c r="W836" s="47"/>
      <c r="X836" s="4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BU836" s="21"/>
      <c r="CL836" s="15"/>
      <c r="CM836" s="2"/>
    </row>
    <row r="837" spans="1:91" ht="12.75">
      <c r="A837" s="18"/>
      <c r="E837" s="13"/>
      <c r="F837" s="35"/>
      <c r="G837" s="2"/>
      <c r="J837" s="6"/>
      <c r="M837" s="2"/>
      <c r="W837" s="47"/>
      <c r="X837" s="47"/>
      <c r="AD837" s="47"/>
      <c r="AL837" s="6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6"/>
      <c r="BR837" s="36"/>
      <c r="BU837" s="21"/>
      <c r="BY837" s="47"/>
      <c r="BZ837" s="47"/>
      <c r="CL837" s="15"/>
      <c r="CM837" s="2"/>
    </row>
    <row r="838" spans="1:91" ht="12.75">
      <c r="A838" s="18"/>
      <c r="E838" s="13"/>
      <c r="F838" s="35"/>
      <c r="G838" s="2"/>
      <c r="J838" s="6"/>
      <c r="M838" s="2"/>
      <c r="W838" s="47"/>
      <c r="X838" s="47"/>
      <c r="AD838" s="47"/>
      <c r="AL838" s="6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6"/>
      <c r="BR838" s="36"/>
      <c r="BU838" s="21"/>
      <c r="BY838" s="47"/>
      <c r="BZ838" s="47"/>
      <c r="CL838" s="15"/>
      <c r="CM838" s="2"/>
    </row>
    <row r="839" spans="1:91" ht="12.75">
      <c r="A839" s="18"/>
      <c r="E839" s="13"/>
      <c r="F839" s="35"/>
      <c r="G839" s="2"/>
      <c r="J839" s="6"/>
      <c r="M839" s="2"/>
      <c r="W839" s="47"/>
      <c r="X839" s="47"/>
      <c r="AD839" s="47"/>
      <c r="AL839" s="6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BA839" s="6"/>
      <c r="BR839" s="36"/>
      <c r="BU839" s="21"/>
      <c r="BY839" s="47"/>
      <c r="BZ839" s="47"/>
      <c r="CL839" s="15"/>
      <c r="CM839" s="2"/>
    </row>
    <row r="840" spans="1:91" ht="12.75">
      <c r="A840" s="18"/>
      <c r="E840" s="13"/>
      <c r="F840" s="35"/>
      <c r="G840" s="2"/>
      <c r="J840" s="6"/>
      <c r="M840" s="2"/>
      <c r="W840" s="47"/>
      <c r="X840" s="47"/>
      <c r="AD840" s="47"/>
      <c r="AL840" s="6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BB840" s="6"/>
      <c r="BR840" s="36"/>
      <c r="BU840" s="21"/>
      <c r="BY840" s="47"/>
      <c r="BZ840" s="47"/>
      <c r="CL840" s="15"/>
      <c r="CM840" s="2"/>
    </row>
    <row r="841" spans="1:91" ht="12.75">
      <c r="A841" s="18"/>
      <c r="E841" s="13"/>
      <c r="F841" s="35"/>
      <c r="G841" s="2"/>
      <c r="J841" s="6"/>
      <c r="M841" s="2"/>
      <c r="W841" s="47"/>
      <c r="X841" s="47"/>
      <c r="AD841" s="47"/>
      <c r="AL841" s="6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BD841" s="6"/>
      <c r="BR841" s="36"/>
      <c r="BU841" s="21"/>
      <c r="BY841" s="47"/>
      <c r="BZ841" s="47"/>
      <c r="CL841" s="15"/>
      <c r="CM841" s="2"/>
    </row>
    <row r="842" spans="1:91" ht="12.75">
      <c r="A842" s="18"/>
      <c r="E842" s="13"/>
      <c r="F842" s="35"/>
      <c r="G842" s="2"/>
      <c r="J842" s="6"/>
      <c r="M842" s="2"/>
      <c r="W842" s="47"/>
      <c r="X842" s="47"/>
      <c r="AD842" s="47"/>
      <c r="AL842" s="6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BI842" s="6"/>
      <c r="BR842" s="36"/>
      <c r="BU842" s="21"/>
      <c r="BY842" s="47"/>
      <c r="BZ842" s="47"/>
      <c r="CL842" s="15"/>
      <c r="CM842" s="2"/>
    </row>
    <row r="843" spans="1:91" ht="12.75">
      <c r="A843" s="18"/>
      <c r="E843" s="13"/>
      <c r="F843" s="35"/>
      <c r="G843" s="2"/>
      <c r="J843" s="6"/>
      <c r="M843" s="2"/>
      <c r="W843" s="47"/>
      <c r="X843" s="47"/>
      <c r="AD843" s="47"/>
      <c r="AL843" s="6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BI843" s="6"/>
      <c r="BR843" s="36"/>
      <c r="BU843" s="21"/>
      <c r="BY843" s="47"/>
      <c r="BZ843" s="47"/>
      <c r="CL843" s="15"/>
      <c r="CM843" s="2"/>
    </row>
    <row r="844" spans="1:91" ht="12.75">
      <c r="A844" s="18"/>
      <c r="E844" s="13"/>
      <c r="F844" s="35"/>
      <c r="G844" s="2"/>
      <c r="M844" s="2"/>
      <c r="AD844" s="4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BU844" s="21"/>
      <c r="CM844" s="2"/>
    </row>
    <row r="845" spans="1:91" ht="12.75">
      <c r="A845" s="18"/>
      <c r="E845" s="13"/>
      <c r="F845" s="35"/>
      <c r="G845" s="2"/>
      <c r="J845" s="6"/>
      <c r="M845" s="2"/>
      <c r="W845" s="47"/>
      <c r="X845" s="47"/>
      <c r="AD845" s="47"/>
      <c r="AL845" s="6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Y845" s="6"/>
      <c r="BF845" s="6"/>
      <c r="BG845" s="16"/>
      <c r="BH845" s="16"/>
      <c r="BR845" s="36"/>
      <c r="BU845" s="21"/>
      <c r="BY845" s="47"/>
      <c r="BZ845" s="47"/>
      <c r="CL845" s="15"/>
      <c r="CM845" s="2"/>
    </row>
    <row r="846" spans="1:91" ht="12.75">
      <c r="A846" s="18"/>
      <c r="E846" s="13"/>
      <c r="F846" s="35"/>
      <c r="G846" s="2"/>
      <c r="J846" s="6"/>
      <c r="M846" s="2"/>
      <c r="W846" s="47"/>
      <c r="X846" s="47"/>
      <c r="AD846" s="47"/>
      <c r="AL846" s="6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Y846" s="6"/>
      <c r="BF846" s="6"/>
      <c r="BG846" s="16"/>
      <c r="BH846" s="16"/>
      <c r="BR846" s="36"/>
      <c r="BU846" s="21"/>
      <c r="BY846" s="47"/>
      <c r="BZ846" s="47"/>
      <c r="CL846" s="15"/>
      <c r="CM846" s="2"/>
    </row>
    <row r="847" spans="1:91" ht="12.75">
      <c r="A847" s="18"/>
      <c r="E847" s="13"/>
      <c r="F847" s="35"/>
      <c r="G847" s="2"/>
      <c r="J847" s="6"/>
      <c r="M847" s="2"/>
      <c r="W847" s="47"/>
      <c r="X847" s="47"/>
      <c r="AD847" s="47"/>
      <c r="AL847" s="6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BI847" s="6"/>
      <c r="BR847" s="36"/>
      <c r="BU847" s="21"/>
      <c r="BY847" s="47"/>
      <c r="BZ847" s="47"/>
      <c r="CL847" s="15"/>
      <c r="CM847" s="2"/>
    </row>
    <row r="848" spans="1:91" ht="12.75">
      <c r="A848" s="18"/>
      <c r="E848" s="13"/>
      <c r="F848" s="35"/>
      <c r="G848" s="2"/>
      <c r="J848" s="6"/>
      <c r="M848" s="2"/>
      <c r="W848" s="47"/>
      <c r="X848" s="47"/>
      <c r="AD848" s="47"/>
      <c r="AL848" s="6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BI848" s="6"/>
      <c r="BR848" s="36"/>
      <c r="BU848" s="21"/>
      <c r="BY848" s="47"/>
      <c r="BZ848" s="47"/>
      <c r="CL848" s="15"/>
      <c r="CM848" s="2"/>
    </row>
    <row r="849" spans="1:91" ht="12.75">
      <c r="A849" s="18"/>
      <c r="E849" s="13"/>
      <c r="F849" s="35"/>
      <c r="G849" s="2"/>
      <c r="J849" s="6"/>
      <c r="M849" s="2"/>
      <c r="W849" s="47"/>
      <c r="X849" s="47"/>
      <c r="AD849" s="47"/>
      <c r="AL849" s="6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BR849" s="36"/>
      <c r="BU849" s="21"/>
      <c r="BY849" s="47"/>
      <c r="BZ849" s="47"/>
      <c r="CL849" s="15"/>
      <c r="CM849" s="2"/>
    </row>
    <row r="850" spans="1:91" ht="12.75">
      <c r="A850" s="18"/>
      <c r="E850" s="13"/>
      <c r="F850" s="35"/>
      <c r="G850" s="2"/>
      <c r="J850" s="6"/>
      <c r="M850" s="2"/>
      <c r="W850" s="47"/>
      <c r="X850" s="47"/>
      <c r="AD850" s="47"/>
      <c r="AL850" s="6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BR850" s="36"/>
      <c r="BU850" s="21"/>
      <c r="BY850" s="47"/>
      <c r="BZ850" s="47"/>
      <c r="CL850" s="15"/>
      <c r="CM850" s="2"/>
    </row>
    <row r="851" spans="1:91" ht="12.75">
      <c r="A851" s="18"/>
      <c r="E851" s="13"/>
      <c r="F851" s="35"/>
      <c r="G851" s="2"/>
      <c r="J851" s="6"/>
      <c r="M851" s="2"/>
      <c r="W851" s="47"/>
      <c r="X851" s="47"/>
      <c r="AD851" s="47"/>
      <c r="AL851" s="6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BE851" s="6"/>
      <c r="BR851" s="36"/>
      <c r="BU851" s="21"/>
      <c r="BY851" s="47"/>
      <c r="BZ851" s="47"/>
      <c r="CL851" s="15"/>
      <c r="CM851" s="2"/>
    </row>
    <row r="852" spans="1:91" ht="12.75">
      <c r="A852" s="18"/>
      <c r="E852" s="13"/>
      <c r="F852" s="35"/>
      <c r="G852" s="2"/>
      <c r="J852" s="6"/>
      <c r="M852" s="2"/>
      <c r="W852" s="47"/>
      <c r="X852" s="47"/>
      <c r="AD852" s="47"/>
      <c r="AL852" s="6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BR852" s="36"/>
      <c r="BU852" s="21"/>
      <c r="BY852" s="47"/>
      <c r="BZ852" s="47"/>
      <c r="CL852" s="15"/>
      <c r="CM852" s="2"/>
    </row>
    <row r="853" spans="1:91" ht="12.75">
      <c r="A853" s="18"/>
      <c r="E853" s="13"/>
      <c r="F853" s="35"/>
      <c r="G853" s="2"/>
      <c r="J853" s="6"/>
      <c r="M853" s="2"/>
      <c r="W853" s="47"/>
      <c r="X853" s="47"/>
      <c r="AD853" s="47"/>
      <c r="AL853" s="6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BR853" s="36"/>
      <c r="BU853" s="21"/>
      <c r="BY853" s="47"/>
      <c r="BZ853" s="47"/>
      <c r="CL853" s="15"/>
      <c r="CM853" s="2"/>
    </row>
    <row r="854" spans="1:91" ht="12.75">
      <c r="A854" s="18"/>
      <c r="E854" s="13"/>
      <c r="F854" s="35"/>
      <c r="G854" s="2"/>
      <c r="M854" s="2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BU854" s="21"/>
      <c r="CM854" s="2"/>
    </row>
    <row r="855" spans="1:91" ht="12.75">
      <c r="A855" s="18"/>
      <c r="E855" s="13"/>
      <c r="F855" s="35"/>
      <c r="G855" s="2"/>
      <c r="J855" s="6"/>
      <c r="M855" s="2"/>
      <c r="W855" s="47"/>
      <c r="X855" s="47"/>
      <c r="AD855" s="47"/>
      <c r="AL855" s="6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BA855" s="6"/>
      <c r="BR855" s="36"/>
      <c r="BU855" s="21"/>
      <c r="BY855" s="47"/>
      <c r="BZ855" s="47"/>
      <c r="CL855" s="15"/>
      <c r="CM855" s="2"/>
    </row>
    <row r="856" spans="1:91" ht="12.75">
      <c r="A856" s="18"/>
      <c r="E856" s="13"/>
      <c r="F856" s="35"/>
      <c r="G856" s="2"/>
      <c r="J856" s="6"/>
      <c r="M856" s="2"/>
      <c r="W856" s="47"/>
      <c r="X856" s="47"/>
      <c r="AD856" s="47"/>
      <c r="AL856" s="6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BB856" s="6"/>
      <c r="BR856" s="36"/>
      <c r="BU856" s="21"/>
      <c r="BY856" s="47"/>
      <c r="BZ856" s="47"/>
      <c r="CL856" s="15"/>
      <c r="CM856" s="2"/>
    </row>
    <row r="857" spans="1:91" ht="12.75">
      <c r="A857" s="18"/>
      <c r="E857" s="13"/>
      <c r="F857" s="35"/>
      <c r="G857" s="2"/>
      <c r="J857" s="6"/>
      <c r="M857" s="2"/>
      <c r="W857" s="47"/>
      <c r="X857" s="47"/>
      <c r="AD857" s="47"/>
      <c r="AL857" s="6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BD857" s="6"/>
      <c r="BR857" s="36"/>
      <c r="BU857" s="21"/>
      <c r="BY857" s="47"/>
      <c r="BZ857" s="47"/>
      <c r="CL857" s="15"/>
      <c r="CM857" s="2"/>
    </row>
    <row r="858" spans="1:91" ht="12.75">
      <c r="A858" s="18"/>
      <c r="E858" s="13"/>
      <c r="F858" s="35"/>
      <c r="G858" s="2"/>
      <c r="J858" s="6"/>
      <c r="M858" s="2"/>
      <c r="W858" s="47"/>
      <c r="X858" s="47"/>
      <c r="AD858" s="47"/>
      <c r="AL858" s="6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BI858" s="6"/>
      <c r="BR858" s="36"/>
      <c r="BU858" s="21"/>
      <c r="BY858" s="47"/>
      <c r="BZ858" s="47"/>
      <c r="CL858" s="15"/>
      <c r="CM858" s="2"/>
    </row>
    <row r="859" spans="1:91" ht="12.75">
      <c r="A859" s="18"/>
      <c r="E859" s="13"/>
      <c r="F859" s="35"/>
      <c r="G859" s="2"/>
      <c r="J859" s="6"/>
      <c r="M859" s="2"/>
      <c r="W859" s="47"/>
      <c r="X859" s="47"/>
      <c r="AD859" s="47"/>
      <c r="AL859" s="6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BI859" s="6"/>
      <c r="BR859" s="36"/>
      <c r="BU859" s="21"/>
      <c r="BY859" s="47"/>
      <c r="BZ859" s="47"/>
      <c r="CL859" s="15"/>
      <c r="CM859" s="2"/>
    </row>
    <row r="860" spans="1:91" ht="12.75">
      <c r="A860" s="18"/>
      <c r="E860" s="13"/>
      <c r="F860" s="35"/>
      <c r="G860" s="2"/>
      <c r="J860" s="6"/>
      <c r="M860" s="2"/>
      <c r="W860" s="47"/>
      <c r="X860" s="47"/>
      <c r="AD860" s="47"/>
      <c r="AL860" s="6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BI860" s="6"/>
      <c r="BR860" s="36"/>
      <c r="BU860" s="21"/>
      <c r="BY860" s="47"/>
      <c r="BZ860" s="47"/>
      <c r="CL860" s="15"/>
      <c r="CM860" s="2"/>
    </row>
    <row r="861" spans="1:91" ht="12.75">
      <c r="A861" s="18"/>
      <c r="E861" s="13"/>
      <c r="F861" s="35"/>
      <c r="G861" s="2"/>
      <c r="J861" s="6"/>
      <c r="M861" s="2"/>
      <c r="W861" s="47"/>
      <c r="X861" s="47"/>
      <c r="AD861" s="47"/>
      <c r="AL861" s="6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BI861" s="6"/>
      <c r="BR861" s="36"/>
      <c r="BU861" s="21"/>
      <c r="BY861" s="47"/>
      <c r="BZ861" s="47"/>
      <c r="CL861" s="15"/>
      <c r="CM861" s="2"/>
    </row>
    <row r="862" spans="1:91" ht="12.75">
      <c r="A862" s="18"/>
      <c r="E862" s="13"/>
      <c r="F862" s="35"/>
      <c r="G862" s="2"/>
      <c r="J862" s="6"/>
      <c r="M862" s="2"/>
      <c r="W862" s="47"/>
      <c r="X862" s="47"/>
      <c r="AD862" s="47"/>
      <c r="AL862" s="6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BI862" s="6"/>
      <c r="BR862" s="36"/>
      <c r="BU862" s="21"/>
      <c r="BY862" s="47"/>
      <c r="BZ862" s="47"/>
      <c r="CL862" s="15"/>
      <c r="CM862" s="2"/>
    </row>
    <row r="863" spans="1:91" ht="12.75">
      <c r="A863" s="18"/>
      <c r="E863" s="13"/>
      <c r="F863" s="35"/>
      <c r="G863" s="2"/>
      <c r="M863" s="2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BU863" s="21"/>
      <c r="BY863" s="47"/>
      <c r="BZ863" s="47"/>
      <c r="CM863" s="2"/>
    </row>
    <row r="864" spans="1:91" ht="12.75">
      <c r="A864" s="18"/>
      <c r="E864" s="13"/>
      <c r="F864" s="35"/>
      <c r="G864" s="2"/>
      <c r="J864" s="6"/>
      <c r="M864" s="2"/>
      <c r="W864" s="47"/>
      <c r="X864" s="47"/>
      <c r="AD864" s="47"/>
      <c r="AL864" s="6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Y864" s="6"/>
      <c r="BE864" s="6"/>
      <c r="BF864" s="6"/>
      <c r="BG864" s="16"/>
      <c r="BH864" s="16"/>
      <c r="BI864" s="6"/>
      <c r="BR864" s="36"/>
      <c r="BU864" s="21"/>
      <c r="BY864" s="47"/>
      <c r="BZ864" s="47"/>
      <c r="CL864" s="15"/>
      <c r="CM864" s="2"/>
    </row>
    <row r="865" spans="1:91" ht="12.75">
      <c r="A865" s="18"/>
      <c r="E865" s="13"/>
      <c r="F865" s="35"/>
      <c r="G865" s="2"/>
      <c r="J865" s="6"/>
      <c r="M865" s="2"/>
      <c r="W865" s="47"/>
      <c r="X865" s="47"/>
      <c r="AD865" s="47"/>
      <c r="AL865" s="6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Y865" s="6"/>
      <c r="BE865" s="6"/>
      <c r="BF865" s="6"/>
      <c r="BG865" s="16"/>
      <c r="BH865" s="16"/>
      <c r="BI865" s="6"/>
      <c r="BR865" s="36"/>
      <c r="BU865" s="21"/>
      <c r="BY865" s="47"/>
      <c r="BZ865" s="47"/>
      <c r="CL865" s="15"/>
      <c r="CM865" s="2"/>
    </row>
    <row r="866" spans="1:91" ht="12.75">
      <c r="A866" s="18"/>
      <c r="E866" s="13"/>
      <c r="F866" s="35"/>
      <c r="G866" s="2"/>
      <c r="J866" s="6"/>
      <c r="M866" s="2"/>
      <c r="W866" s="47"/>
      <c r="X866" s="47"/>
      <c r="AD866" s="47"/>
      <c r="AL866" s="6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Y866" s="6"/>
      <c r="BE866" s="6"/>
      <c r="BF866" s="6"/>
      <c r="BG866" s="16"/>
      <c r="BH866" s="16"/>
      <c r="BI866" s="6"/>
      <c r="BR866" s="36"/>
      <c r="BU866" s="21"/>
      <c r="BY866" s="47"/>
      <c r="BZ866" s="47"/>
      <c r="CL866" s="15"/>
      <c r="CM866" s="2"/>
    </row>
    <row r="867" spans="1:91" ht="12.75">
      <c r="A867" s="18"/>
      <c r="E867" s="13"/>
      <c r="F867" s="35"/>
      <c r="G867" s="2"/>
      <c r="J867" s="6"/>
      <c r="M867" s="2"/>
      <c r="W867" s="47"/>
      <c r="X867" s="47"/>
      <c r="AD867" s="47"/>
      <c r="AL867" s="6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Y867" s="6"/>
      <c r="BE867" s="6"/>
      <c r="BF867" s="6"/>
      <c r="BG867" s="16"/>
      <c r="BH867" s="16"/>
      <c r="BI867" s="6"/>
      <c r="BR867" s="36"/>
      <c r="BU867" s="21"/>
      <c r="BY867" s="47"/>
      <c r="BZ867" s="47"/>
      <c r="CL867" s="15"/>
      <c r="CM867" s="2"/>
    </row>
    <row r="868" spans="1:91" ht="12.75">
      <c r="A868" s="18"/>
      <c r="E868" s="13"/>
      <c r="F868" s="35"/>
      <c r="G868" s="2"/>
      <c r="J868" s="6"/>
      <c r="M868" s="2"/>
      <c r="W868" s="47"/>
      <c r="X868" s="47"/>
      <c r="AD868" s="47"/>
      <c r="AL868" s="6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Y868" s="6"/>
      <c r="BE868" s="6"/>
      <c r="BF868" s="6"/>
      <c r="BG868" s="16"/>
      <c r="BH868" s="16"/>
      <c r="BI868" s="6"/>
      <c r="BR868" s="36"/>
      <c r="BU868" s="21"/>
      <c r="BY868" s="47"/>
      <c r="BZ868" s="47"/>
      <c r="CL868" s="15"/>
      <c r="CM868" s="2"/>
    </row>
    <row r="869" spans="1:91" ht="12.75">
      <c r="A869" s="18"/>
      <c r="E869" s="13"/>
      <c r="F869" s="35"/>
      <c r="G869" s="2"/>
      <c r="J869" s="6"/>
      <c r="M869" s="2"/>
      <c r="W869" s="47"/>
      <c r="X869" s="47"/>
      <c r="AD869" s="47"/>
      <c r="AL869" s="6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Y869" s="6"/>
      <c r="BE869" s="6"/>
      <c r="BF869" s="6"/>
      <c r="BG869" s="16"/>
      <c r="BH869" s="16"/>
      <c r="BI869" s="6"/>
      <c r="BR869" s="36"/>
      <c r="BU869" s="21"/>
      <c r="BY869" s="47"/>
      <c r="BZ869" s="47"/>
      <c r="CL869" s="15"/>
      <c r="CM869" s="2"/>
    </row>
    <row r="870" spans="1:91" ht="12.75">
      <c r="A870" s="18"/>
      <c r="E870" s="13"/>
      <c r="F870" s="35"/>
      <c r="G870" s="2"/>
      <c r="J870" s="6"/>
      <c r="M870" s="2"/>
      <c r="W870" s="47"/>
      <c r="X870" s="47"/>
      <c r="AD870" s="47"/>
      <c r="AL870" s="6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Y870" s="6"/>
      <c r="BE870" s="6"/>
      <c r="BF870" s="6"/>
      <c r="BG870" s="16"/>
      <c r="BH870" s="16"/>
      <c r="BI870" s="6"/>
      <c r="BR870" s="36"/>
      <c r="BU870" s="21"/>
      <c r="BY870" s="47"/>
      <c r="BZ870" s="47"/>
      <c r="CL870" s="15"/>
      <c r="CM870" s="2"/>
    </row>
    <row r="871" spans="1:90" ht="12.75">
      <c r="A871" s="18"/>
      <c r="E871" s="13"/>
      <c r="F871" s="35"/>
      <c r="G871" s="2"/>
      <c r="M871" s="2"/>
      <c r="AD871" s="4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BR871" s="36"/>
      <c r="BU871" s="21"/>
      <c r="BY871" s="47"/>
      <c r="BZ871" s="47"/>
      <c r="CL871" s="15"/>
    </row>
    <row r="872" spans="1:90" ht="12.75">
      <c r="A872" s="18"/>
      <c r="E872" s="13"/>
      <c r="F872" s="35"/>
      <c r="G872" s="2"/>
      <c r="J872" s="6"/>
      <c r="M872" s="2"/>
      <c r="W872" s="47"/>
      <c r="X872" s="47"/>
      <c r="AD872" s="47"/>
      <c r="AL872" s="6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BR872" s="36"/>
      <c r="BU872" s="21"/>
      <c r="BY872" s="47"/>
      <c r="BZ872" s="47"/>
      <c r="CL872" s="15"/>
    </row>
    <row r="873" spans="1:78" ht="12.75">
      <c r="A873" s="18"/>
      <c r="E873" s="13"/>
      <c r="F873" s="35"/>
      <c r="G873" s="2"/>
      <c r="J873" s="6"/>
      <c r="M873" s="2"/>
      <c r="W873" s="47"/>
      <c r="X873" s="47"/>
      <c r="AD873" s="47"/>
      <c r="AL873" s="6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BR873" s="36"/>
      <c r="BU873" s="21"/>
      <c r="BY873" s="47"/>
      <c r="BZ873" s="47"/>
    </row>
    <row r="874" spans="1:90" ht="12.75">
      <c r="A874" s="18"/>
      <c r="E874" s="13"/>
      <c r="F874" s="35"/>
      <c r="G874" s="2"/>
      <c r="J874" s="6"/>
      <c r="M874" s="2"/>
      <c r="W874" s="47"/>
      <c r="X874" s="47"/>
      <c r="AD874" s="47"/>
      <c r="AL874" s="6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BR874" s="36"/>
      <c r="BU874" s="21"/>
      <c r="BY874" s="47"/>
      <c r="BZ874" s="47"/>
      <c r="CL874" s="15"/>
    </row>
    <row r="875" spans="1:78" ht="12.75">
      <c r="A875" s="18"/>
      <c r="E875" s="13"/>
      <c r="F875" s="35"/>
      <c r="G875" s="2"/>
      <c r="J875" s="6"/>
      <c r="M875" s="2"/>
      <c r="W875" s="47"/>
      <c r="X875" s="47"/>
      <c r="AD875" s="47"/>
      <c r="AL875" s="6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BR875" s="36"/>
      <c r="BU875" s="21"/>
      <c r="BY875" s="47"/>
      <c r="BZ875" s="47"/>
    </row>
    <row r="876" spans="1:91" ht="12.75">
      <c r="A876" s="18"/>
      <c r="E876" s="13"/>
      <c r="F876" s="35"/>
      <c r="G876" s="2"/>
      <c r="J876" s="6"/>
      <c r="M876" s="2"/>
      <c r="W876" s="47"/>
      <c r="X876" s="47"/>
      <c r="AD876" s="47"/>
      <c r="AL876" s="6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BF876" s="6"/>
      <c r="BG876" s="16"/>
      <c r="BH876" s="16"/>
      <c r="BR876" s="36"/>
      <c r="BU876" s="21"/>
      <c r="BY876" s="47"/>
      <c r="BZ876" s="47"/>
      <c r="CL876" s="15"/>
      <c r="CM876" s="2"/>
    </row>
    <row r="877" spans="1:91" ht="12.75">
      <c r="A877" s="18"/>
      <c r="E877" s="13"/>
      <c r="F877" s="35"/>
      <c r="G877" s="2"/>
      <c r="J877" s="6"/>
      <c r="M877" s="2"/>
      <c r="W877" s="47"/>
      <c r="X877" s="47"/>
      <c r="AD877" s="47"/>
      <c r="AL877" s="6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BF877" s="6"/>
      <c r="BG877" s="16"/>
      <c r="BH877" s="16"/>
      <c r="BR877" s="36"/>
      <c r="BU877" s="21"/>
      <c r="BY877" s="47"/>
      <c r="BZ877" s="47"/>
      <c r="CL877" s="15"/>
      <c r="CM877" s="2"/>
    </row>
    <row r="878" spans="1:91" ht="12.75">
      <c r="A878" s="18"/>
      <c r="E878" s="13"/>
      <c r="F878" s="35"/>
      <c r="G878" s="2"/>
      <c r="J878" s="6"/>
      <c r="M878" s="2"/>
      <c r="W878" s="47"/>
      <c r="X878" s="47"/>
      <c r="AD878" s="47"/>
      <c r="AL878" s="6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BF878" s="6"/>
      <c r="BG878" s="16"/>
      <c r="BH878" s="16"/>
      <c r="BR878" s="36"/>
      <c r="BU878" s="21"/>
      <c r="BY878" s="47"/>
      <c r="BZ878" s="47"/>
      <c r="CL878" s="15"/>
      <c r="CM878" s="2"/>
    </row>
    <row r="879" spans="1:91" ht="12.75">
      <c r="A879" s="18"/>
      <c r="E879" s="13"/>
      <c r="F879" s="35"/>
      <c r="G879" s="2"/>
      <c r="J879" s="6"/>
      <c r="M879" s="2"/>
      <c r="W879" s="47"/>
      <c r="X879" s="47"/>
      <c r="AD879" s="47"/>
      <c r="AL879" s="6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BF879" s="6"/>
      <c r="BG879" s="16"/>
      <c r="BH879" s="16"/>
      <c r="BR879" s="36"/>
      <c r="BU879" s="21"/>
      <c r="BY879" s="47"/>
      <c r="BZ879" s="47"/>
      <c r="CL879" s="15"/>
      <c r="CM879" s="2"/>
    </row>
    <row r="880" spans="1:91" ht="12.75">
      <c r="A880" s="18"/>
      <c r="E880" s="13"/>
      <c r="F880" s="35"/>
      <c r="G880" s="2"/>
      <c r="J880" s="6"/>
      <c r="M880" s="2"/>
      <c r="W880" s="47"/>
      <c r="X880" s="47"/>
      <c r="AD880" s="47"/>
      <c r="AL880" s="6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BF880" s="6"/>
      <c r="BG880" s="16"/>
      <c r="BH880" s="16"/>
      <c r="BR880" s="36"/>
      <c r="BU880" s="21"/>
      <c r="BY880" s="47"/>
      <c r="BZ880" s="47"/>
      <c r="CL880" s="15"/>
      <c r="CM880" s="2"/>
    </row>
    <row r="881" spans="1:91" ht="12.75">
      <c r="A881" s="18"/>
      <c r="E881" s="13"/>
      <c r="F881" s="35"/>
      <c r="G881" s="2"/>
      <c r="J881" s="6"/>
      <c r="M881" s="2"/>
      <c r="W881" s="47"/>
      <c r="X881" s="47"/>
      <c r="AD881" s="47"/>
      <c r="AL881" s="6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BF881" s="6"/>
      <c r="BG881" s="16"/>
      <c r="BH881" s="16"/>
      <c r="BR881" s="36"/>
      <c r="BU881" s="21"/>
      <c r="BY881" s="47"/>
      <c r="BZ881" s="47"/>
      <c r="CL881" s="15"/>
      <c r="CM881" s="2"/>
    </row>
    <row r="882" spans="1:91" ht="12.75">
      <c r="A882" s="18"/>
      <c r="E882" s="13"/>
      <c r="F882" s="35"/>
      <c r="G882" s="2"/>
      <c r="M882" s="2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BU882" s="21"/>
      <c r="CL882" s="15"/>
      <c r="CM882" s="2"/>
    </row>
    <row r="883" spans="1:91" ht="12.75">
      <c r="A883" s="18"/>
      <c r="E883" s="13"/>
      <c r="F883" s="35"/>
      <c r="G883" s="2"/>
      <c r="J883" s="6"/>
      <c r="M883" s="2"/>
      <c r="W883" s="47"/>
      <c r="X883" s="47"/>
      <c r="AD883" s="47"/>
      <c r="AL883" s="6"/>
      <c r="AW883" s="6"/>
      <c r="BR883" s="36"/>
      <c r="BU883" s="21"/>
      <c r="BY883" s="47"/>
      <c r="BZ883" s="47"/>
      <c r="CL883" s="15"/>
      <c r="CM883" s="2"/>
    </row>
    <row r="884" spans="1:91" ht="12.75">
      <c r="A884" s="18"/>
      <c r="E884" s="13"/>
      <c r="F884" s="35"/>
      <c r="G884" s="2"/>
      <c r="J884" s="6"/>
      <c r="M884" s="2"/>
      <c r="W884" s="47"/>
      <c r="X884" s="47"/>
      <c r="AD884" s="47"/>
      <c r="AL884" s="6"/>
      <c r="AW884" s="6"/>
      <c r="BR884" s="36"/>
      <c r="BU884" s="21"/>
      <c r="BY884" s="47"/>
      <c r="BZ884" s="47"/>
      <c r="CL884" s="15"/>
      <c r="CM884" s="2"/>
    </row>
    <row r="885" spans="1:91" ht="12.75">
      <c r="A885" s="18"/>
      <c r="E885" s="13"/>
      <c r="F885" s="35"/>
      <c r="G885" s="2"/>
      <c r="J885" s="6"/>
      <c r="M885" s="2"/>
      <c r="W885" s="47"/>
      <c r="X885" s="47"/>
      <c r="AD885" s="47"/>
      <c r="AL885" s="6"/>
      <c r="AW885" s="6"/>
      <c r="BR885" s="36"/>
      <c r="BU885" s="21"/>
      <c r="BY885" s="47"/>
      <c r="BZ885" s="47"/>
      <c r="CL885" s="15"/>
      <c r="CM885" s="2"/>
    </row>
    <row r="886" spans="1:91" ht="12.75">
      <c r="A886" s="18"/>
      <c r="E886" s="13"/>
      <c r="F886" s="35"/>
      <c r="G886" s="2"/>
      <c r="J886" s="6"/>
      <c r="M886" s="2"/>
      <c r="W886" s="47"/>
      <c r="X886" s="47"/>
      <c r="AD886" s="47"/>
      <c r="AL886" s="6"/>
      <c r="AW886" s="6"/>
      <c r="BR886" s="36"/>
      <c r="BU886" s="21"/>
      <c r="BY886" s="47"/>
      <c r="BZ886" s="47"/>
      <c r="CL886" s="15"/>
      <c r="CM886" s="2"/>
    </row>
    <row r="887" spans="1:91" ht="12.75">
      <c r="A887" s="18"/>
      <c r="E887" s="13"/>
      <c r="F887" s="35"/>
      <c r="G887" s="2"/>
      <c r="J887" s="6"/>
      <c r="M887" s="2"/>
      <c r="W887" s="47"/>
      <c r="X887" s="47"/>
      <c r="AD887" s="47"/>
      <c r="AL887" s="6"/>
      <c r="BA887" s="6"/>
      <c r="BR887" s="36"/>
      <c r="BU887" s="21"/>
      <c r="BY887" s="47"/>
      <c r="BZ887" s="47"/>
      <c r="CL887" s="15"/>
      <c r="CM887" s="2"/>
    </row>
    <row r="888" spans="1:91" ht="12.75">
      <c r="A888" s="18"/>
      <c r="E888" s="13"/>
      <c r="F888" s="35"/>
      <c r="G888" s="2"/>
      <c r="J888" s="6"/>
      <c r="M888" s="2"/>
      <c r="W888" s="47"/>
      <c r="X888" s="47"/>
      <c r="AD888" s="47"/>
      <c r="AL888" s="6"/>
      <c r="BB888" s="6"/>
      <c r="BR888" s="36"/>
      <c r="BU888" s="21"/>
      <c r="BY888" s="47"/>
      <c r="BZ888" s="47"/>
      <c r="CL888" s="15"/>
      <c r="CM888" s="2"/>
    </row>
    <row r="889" spans="1:91" ht="12.75">
      <c r="A889" s="18"/>
      <c r="E889" s="13"/>
      <c r="F889" s="35"/>
      <c r="G889" s="2"/>
      <c r="J889" s="6"/>
      <c r="M889" s="2"/>
      <c r="W889" s="47"/>
      <c r="X889" s="47"/>
      <c r="AD889" s="47"/>
      <c r="AL889" s="6"/>
      <c r="AZ889" s="6"/>
      <c r="BR889" s="36"/>
      <c r="BU889" s="21"/>
      <c r="BY889" s="47"/>
      <c r="BZ889" s="47"/>
      <c r="CL889" s="15"/>
      <c r="CM889" s="2"/>
    </row>
    <row r="890" spans="1:91" ht="12.75">
      <c r="A890" s="18"/>
      <c r="E890" s="13"/>
      <c r="F890" s="35"/>
      <c r="G890" s="2"/>
      <c r="J890" s="6"/>
      <c r="M890" s="2"/>
      <c r="W890" s="47"/>
      <c r="X890" s="47"/>
      <c r="AD890" s="47"/>
      <c r="AL890" s="6"/>
      <c r="BD890" s="6"/>
      <c r="BR890" s="36"/>
      <c r="BU890" s="21"/>
      <c r="BY890" s="47"/>
      <c r="BZ890" s="47"/>
      <c r="CL890" s="15"/>
      <c r="CM890" s="2"/>
    </row>
    <row r="891" spans="1:91" ht="12.75">
      <c r="A891" s="18"/>
      <c r="E891" s="13"/>
      <c r="F891" s="35"/>
      <c r="G891" s="2"/>
      <c r="J891" s="6"/>
      <c r="M891" s="2"/>
      <c r="W891" s="47"/>
      <c r="X891" s="47"/>
      <c r="AD891" s="47"/>
      <c r="AL891" s="6"/>
      <c r="BD891" s="6"/>
      <c r="BR891" s="36"/>
      <c r="BU891" s="21"/>
      <c r="BY891" s="47"/>
      <c r="BZ891" s="47"/>
      <c r="CL891" s="15"/>
      <c r="CM891" s="2"/>
    </row>
    <row r="892" spans="1:91" ht="12.75">
      <c r="A892" s="18"/>
      <c r="E892" s="13"/>
      <c r="F892" s="35"/>
      <c r="G892" s="2"/>
      <c r="M892" s="2"/>
      <c r="BU892" s="21"/>
      <c r="CL892" s="15"/>
      <c r="CM892" s="2"/>
    </row>
    <row r="893" spans="1:91" ht="12.75">
      <c r="A893" s="18"/>
      <c r="E893" s="13"/>
      <c r="F893" s="35"/>
      <c r="G893" s="2"/>
      <c r="J893" s="6"/>
      <c r="M893" s="2"/>
      <c r="W893" s="47"/>
      <c r="X893" s="47"/>
      <c r="AD893" s="47"/>
      <c r="AL893" s="6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BI893" s="6"/>
      <c r="BR893" s="36"/>
      <c r="BU893" s="21"/>
      <c r="BY893" s="47"/>
      <c r="BZ893" s="47"/>
      <c r="CL893" s="15"/>
      <c r="CM893" s="2"/>
    </row>
    <row r="894" spans="1:91" ht="12.75">
      <c r="A894" s="18"/>
      <c r="E894" s="13"/>
      <c r="F894" s="35"/>
      <c r="G894" s="2"/>
      <c r="J894" s="6"/>
      <c r="M894" s="2"/>
      <c r="W894" s="47"/>
      <c r="X894" s="47"/>
      <c r="AD894" s="47"/>
      <c r="AL894" s="6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Y894" s="6"/>
      <c r="BF894" s="6"/>
      <c r="BG894" s="16"/>
      <c r="BH894" s="16"/>
      <c r="BR894" s="36"/>
      <c r="BU894" s="21"/>
      <c r="BY894" s="47"/>
      <c r="BZ894" s="47"/>
      <c r="CL894" s="15"/>
      <c r="CM894" s="2"/>
    </row>
    <row r="895" spans="1:91" ht="12.75">
      <c r="A895" s="18"/>
      <c r="E895" s="13"/>
      <c r="F895" s="35"/>
      <c r="G895" s="2"/>
      <c r="J895" s="6"/>
      <c r="M895" s="2"/>
      <c r="W895" s="47"/>
      <c r="X895" s="47"/>
      <c r="AD895" s="47"/>
      <c r="AL895" s="6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BI895" s="6"/>
      <c r="BR895" s="36"/>
      <c r="BU895" s="21"/>
      <c r="BY895" s="47"/>
      <c r="BZ895" s="47"/>
      <c r="CL895" s="15"/>
      <c r="CM895" s="2"/>
    </row>
    <row r="896" spans="1:91" ht="12.75">
      <c r="A896" s="18"/>
      <c r="E896" s="13"/>
      <c r="F896" s="35"/>
      <c r="G896" s="2"/>
      <c r="J896" s="6"/>
      <c r="M896" s="2"/>
      <c r="W896" s="47"/>
      <c r="X896" s="47"/>
      <c r="AD896" s="47"/>
      <c r="AL896" s="6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BI896" s="6"/>
      <c r="BR896" s="36"/>
      <c r="BU896" s="21"/>
      <c r="BY896" s="47"/>
      <c r="BZ896" s="47"/>
      <c r="CL896" s="15"/>
      <c r="CM896" s="2"/>
    </row>
    <row r="897" spans="1:91" ht="12.75">
      <c r="A897" s="18"/>
      <c r="E897" s="13"/>
      <c r="F897" s="35"/>
      <c r="G897" s="2"/>
      <c r="J897" s="6"/>
      <c r="M897" s="2"/>
      <c r="W897" s="47"/>
      <c r="X897" s="47"/>
      <c r="AD897" s="47"/>
      <c r="AL897" s="6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BI897" s="6"/>
      <c r="BR897" s="36"/>
      <c r="BU897" s="21"/>
      <c r="BY897" s="47"/>
      <c r="BZ897" s="47"/>
      <c r="CL897" s="15"/>
      <c r="CM897" s="2"/>
    </row>
    <row r="898" spans="1:91" ht="12.75">
      <c r="A898" s="18"/>
      <c r="E898" s="13"/>
      <c r="F898" s="35"/>
      <c r="G898" s="2"/>
      <c r="J898" s="6"/>
      <c r="M898" s="2"/>
      <c r="W898" s="47"/>
      <c r="X898" s="47"/>
      <c r="AD898" s="47"/>
      <c r="AL898" s="6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BI898" s="6"/>
      <c r="BR898" s="36"/>
      <c r="BU898" s="21"/>
      <c r="BY898" s="47"/>
      <c r="BZ898" s="47"/>
      <c r="CL898" s="15"/>
      <c r="CM898" s="2"/>
    </row>
    <row r="899" spans="1:91" ht="12.75">
      <c r="A899" s="18"/>
      <c r="E899" s="13"/>
      <c r="F899" s="35"/>
      <c r="G899" s="2"/>
      <c r="J899" s="6"/>
      <c r="M899" s="2"/>
      <c r="W899" s="47"/>
      <c r="X899" s="47"/>
      <c r="AD899" s="47"/>
      <c r="AL899" s="6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BE899" s="6"/>
      <c r="BR899" s="36"/>
      <c r="BU899" s="21"/>
      <c r="BY899" s="47"/>
      <c r="BZ899" s="47"/>
      <c r="CL899" s="15"/>
      <c r="CM899" s="2"/>
    </row>
    <row r="900" spans="1:91" ht="12.75">
      <c r="A900" s="18"/>
      <c r="E900" s="13"/>
      <c r="F900" s="35"/>
      <c r="G900" s="2"/>
      <c r="J900" s="6"/>
      <c r="M900" s="2"/>
      <c r="W900" s="47"/>
      <c r="X900" s="47"/>
      <c r="AD900" s="47"/>
      <c r="AL900" s="6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BR900" s="36"/>
      <c r="BU900" s="21"/>
      <c r="BY900" s="47"/>
      <c r="BZ900" s="47"/>
      <c r="CL900" s="15"/>
      <c r="CM900" s="2"/>
    </row>
    <row r="901" spans="1:91" ht="12.75">
      <c r="A901" s="18"/>
      <c r="E901" s="13"/>
      <c r="F901" s="35"/>
      <c r="G901" s="2"/>
      <c r="J901" s="6"/>
      <c r="M901" s="2"/>
      <c r="W901" s="47"/>
      <c r="X901" s="47"/>
      <c r="AD901" s="47"/>
      <c r="AL901" s="6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BR901" s="36"/>
      <c r="BU901" s="21"/>
      <c r="BY901" s="47"/>
      <c r="BZ901" s="47"/>
      <c r="CL901" s="15"/>
      <c r="CM901" s="2"/>
    </row>
    <row r="902" spans="1:91" ht="12.75">
      <c r="A902" s="18"/>
      <c r="E902" s="13"/>
      <c r="F902" s="35"/>
      <c r="G902" s="2"/>
      <c r="J902" s="6"/>
      <c r="M902" s="2"/>
      <c r="W902" s="47"/>
      <c r="X902" s="47"/>
      <c r="AD902" s="47"/>
      <c r="AL902" s="6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BU902" s="21"/>
      <c r="CM902" s="2"/>
    </row>
    <row r="903" spans="1:91" ht="12.75">
      <c r="A903" s="18"/>
      <c r="E903" s="13"/>
      <c r="F903" s="35"/>
      <c r="G903" s="2"/>
      <c r="J903" s="6"/>
      <c r="M903" s="2"/>
      <c r="W903" s="47"/>
      <c r="X903" s="47"/>
      <c r="AD903" s="47"/>
      <c r="AL903" s="6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BA903" s="6"/>
      <c r="BR903" s="36"/>
      <c r="BU903" s="21"/>
      <c r="BY903" s="47"/>
      <c r="BZ903" s="47"/>
      <c r="CL903" s="15"/>
      <c r="CM903" s="2"/>
    </row>
    <row r="904" spans="1:91" ht="12.75">
      <c r="A904" s="18"/>
      <c r="E904" s="13"/>
      <c r="F904" s="35"/>
      <c r="G904" s="2"/>
      <c r="J904" s="6"/>
      <c r="M904" s="2"/>
      <c r="W904" s="47"/>
      <c r="X904" s="47"/>
      <c r="AD904" s="47"/>
      <c r="AL904" s="6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BB904" s="6"/>
      <c r="BR904" s="36"/>
      <c r="BU904" s="21"/>
      <c r="BY904" s="47"/>
      <c r="BZ904" s="47"/>
      <c r="CL904" s="15"/>
      <c r="CM904" s="2"/>
    </row>
    <row r="905" spans="1:91" ht="12.75">
      <c r="A905" s="18"/>
      <c r="E905" s="13"/>
      <c r="F905" s="35"/>
      <c r="G905" s="2"/>
      <c r="J905" s="6"/>
      <c r="M905" s="2"/>
      <c r="W905" s="47"/>
      <c r="X905" s="47"/>
      <c r="AD905" s="47"/>
      <c r="AL905" s="6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BD905" s="6"/>
      <c r="BR905" s="36"/>
      <c r="BU905" s="21"/>
      <c r="BY905" s="47"/>
      <c r="BZ905" s="47"/>
      <c r="CL905" s="15"/>
      <c r="CM905" s="2"/>
    </row>
    <row r="906" spans="1:91" ht="12.75">
      <c r="A906" s="18"/>
      <c r="E906" s="13"/>
      <c r="F906" s="35"/>
      <c r="G906" s="2"/>
      <c r="J906" s="6"/>
      <c r="M906" s="2"/>
      <c r="W906" s="47"/>
      <c r="X906" s="47"/>
      <c r="AD906" s="47"/>
      <c r="AL906" s="6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BD906" s="6"/>
      <c r="BR906" s="36"/>
      <c r="BU906" s="21"/>
      <c r="BY906" s="47"/>
      <c r="BZ906" s="47"/>
      <c r="CL906" s="15"/>
      <c r="CM906" s="2"/>
    </row>
    <row r="907" spans="1:91" ht="12.75">
      <c r="A907" s="18"/>
      <c r="E907" s="13"/>
      <c r="F907" s="35"/>
      <c r="G907" s="2"/>
      <c r="J907" s="6"/>
      <c r="M907" s="2"/>
      <c r="W907" s="47"/>
      <c r="X907" s="47"/>
      <c r="AD907" s="47"/>
      <c r="AL907" s="6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BI907" s="6"/>
      <c r="BR907" s="36"/>
      <c r="BU907" s="21"/>
      <c r="BY907" s="47"/>
      <c r="BZ907" s="47"/>
      <c r="CL907" s="15"/>
      <c r="CM907" s="2"/>
    </row>
    <row r="908" spans="1:91" ht="12.75">
      <c r="A908" s="18"/>
      <c r="E908" s="13"/>
      <c r="F908" s="35"/>
      <c r="G908" s="2"/>
      <c r="J908" s="6"/>
      <c r="M908" s="2"/>
      <c r="W908" s="47"/>
      <c r="X908" s="47"/>
      <c r="AD908" s="47"/>
      <c r="AL908" s="6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BI908" s="6"/>
      <c r="BR908" s="36"/>
      <c r="BU908" s="21"/>
      <c r="BY908" s="47"/>
      <c r="BZ908" s="47"/>
      <c r="CL908" s="15"/>
      <c r="CM908" s="2"/>
    </row>
    <row r="909" spans="1:91" ht="12.75">
      <c r="A909" s="18"/>
      <c r="E909" s="13"/>
      <c r="F909" s="35"/>
      <c r="G909" s="2"/>
      <c r="J909" s="6"/>
      <c r="M909" s="2"/>
      <c r="W909" s="47"/>
      <c r="X909" s="47"/>
      <c r="AD909" s="47"/>
      <c r="AL909" s="6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BI909" s="6"/>
      <c r="BR909" s="36"/>
      <c r="BU909" s="21"/>
      <c r="BY909" s="47"/>
      <c r="BZ909" s="47"/>
      <c r="CL909" s="15"/>
      <c r="CM909" s="2"/>
    </row>
    <row r="910" spans="1:91" ht="12.75">
      <c r="A910" s="18"/>
      <c r="E910" s="13"/>
      <c r="F910" s="35"/>
      <c r="G910" s="2"/>
      <c r="J910" s="6"/>
      <c r="M910" s="2"/>
      <c r="W910" s="47"/>
      <c r="X910" s="47"/>
      <c r="AD910" s="47"/>
      <c r="AL910" s="6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BI910" s="6"/>
      <c r="BR910" s="36"/>
      <c r="BU910" s="21"/>
      <c r="BY910" s="47"/>
      <c r="BZ910" s="47"/>
      <c r="CL910" s="15"/>
      <c r="CM910" s="2"/>
    </row>
    <row r="911" spans="1:91" ht="12.75">
      <c r="A911" s="18"/>
      <c r="E911" s="13"/>
      <c r="F911" s="35"/>
      <c r="G911" s="2"/>
      <c r="M911" s="2"/>
      <c r="AD911" s="4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BU911" s="21"/>
      <c r="CM911" s="2"/>
    </row>
    <row r="912" spans="1:91" ht="12.75">
      <c r="A912" s="18"/>
      <c r="E912" s="13"/>
      <c r="F912" s="35"/>
      <c r="G912" s="2"/>
      <c r="J912" s="6"/>
      <c r="M912" s="2"/>
      <c r="W912" s="47"/>
      <c r="X912" s="47"/>
      <c r="AD912" s="47"/>
      <c r="AL912" s="6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BI912" s="6"/>
      <c r="BR912" s="36"/>
      <c r="BU912" s="21"/>
      <c r="BY912" s="47"/>
      <c r="BZ912" s="47"/>
      <c r="CL912" s="15"/>
      <c r="CM912" s="2"/>
    </row>
    <row r="913" spans="1:91" ht="12.75">
      <c r="A913" s="18"/>
      <c r="E913" s="13"/>
      <c r="F913" s="35"/>
      <c r="G913" s="2"/>
      <c r="J913" s="6"/>
      <c r="M913" s="2"/>
      <c r="W913" s="47"/>
      <c r="X913" s="47"/>
      <c r="AD913" s="47"/>
      <c r="AL913" s="6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BI913" s="6"/>
      <c r="BR913" s="36"/>
      <c r="BU913" s="21"/>
      <c r="BY913" s="47"/>
      <c r="BZ913" s="47"/>
      <c r="CL913" s="15"/>
      <c r="CM913" s="2"/>
    </row>
    <row r="914" spans="1:91" ht="12.75">
      <c r="A914" s="18"/>
      <c r="E914" s="13"/>
      <c r="F914" s="35"/>
      <c r="G914" s="2"/>
      <c r="M914" s="2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BR914" s="36"/>
      <c r="BU914" s="21"/>
      <c r="BY914" s="47"/>
      <c r="BZ914" s="47"/>
      <c r="CM914" s="2"/>
    </row>
    <row r="915" spans="1:91" ht="12.75">
      <c r="A915" s="18"/>
      <c r="E915" s="13"/>
      <c r="F915" s="35"/>
      <c r="G915" s="2"/>
      <c r="J915" s="6"/>
      <c r="M915" s="2"/>
      <c r="W915" s="47"/>
      <c r="X915" s="47"/>
      <c r="AD915" s="47"/>
      <c r="AL915" s="6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6"/>
      <c r="BR915" s="36"/>
      <c r="BU915" s="21"/>
      <c r="BY915" s="47"/>
      <c r="BZ915" s="47"/>
      <c r="CL915" s="15"/>
      <c r="CM915" s="2"/>
    </row>
    <row r="916" spans="1:91" ht="12.75">
      <c r="A916" s="18"/>
      <c r="E916" s="13"/>
      <c r="F916" s="35"/>
      <c r="G916" s="2"/>
      <c r="J916" s="6"/>
      <c r="M916" s="2"/>
      <c r="W916" s="47"/>
      <c r="X916" s="47"/>
      <c r="AD916" s="47"/>
      <c r="AL916" s="6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6"/>
      <c r="BR916" s="36"/>
      <c r="BU916" s="21"/>
      <c r="BV916" s="47"/>
      <c r="BW916" s="47"/>
      <c r="BX916" s="40"/>
      <c r="BY916" s="47"/>
      <c r="BZ916" s="47"/>
      <c r="CL916" s="15"/>
      <c r="CM916" s="2"/>
    </row>
    <row r="917" spans="1:91" ht="12.75">
      <c r="A917" s="18"/>
      <c r="E917" s="13"/>
      <c r="F917" s="35"/>
      <c r="G917" s="2"/>
      <c r="J917" s="6"/>
      <c r="M917" s="2"/>
      <c r="W917" s="47"/>
      <c r="X917" s="47"/>
      <c r="AD917" s="47"/>
      <c r="AL917" s="6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BD917" s="6"/>
      <c r="BR917" s="36"/>
      <c r="BU917" s="21"/>
      <c r="BY917" s="47"/>
      <c r="BZ917" s="47"/>
      <c r="CL917" s="15"/>
      <c r="CM917" s="2"/>
    </row>
    <row r="918" spans="1:91" ht="12.75">
      <c r="A918" s="18"/>
      <c r="E918" s="13"/>
      <c r="F918" s="35"/>
      <c r="G918" s="2"/>
      <c r="J918" s="6"/>
      <c r="M918" s="2"/>
      <c r="W918" s="47"/>
      <c r="X918" s="47"/>
      <c r="AD918" s="47"/>
      <c r="AL918" s="6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BD918" s="6"/>
      <c r="BR918" s="36"/>
      <c r="BU918" s="21"/>
      <c r="BY918" s="47"/>
      <c r="BZ918" s="47"/>
      <c r="CL918" s="15"/>
      <c r="CM918" s="2"/>
    </row>
    <row r="919" spans="1:91" ht="12.75">
      <c r="A919" s="18"/>
      <c r="E919" s="13"/>
      <c r="F919" s="35"/>
      <c r="G919" s="2"/>
      <c r="J919" s="6"/>
      <c r="M919" s="2"/>
      <c r="W919" s="47"/>
      <c r="X919" s="47"/>
      <c r="AD919" s="47"/>
      <c r="AL919" s="6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Y919" s="6"/>
      <c r="BF919" s="6"/>
      <c r="BG919" s="16"/>
      <c r="BH919" s="16"/>
      <c r="BR919" s="36"/>
      <c r="BU919" s="21"/>
      <c r="BY919" s="47"/>
      <c r="BZ919" s="47"/>
      <c r="CL919" s="15"/>
      <c r="CM919" s="2"/>
    </row>
    <row r="920" spans="1:91" ht="12.75">
      <c r="A920" s="18"/>
      <c r="E920" s="13"/>
      <c r="F920" s="35"/>
      <c r="G920" s="2"/>
      <c r="J920" s="6"/>
      <c r="M920" s="2"/>
      <c r="W920" s="47"/>
      <c r="X920" s="47"/>
      <c r="AD920" s="47"/>
      <c r="AL920" s="6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Y920" s="6"/>
      <c r="BF920" s="6"/>
      <c r="BG920" s="16"/>
      <c r="BH920" s="16"/>
      <c r="BR920" s="36"/>
      <c r="BU920" s="21"/>
      <c r="BY920" s="47"/>
      <c r="BZ920" s="47"/>
      <c r="CL920" s="15"/>
      <c r="CM920" s="2"/>
    </row>
    <row r="921" spans="1:91" ht="12.75">
      <c r="A921" s="18"/>
      <c r="E921" s="13"/>
      <c r="F921" s="35"/>
      <c r="G921" s="2"/>
      <c r="M921" s="2"/>
      <c r="W921" s="47"/>
      <c r="X921" s="4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BR921" s="36"/>
      <c r="BU921" s="21"/>
      <c r="BY921" s="47"/>
      <c r="BZ921" s="47"/>
      <c r="CM921" s="2"/>
    </row>
    <row r="922" spans="1:91" ht="12.75">
      <c r="A922" s="18"/>
      <c r="E922" s="13"/>
      <c r="F922" s="35"/>
      <c r="G922" s="2"/>
      <c r="J922" s="6"/>
      <c r="M922" s="2"/>
      <c r="W922" s="47"/>
      <c r="X922" s="47"/>
      <c r="AD922" s="47"/>
      <c r="AL922" s="6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BI922" s="6"/>
      <c r="BR922" s="36"/>
      <c r="BU922" s="21"/>
      <c r="BY922" s="47"/>
      <c r="BZ922" s="47"/>
      <c r="CL922" s="15"/>
      <c r="CM922" s="2"/>
    </row>
    <row r="923" spans="1:91" ht="12.75">
      <c r="A923" s="18"/>
      <c r="E923" s="13"/>
      <c r="F923" s="35"/>
      <c r="G923" s="2"/>
      <c r="J923" s="6"/>
      <c r="M923" s="2"/>
      <c r="W923" s="47"/>
      <c r="X923" s="47"/>
      <c r="AD923" s="47"/>
      <c r="AL923" s="6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BI923" s="6"/>
      <c r="BR923" s="36"/>
      <c r="BU923" s="21"/>
      <c r="BY923" s="47"/>
      <c r="BZ923" s="47"/>
      <c r="CL923" s="15"/>
      <c r="CM923" s="2"/>
    </row>
    <row r="924" spans="1:91" ht="12.75">
      <c r="A924" s="18"/>
      <c r="E924" s="13"/>
      <c r="F924" s="35"/>
      <c r="G924" s="2"/>
      <c r="J924" s="6"/>
      <c r="M924" s="2"/>
      <c r="W924" s="47"/>
      <c r="X924" s="47"/>
      <c r="AD924" s="47"/>
      <c r="AL924" s="6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BA924" s="6"/>
      <c r="BR924" s="36"/>
      <c r="BU924" s="21"/>
      <c r="BY924" s="47"/>
      <c r="BZ924" s="47"/>
      <c r="CL924" s="15"/>
      <c r="CM924" s="2"/>
    </row>
    <row r="925" spans="1:91" ht="12.75">
      <c r="A925" s="18"/>
      <c r="E925" s="13"/>
      <c r="F925" s="35"/>
      <c r="G925" s="2"/>
      <c r="J925" s="6"/>
      <c r="M925" s="2"/>
      <c r="W925" s="47"/>
      <c r="X925" s="47"/>
      <c r="AD925" s="47"/>
      <c r="AL925" s="6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BB925" s="6"/>
      <c r="BR925" s="36"/>
      <c r="BU925" s="21"/>
      <c r="BY925" s="47"/>
      <c r="BZ925" s="47"/>
      <c r="CL925" s="15"/>
      <c r="CM925" s="2"/>
    </row>
    <row r="926" spans="1:91" ht="12.75">
      <c r="A926" s="18"/>
      <c r="E926" s="13"/>
      <c r="F926" s="35"/>
      <c r="G926" s="2"/>
      <c r="J926" s="6"/>
      <c r="M926" s="2"/>
      <c r="W926" s="47"/>
      <c r="X926" s="47"/>
      <c r="AD926" s="47"/>
      <c r="AL926" s="6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BI926" s="6"/>
      <c r="BR926" s="36"/>
      <c r="BU926" s="21"/>
      <c r="BY926" s="47"/>
      <c r="BZ926" s="47"/>
      <c r="CL926" s="15"/>
      <c r="CM926" s="2"/>
    </row>
    <row r="927" spans="1:91" ht="12.75">
      <c r="A927" s="18"/>
      <c r="E927" s="13"/>
      <c r="F927" s="35"/>
      <c r="G927" s="2"/>
      <c r="J927" s="6"/>
      <c r="M927" s="2"/>
      <c r="W927" s="47"/>
      <c r="X927" s="47"/>
      <c r="AD927" s="47"/>
      <c r="AL927" s="6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BI927" s="6"/>
      <c r="BR927" s="36"/>
      <c r="BU927" s="21"/>
      <c r="BY927" s="47"/>
      <c r="BZ927" s="47"/>
      <c r="CL927" s="15"/>
      <c r="CM927" s="2"/>
    </row>
    <row r="928" spans="1:91" ht="12.75">
      <c r="A928" s="18"/>
      <c r="E928" s="13"/>
      <c r="F928" s="35"/>
      <c r="G928" s="2"/>
      <c r="J928" s="6"/>
      <c r="M928" s="2"/>
      <c r="W928" s="47"/>
      <c r="X928" s="47"/>
      <c r="AD928" s="47"/>
      <c r="AL928" s="6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BR928" s="36"/>
      <c r="BU928" s="21"/>
      <c r="BY928" s="47"/>
      <c r="BZ928" s="47"/>
      <c r="CL928" s="15"/>
      <c r="CM928" s="2"/>
    </row>
    <row r="929" spans="1:91" ht="12.75">
      <c r="A929" s="18"/>
      <c r="E929" s="13"/>
      <c r="F929" s="35"/>
      <c r="G929" s="2"/>
      <c r="J929" s="6"/>
      <c r="M929" s="2"/>
      <c r="W929" s="47"/>
      <c r="X929" s="47"/>
      <c r="AD929" s="47"/>
      <c r="AL929" s="6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BR929" s="36"/>
      <c r="BU929" s="21"/>
      <c r="BY929" s="47"/>
      <c r="BZ929" s="47"/>
      <c r="CL929" s="15"/>
      <c r="CM929" s="2"/>
    </row>
    <row r="930" spans="1:91" ht="12.75">
      <c r="A930" s="18"/>
      <c r="E930" s="13"/>
      <c r="F930" s="35"/>
      <c r="G930" s="2"/>
      <c r="J930" s="6"/>
      <c r="M930" s="2"/>
      <c r="W930" s="47"/>
      <c r="X930" s="47"/>
      <c r="AD930" s="47"/>
      <c r="AL930" s="6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Z930" s="6"/>
      <c r="BR930" s="36"/>
      <c r="BU930" s="21"/>
      <c r="BY930" s="47"/>
      <c r="BZ930" s="47"/>
      <c r="CL930" s="15"/>
      <c r="CM930" s="2"/>
    </row>
    <row r="931" spans="1:91" ht="12.75">
      <c r="A931" s="18"/>
      <c r="E931" s="13"/>
      <c r="F931" s="35"/>
      <c r="G931" s="2"/>
      <c r="J931" s="6"/>
      <c r="M931" s="2"/>
      <c r="W931" s="47"/>
      <c r="X931" s="47"/>
      <c r="AL931" s="6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BR931" s="36"/>
      <c r="BU931" s="21"/>
      <c r="BY931" s="47"/>
      <c r="BZ931" s="47"/>
      <c r="CM931" s="2"/>
    </row>
    <row r="932" spans="1:91" ht="12.75">
      <c r="A932" s="18"/>
      <c r="E932" s="13"/>
      <c r="F932" s="35"/>
      <c r="G932" s="2"/>
      <c r="J932" s="6"/>
      <c r="M932" s="2"/>
      <c r="W932" s="47"/>
      <c r="X932" s="47"/>
      <c r="AD932" s="47"/>
      <c r="AL932" s="6"/>
      <c r="BI932" s="6"/>
      <c r="BR932" s="36"/>
      <c r="BU932" s="21"/>
      <c r="BY932" s="47"/>
      <c r="BZ932" s="47"/>
      <c r="CL932" s="15"/>
      <c r="CM932" s="2"/>
    </row>
    <row r="933" spans="1:91" ht="12.75">
      <c r="A933" s="18"/>
      <c r="E933" s="13"/>
      <c r="F933" s="35"/>
      <c r="G933" s="2"/>
      <c r="J933" s="6"/>
      <c r="M933" s="2"/>
      <c r="W933" s="47"/>
      <c r="X933" s="47"/>
      <c r="AD933" s="47"/>
      <c r="AL933" s="6"/>
      <c r="BI933" s="6"/>
      <c r="BR933" s="36"/>
      <c r="BU933" s="21"/>
      <c r="BY933" s="47"/>
      <c r="BZ933" s="47"/>
      <c r="CL933" s="15"/>
      <c r="CM933" s="2"/>
    </row>
    <row r="934" spans="1:91" ht="12.75">
      <c r="A934" s="18"/>
      <c r="E934" s="13"/>
      <c r="F934" s="35"/>
      <c r="G934" s="2"/>
      <c r="J934" s="6"/>
      <c r="M934" s="2"/>
      <c r="W934" s="47"/>
      <c r="X934" s="47"/>
      <c r="AD934" s="47"/>
      <c r="AL934" s="6"/>
      <c r="BI934" s="6"/>
      <c r="BR934" s="36"/>
      <c r="BU934" s="21"/>
      <c r="BY934" s="47"/>
      <c r="BZ934" s="47"/>
      <c r="CL934" s="15"/>
      <c r="CM934" s="2"/>
    </row>
    <row r="935" spans="1:91" ht="12.75">
      <c r="A935" s="18"/>
      <c r="E935" s="13"/>
      <c r="F935" s="35"/>
      <c r="G935" s="2"/>
      <c r="J935" s="6"/>
      <c r="M935" s="2"/>
      <c r="W935" s="47"/>
      <c r="X935" s="47"/>
      <c r="AD935" s="47"/>
      <c r="AL935" s="6"/>
      <c r="AY935" s="6"/>
      <c r="BR935" s="36"/>
      <c r="BU935" s="21"/>
      <c r="BY935" s="47"/>
      <c r="BZ935" s="47"/>
      <c r="CL935" s="15"/>
      <c r="CM935" s="2"/>
    </row>
    <row r="936" spans="1:91" ht="12.75">
      <c r="A936" s="18"/>
      <c r="E936" s="13"/>
      <c r="F936" s="35"/>
      <c r="G936" s="2"/>
      <c r="J936" s="6"/>
      <c r="M936" s="2"/>
      <c r="W936" s="47"/>
      <c r="X936" s="47"/>
      <c r="AD936" s="47"/>
      <c r="AL936" s="6"/>
      <c r="BF936" s="6"/>
      <c r="BG936" s="16"/>
      <c r="BH936" s="16"/>
      <c r="BR936" s="36"/>
      <c r="BU936" s="21"/>
      <c r="BY936" s="47"/>
      <c r="BZ936" s="47"/>
      <c r="CL936" s="15"/>
      <c r="CM936" s="2"/>
    </row>
    <row r="937" spans="1:91" ht="12.75">
      <c r="A937" s="18"/>
      <c r="E937" s="13"/>
      <c r="F937" s="35"/>
      <c r="G937" s="2"/>
      <c r="J937" s="6"/>
      <c r="M937" s="2"/>
      <c r="W937" s="47"/>
      <c r="X937" s="47"/>
      <c r="AD937" s="47"/>
      <c r="AL937" s="6"/>
      <c r="BF937" s="6"/>
      <c r="BG937" s="16"/>
      <c r="BH937" s="16"/>
      <c r="BR937" s="36"/>
      <c r="BU937" s="21"/>
      <c r="BY937" s="47"/>
      <c r="BZ937" s="47"/>
      <c r="CL937" s="15"/>
      <c r="CM937" s="2"/>
    </row>
    <row r="938" spans="1:91" ht="12.75">
      <c r="A938" s="18"/>
      <c r="E938" s="13"/>
      <c r="F938" s="35"/>
      <c r="G938" s="2"/>
      <c r="M938" s="2"/>
      <c r="W938" s="47"/>
      <c r="X938" s="4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BR938" s="36"/>
      <c r="BU938" s="21"/>
      <c r="BY938" s="47"/>
      <c r="BZ938" s="47"/>
      <c r="CL938" s="15"/>
      <c r="CM938" s="2"/>
    </row>
    <row r="939" spans="1:91" ht="12.75">
      <c r="A939" s="18"/>
      <c r="E939" s="13"/>
      <c r="F939" s="35"/>
      <c r="G939" s="2"/>
      <c r="M939" s="2"/>
      <c r="W939" s="47"/>
      <c r="X939" s="4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BR939" s="36"/>
      <c r="BU939" s="21"/>
      <c r="BY939" s="47"/>
      <c r="BZ939" s="47"/>
      <c r="CL939" s="15"/>
      <c r="CM939" s="2"/>
    </row>
    <row r="940" spans="1:91" ht="12.75">
      <c r="A940" s="18"/>
      <c r="E940" s="13"/>
      <c r="F940" s="35"/>
      <c r="G940" s="2"/>
      <c r="M940" s="2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BR940" s="36"/>
      <c r="BU940" s="21"/>
      <c r="BY940" s="47"/>
      <c r="BZ940" s="47"/>
      <c r="CL940" s="15"/>
      <c r="CM940" s="2"/>
    </row>
    <row r="941" spans="1:91" ht="12.75">
      <c r="A941" s="18"/>
      <c r="E941" s="13"/>
      <c r="F941" s="35"/>
      <c r="G941" s="2"/>
      <c r="M941" s="2"/>
      <c r="CM941" s="2"/>
    </row>
    <row r="942" spans="1:91" ht="12.75">
      <c r="A942" s="18"/>
      <c r="E942" s="13"/>
      <c r="F942" s="35"/>
      <c r="G942" s="2"/>
      <c r="M942" s="2"/>
      <c r="CM942" s="2"/>
    </row>
    <row r="943" spans="1:91" ht="12.75">
      <c r="A943" s="18"/>
      <c r="E943" s="13"/>
      <c r="F943" s="35"/>
      <c r="G943" s="2"/>
      <c r="M943" s="2"/>
      <c r="CM943" s="2"/>
    </row>
    <row r="944" spans="1:91" ht="12.75">
      <c r="A944" s="18"/>
      <c r="E944" s="13"/>
      <c r="F944" s="35"/>
      <c r="G944" s="2"/>
      <c r="M944" s="2"/>
      <c r="CM944" s="2"/>
    </row>
    <row r="945" spans="1:91" ht="12.75">
      <c r="A945" s="18"/>
      <c r="E945" s="13"/>
      <c r="F945" s="35"/>
      <c r="G945" s="2"/>
      <c r="M945" s="2"/>
      <c r="CM945" s="2"/>
    </row>
    <row r="946" spans="1:91" ht="12.75">
      <c r="A946" s="18"/>
      <c r="E946" s="13"/>
      <c r="F946" s="35"/>
      <c r="G946" s="2"/>
      <c r="M946" s="2"/>
      <c r="CM946" s="2"/>
    </row>
    <row r="947" spans="1:91" ht="12.75">
      <c r="A947" s="18"/>
      <c r="E947" s="13"/>
      <c r="F947" s="35"/>
      <c r="G947" s="2"/>
      <c r="M947" s="2"/>
      <c r="CM947" s="2"/>
    </row>
    <row r="948" spans="1:91" ht="12.75">
      <c r="A948" s="18"/>
      <c r="E948" s="13"/>
      <c r="F948" s="35"/>
      <c r="G948" s="2"/>
      <c r="M948" s="2"/>
      <c r="CM948" s="2"/>
    </row>
    <row r="949" spans="1:91" ht="12.75">
      <c r="A949" s="18"/>
      <c r="E949" s="13"/>
      <c r="F949" s="35"/>
      <c r="G949" s="2"/>
      <c r="M949" s="2"/>
      <c r="CM949" s="2"/>
    </row>
    <row r="950" spans="1:91" ht="12.75">
      <c r="A950" s="18"/>
      <c r="E950" s="13"/>
      <c r="F950" s="35"/>
      <c r="G950" s="2"/>
      <c r="M950" s="2"/>
      <c r="CM950" s="2"/>
    </row>
    <row r="951" spans="1:91" ht="12.75">
      <c r="A951" s="18"/>
      <c r="E951" s="13"/>
      <c r="F951" s="35"/>
      <c r="G951" s="2"/>
      <c r="M951" s="2"/>
      <c r="CM951" s="2"/>
    </row>
    <row r="952" spans="1:91" ht="12.75">
      <c r="A952" s="18"/>
      <c r="E952" s="13"/>
      <c r="F952" s="35"/>
      <c r="G952" s="2"/>
      <c r="M952" s="2"/>
      <c r="CM952" s="2"/>
    </row>
    <row r="953" spans="1:91" ht="12.75">
      <c r="A953" s="18"/>
      <c r="E953" s="13"/>
      <c r="F953" s="35"/>
      <c r="G953" s="2"/>
      <c r="M953" s="2"/>
      <c r="CM953" s="2"/>
    </row>
    <row r="954" spans="1:91" ht="12.75">
      <c r="A954" s="18"/>
      <c r="E954" s="13"/>
      <c r="F954" s="35"/>
      <c r="G954" s="2"/>
      <c r="M954" s="2"/>
      <c r="CM954" s="2"/>
    </row>
    <row r="955" spans="1:91" ht="12.75">
      <c r="A955" s="18"/>
      <c r="E955" s="13"/>
      <c r="F955" s="35"/>
      <c r="G955" s="2"/>
      <c r="M955" s="2"/>
      <c r="CM955" s="2"/>
    </row>
    <row r="956" spans="1:91" ht="12.75">
      <c r="A956" s="18"/>
      <c r="E956" s="13"/>
      <c r="F956" s="35"/>
      <c r="G956" s="2"/>
      <c r="M956" s="2"/>
      <c r="CM956" s="2"/>
    </row>
    <row r="957" spans="1:91" ht="12.75">
      <c r="A957" s="18"/>
      <c r="E957" s="13"/>
      <c r="F957" s="35"/>
      <c r="G957" s="2"/>
      <c r="M957" s="2"/>
      <c r="CM957" s="2"/>
    </row>
    <row r="958" spans="1:91" ht="12.75">
      <c r="A958" s="18"/>
      <c r="E958" s="13"/>
      <c r="F958" s="35"/>
      <c r="G958" s="2"/>
      <c r="M958" s="2"/>
      <c r="CM958" s="2"/>
    </row>
    <row r="959" spans="1:91" ht="12.75">
      <c r="A959" s="18"/>
      <c r="E959" s="13"/>
      <c r="F959" s="35"/>
      <c r="G959" s="2"/>
      <c r="M959" s="2"/>
      <c r="CM959" s="2"/>
    </row>
    <row r="960" spans="1:91" ht="12.75">
      <c r="A960" s="18"/>
      <c r="E960" s="13"/>
      <c r="F960" s="35"/>
      <c r="G960" s="2"/>
      <c r="M960" s="2"/>
      <c r="CM960" s="2"/>
    </row>
    <row r="961" spans="1:91" ht="12.75">
      <c r="A961" s="18"/>
      <c r="E961" s="13"/>
      <c r="F961" s="35"/>
      <c r="G961" s="2"/>
      <c r="M961" s="2"/>
      <c r="CM961" s="2"/>
    </row>
    <row r="962" spans="1:13" ht="12.75">
      <c r="A962" s="18"/>
      <c r="E962" s="13"/>
      <c r="F962" s="35"/>
      <c r="G962" s="2"/>
      <c r="M962" s="2"/>
    </row>
    <row r="963" spans="1:13" ht="12.75">
      <c r="A963" s="18"/>
      <c r="E963" s="13"/>
      <c r="F963" s="35"/>
      <c r="G963" s="2"/>
      <c r="M963" s="2"/>
    </row>
    <row r="964" spans="1:13" ht="12.75">
      <c r="A964" s="18"/>
      <c r="E964" s="13"/>
      <c r="F964" s="35"/>
      <c r="G964" s="2"/>
      <c r="M964" s="2"/>
    </row>
    <row r="965" spans="1:13" ht="12.75">
      <c r="A965" s="18"/>
      <c r="E965" s="13"/>
      <c r="F965" s="35"/>
      <c r="G965" s="2"/>
      <c r="M965" s="2"/>
    </row>
    <row r="966" spans="1:13" ht="12.75">
      <c r="A966" s="18"/>
      <c r="E966" s="13"/>
      <c r="F966" s="35"/>
      <c r="G966" s="2"/>
      <c r="M966" s="2"/>
    </row>
    <row r="967" spans="1:13" ht="12.75">
      <c r="A967" s="18"/>
      <c r="E967" s="13"/>
      <c r="F967" s="35"/>
      <c r="G967" s="2"/>
      <c r="M967" s="2"/>
    </row>
    <row r="968" spans="1:13" ht="12.75">
      <c r="A968" s="18"/>
      <c r="E968" s="13"/>
      <c r="F968" s="35"/>
      <c r="G968" s="2"/>
      <c r="M968" s="2"/>
    </row>
    <row r="969" spans="1:13" ht="12.75">
      <c r="A969" s="18"/>
      <c r="E969" s="13"/>
      <c r="F969" s="35"/>
      <c r="G969" s="2"/>
      <c r="M969" s="2"/>
    </row>
    <row r="970" spans="1:13" ht="12.75">
      <c r="A970" s="18"/>
      <c r="E970" s="13"/>
      <c r="F970" s="35"/>
      <c r="G970" s="2"/>
      <c r="M970" s="2"/>
    </row>
    <row r="971" spans="1:13" ht="12.75">
      <c r="A971" s="18"/>
      <c r="E971" s="13"/>
      <c r="F971" s="35"/>
      <c r="G971" s="2"/>
      <c r="M97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DD7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28125" style="0" customWidth="1"/>
    <col min="10" max="10" width="7.57421875" style="0" customWidth="1"/>
    <col min="11" max="11" width="25.57421875" style="0" customWidth="1"/>
    <col min="12" max="12" width="6.28125" style="0" customWidth="1"/>
    <col min="13" max="13" width="7.57421875" style="0" customWidth="1"/>
    <col min="14" max="14" width="13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5.57421875" style="0" customWidth="1"/>
    <col min="90" max="90" width="146.7109375" style="0" customWidth="1"/>
    <col min="91" max="91" width="13.421875" style="0" customWidth="1"/>
  </cols>
  <sheetData>
    <row r="1" spans="1:88" ht="12.75">
      <c r="A1" s="13"/>
      <c r="B1" s="18" t="s">
        <v>1045</v>
      </c>
      <c r="D1" s="3"/>
      <c r="E1" s="4" t="s">
        <v>325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8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9" spans="1:90" ht="12.75">
      <c r="A9" s="14">
        <v>1391</v>
      </c>
      <c r="B9" s="13" t="s">
        <v>778</v>
      </c>
      <c r="C9" s="13" t="s">
        <v>1021</v>
      </c>
      <c r="D9" s="13" t="s">
        <v>15</v>
      </c>
      <c r="E9" s="13" t="s">
        <v>193</v>
      </c>
      <c r="F9" s="2" t="s">
        <v>64</v>
      </c>
      <c r="G9" s="2">
        <v>1</v>
      </c>
      <c r="H9" s="2" t="s">
        <v>359</v>
      </c>
      <c r="I9" s="25" t="s">
        <v>992</v>
      </c>
      <c r="J9" s="13" t="s">
        <v>233</v>
      </c>
      <c r="K9" s="2" t="s">
        <v>365</v>
      </c>
      <c r="L9" s="13" t="s">
        <v>1037</v>
      </c>
      <c r="M9" s="13" t="s">
        <v>956</v>
      </c>
      <c r="N9" s="2" t="s">
        <v>1246</v>
      </c>
      <c r="O9" s="9">
        <v>7</v>
      </c>
      <c r="P9" s="9"/>
      <c r="Q9" s="9"/>
      <c r="R9" s="27">
        <v>1671</v>
      </c>
      <c r="S9" s="19">
        <v>12</v>
      </c>
      <c r="T9" s="19">
        <v>0</v>
      </c>
      <c r="U9" s="47">
        <v>1671.6</v>
      </c>
      <c r="V9" s="47">
        <v>238.8</v>
      </c>
      <c r="X9" s="5">
        <v>19.9</v>
      </c>
      <c r="Y9" s="12"/>
      <c r="Z9" s="12"/>
      <c r="AA9" s="12"/>
      <c r="AB9" s="47"/>
      <c r="AC9">
        <v>139</v>
      </c>
      <c r="AD9">
        <v>6</v>
      </c>
      <c r="AE9">
        <v>0</v>
      </c>
      <c r="AF9" s="23">
        <v>139.3</v>
      </c>
      <c r="AG9">
        <v>19</v>
      </c>
      <c r="AH9">
        <v>18</v>
      </c>
      <c r="AI9">
        <v>0</v>
      </c>
      <c r="AJ9" s="23">
        <v>19.9</v>
      </c>
      <c r="AM9" s="16"/>
      <c r="AN9" s="16"/>
      <c r="AO9" s="16"/>
      <c r="AU9" s="23">
        <v>19.9</v>
      </c>
      <c r="AY9" s="5"/>
      <c r="BD9" s="23"/>
      <c r="BL9" s="36"/>
      <c r="BM9" s="36"/>
      <c r="BN9" s="36"/>
      <c r="BO9" s="47"/>
      <c r="BP9" s="5"/>
      <c r="BQ9" s="38"/>
      <c r="BR9" s="38"/>
      <c r="BS9" s="21"/>
      <c r="BT9" s="36"/>
      <c r="BV9" s="38"/>
      <c r="BW9" s="20">
        <v>1671.6</v>
      </c>
      <c r="BX9" s="20">
        <v>238.8</v>
      </c>
      <c r="CJ9">
        <v>1391</v>
      </c>
      <c r="CK9" s="2" t="s">
        <v>365</v>
      </c>
      <c r="CL9" t="s">
        <v>842</v>
      </c>
    </row>
    <row r="10" spans="1:89" ht="12.75">
      <c r="A10" s="14">
        <v>1391</v>
      </c>
      <c r="B10" s="13" t="s">
        <v>778</v>
      </c>
      <c r="C10" s="13" t="s">
        <v>1021</v>
      </c>
      <c r="D10" s="13" t="s">
        <v>15</v>
      </c>
      <c r="E10" s="13" t="s">
        <v>193</v>
      </c>
      <c r="F10" s="2" t="s">
        <v>75</v>
      </c>
      <c r="G10" s="2">
        <v>1</v>
      </c>
      <c r="H10" s="2" t="s">
        <v>359</v>
      </c>
      <c r="I10" s="25" t="s">
        <v>992</v>
      </c>
      <c r="J10" s="13" t="s">
        <v>233</v>
      </c>
      <c r="K10" s="2" t="s">
        <v>365</v>
      </c>
      <c r="L10" s="13" t="s">
        <v>1037</v>
      </c>
      <c r="M10" s="13" t="s">
        <v>956</v>
      </c>
      <c r="N10" s="2" t="s">
        <v>1183</v>
      </c>
      <c r="O10" s="9">
        <v>2</v>
      </c>
      <c r="P10" s="9"/>
      <c r="Q10" s="9"/>
      <c r="R10" s="27">
        <v>477</v>
      </c>
      <c r="S10" s="19">
        <v>12</v>
      </c>
      <c r="T10" s="19">
        <v>0</v>
      </c>
      <c r="U10" s="47">
        <v>477.6</v>
      </c>
      <c r="V10" s="47">
        <v>238.8</v>
      </c>
      <c r="X10" s="5">
        <v>19.900000000000002</v>
      </c>
      <c r="Y10" s="12"/>
      <c r="Z10" s="12"/>
      <c r="AA10" s="12"/>
      <c r="AB10" s="47"/>
      <c r="AC10" s="12"/>
      <c r="AD10" s="12"/>
      <c r="AE10" s="12"/>
      <c r="AG10">
        <v>19</v>
      </c>
      <c r="AH10">
        <v>18</v>
      </c>
      <c r="AI10">
        <v>0</v>
      </c>
      <c r="AJ10" s="23">
        <v>19.900000000000002</v>
      </c>
      <c r="AM10" s="16"/>
      <c r="AN10" s="16"/>
      <c r="AO10" s="16"/>
      <c r="AU10" s="23">
        <v>19.900000000000002</v>
      </c>
      <c r="AX10" s="23"/>
      <c r="AY10" s="23">
        <v>19.900000000000002</v>
      </c>
      <c r="BD10" s="23"/>
      <c r="BL10" s="36"/>
      <c r="BM10" s="36"/>
      <c r="BN10" s="36"/>
      <c r="BP10" s="5"/>
      <c r="BQ10" s="38"/>
      <c r="BR10" s="38"/>
      <c r="BS10" s="21"/>
      <c r="BT10" s="36"/>
      <c r="BV10" s="38"/>
      <c r="BW10" s="20">
        <v>477.6</v>
      </c>
      <c r="BX10" s="20">
        <v>238.8</v>
      </c>
      <c r="CJ10">
        <v>1391</v>
      </c>
      <c r="CK10" s="2" t="s">
        <v>365</v>
      </c>
    </row>
    <row r="11" spans="1:76" ht="12.75">
      <c r="A11" s="18"/>
      <c r="B11" s="13"/>
      <c r="C11" s="13"/>
      <c r="D11" s="13"/>
      <c r="E11" s="13"/>
      <c r="F11" s="2"/>
      <c r="G11" s="2"/>
      <c r="H11" s="2"/>
      <c r="I11" s="2"/>
      <c r="J11" s="13"/>
      <c r="L11" s="13"/>
      <c r="M11" s="13"/>
      <c r="N11" s="2"/>
      <c r="O11" s="9"/>
      <c r="P11" s="9"/>
      <c r="Q11" s="9"/>
      <c r="R11" s="27"/>
      <c r="S11" s="19"/>
      <c r="T11" s="19"/>
      <c r="U11" s="47"/>
      <c r="V11" s="47"/>
      <c r="X11" s="23"/>
      <c r="Y11" s="12"/>
      <c r="Z11" s="12"/>
      <c r="AA11" s="12"/>
      <c r="AB11" s="47"/>
      <c r="AC11" s="12"/>
      <c r="AD11" s="12"/>
      <c r="AE11" s="12"/>
      <c r="AJ11" s="23"/>
      <c r="AK11" s="23"/>
      <c r="AM11" s="16"/>
      <c r="AN11" s="16"/>
      <c r="AO11" s="16"/>
      <c r="AU11" s="23"/>
      <c r="AY11" s="5"/>
      <c r="BL11" s="36"/>
      <c r="BM11" s="36"/>
      <c r="BN11" s="36"/>
      <c r="BO11" s="23"/>
      <c r="BP11" s="23"/>
      <c r="BQ11" s="38"/>
      <c r="BR11" s="38"/>
      <c r="BS11" s="21"/>
      <c r="BT11" s="36"/>
      <c r="BU11" s="23"/>
      <c r="BV11" s="38"/>
      <c r="BW11" s="47"/>
      <c r="BX11" s="47"/>
    </row>
    <row r="12" spans="1:90" ht="12.75">
      <c r="A12" s="18">
        <v>1392</v>
      </c>
      <c r="B12" s="13" t="s">
        <v>778</v>
      </c>
      <c r="C12" s="13" t="s">
        <v>1021</v>
      </c>
      <c r="D12" s="13" t="s">
        <v>7</v>
      </c>
      <c r="E12" s="13" t="s">
        <v>188</v>
      </c>
      <c r="F12" s="2">
        <v>151.1</v>
      </c>
      <c r="G12" s="2">
        <v>1</v>
      </c>
      <c r="H12" s="2" t="s">
        <v>359</v>
      </c>
      <c r="I12" s="2" t="s">
        <v>991</v>
      </c>
      <c r="J12" s="13" t="s">
        <v>233</v>
      </c>
      <c r="K12" t="s">
        <v>365</v>
      </c>
      <c r="L12" s="13" t="s">
        <v>1037</v>
      </c>
      <c r="M12" s="13" t="s">
        <v>956</v>
      </c>
      <c r="N12" s="2" t="s">
        <v>1246</v>
      </c>
      <c r="O12" s="9">
        <v>7</v>
      </c>
      <c r="P12" s="9"/>
      <c r="Q12" s="9"/>
      <c r="R12" s="27">
        <v>1637</v>
      </c>
      <c r="S12" s="19">
        <v>6</v>
      </c>
      <c r="T12" s="19">
        <v>0</v>
      </c>
      <c r="U12" s="47">
        <v>1637.3</v>
      </c>
      <c r="V12" s="47">
        <v>233.9</v>
      </c>
      <c r="W12" s="23"/>
      <c r="X12" s="5">
        <v>19.491666666666667</v>
      </c>
      <c r="Y12" s="12"/>
      <c r="Z12" s="12"/>
      <c r="AA12" s="12"/>
      <c r="AC12" s="12">
        <v>136</v>
      </c>
      <c r="AD12" s="12">
        <v>8</v>
      </c>
      <c r="AE12" s="12">
        <v>10</v>
      </c>
      <c r="AF12" s="23">
        <v>136.44166666666666</v>
      </c>
      <c r="AG12">
        <v>19</v>
      </c>
      <c r="AH12">
        <v>9</v>
      </c>
      <c r="AI12">
        <v>10</v>
      </c>
      <c r="AJ12" s="23">
        <v>19.491666666666667</v>
      </c>
      <c r="AM12" s="16"/>
      <c r="AN12" s="16"/>
      <c r="AO12" s="16"/>
      <c r="AU12" s="23">
        <v>19.491666666666667</v>
      </c>
      <c r="AY12" s="5"/>
      <c r="BL12" s="36"/>
      <c r="BM12" s="36"/>
      <c r="BN12" s="36"/>
      <c r="BO12" s="23"/>
      <c r="BP12" s="23"/>
      <c r="BQ12" s="38"/>
      <c r="BR12" s="38"/>
      <c r="BS12" s="21"/>
      <c r="BT12" s="36">
        <v>1.05625</v>
      </c>
      <c r="BU12" s="23">
        <v>0.08802083333333334</v>
      </c>
      <c r="BV12" s="38">
        <v>0.004495517782565903</v>
      </c>
      <c r="BW12" s="20">
        <v>1644.69375</v>
      </c>
      <c r="BX12" s="20">
        <v>234.95625</v>
      </c>
      <c r="CJ12">
        <v>1392</v>
      </c>
      <c r="CK12" t="s">
        <v>365</v>
      </c>
      <c r="CL12" t="s">
        <v>36</v>
      </c>
    </row>
    <row r="13" spans="1:90" ht="12.75">
      <c r="A13" s="18">
        <v>1392</v>
      </c>
      <c r="B13" s="13" t="s">
        <v>778</v>
      </c>
      <c r="C13" s="13" t="s">
        <v>1021</v>
      </c>
      <c r="D13" s="13" t="s">
        <v>7</v>
      </c>
      <c r="E13" s="13" t="s">
        <v>188</v>
      </c>
      <c r="F13" s="2">
        <v>151.2</v>
      </c>
      <c r="G13" s="2">
        <v>1</v>
      </c>
      <c r="H13" s="2" t="s">
        <v>359</v>
      </c>
      <c r="I13" s="2" t="s">
        <v>1273</v>
      </c>
      <c r="J13" s="13" t="s">
        <v>233</v>
      </c>
      <c r="K13" t="s">
        <v>367</v>
      </c>
      <c r="L13" s="13" t="s">
        <v>391</v>
      </c>
      <c r="M13" s="13" t="s">
        <v>1291</v>
      </c>
      <c r="N13" s="2" t="s">
        <v>1246</v>
      </c>
      <c r="O13" s="9">
        <v>7</v>
      </c>
      <c r="P13" s="9"/>
      <c r="Q13" s="9"/>
      <c r="R13" s="27">
        <v>966</v>
      </c>
      <c r="S13" s="19">
        <v>12</v>
      </c>
      <c r="T13" s="19">
        <v>0</v>
      </c>
      <c r="U13" s="47">
        <v>966.6</v>
      </c>
      <c r="V13" s="47">
        <v>138.0857142857143</v>
      </c>
      <c r="W13" s="23"/>
      <c r="X13" s="5">
        <v>11.507142857142858</v>
      </c>
      <c r="Y13" s="12"/>
      <c r="Z13" s="12"/>
      <c r="AA13" s="12"/>
      <c r="AC13" s="12">
        <v>80</v>
      </c>
      <c r="AD13" s="12">
        <v>11</v>
      </c>
      <c r="AE13" s="12">
        <v>0</v>
      </c>
      <c r="AF13" s="23">
        <v>80.55</v>
      </c>
      <c r="AG13">
        <v>11</v>
      </c>
      <c r="AH13">
        <v>10</v>
      </c>
      <c r="AI13">
        <v>1</v>
      </c>
      <c r="AJ13" s="23">
        <v>11.507142857142858</v>
      </c>
      <c r="AM13" s="16"/>
      <c r="AN13" s="16"/>
      <c r="AO13" s="16"/>
      <c r="AU13" s="23">
        <v>11.507142857142858</v>
      </c>
      <c r="AY13" s="5"/>
      <c r="BL13" s="36"/>
      <c r="BM13" s="36"/>
      <c r="BN13" s="36"/>
      <c r="BO13" s="23"/>
      <c r="BP13" s="23"/>
      <c r="BQ13" s="38"/>
      <c r="BR13" s="38"/>
      <c r="BS13" s="21"/>
      <c r="BT13" s="36">
        <v>1.05625</v>
      </c>
      <c r="BU13" s="23">
        <v>0.08802083333333334</v>
      </c>
      <c r="BV13" s="38">
        <v>0.00759116780780164</v>
      </c>
      <c r="BW13" s="20">
        <v>973.99375</v>
      </c>
      <c r="BX13" s="20">
        <v>139.1419642857143</v>
      </c>
      <c r="CJ13">
        <v>1392</v>
      </c>
      <c r="CK13" t="s">
        <v>367</v>
      </c>
      <c r="CL13" t="s">
        <v>837</v>
      </c>
    </row>
    <row r="14" spans="1:89" ht="12.75">
      <c r="A14" s="18">
        <v>1392</v>
      </c>
      <c r="B14" s="13" t="s">
        <v>778</v>
      </c>
      <c r="C14" s="13" t="s">
        <v>1021</v>
      </c>
      <c r="D14" s="13" t="s">
        <v>7</v>
      </c>
      <c r="E14" s="13" t="s">
        <v>188</v>
      </c>
      <c r="F14" s="2">
        <v>151.4</v>
      </c>
      <c r="G14" s="2">
        <v>1</v>
      </c>
      <c r="H14" s="2" t="s">
        <v>359</v>
      </c>
      <c r="I14" s="2" t="s">
        <v>991</v>
      </c>
      <c r="J14" s="13" t="s">
        <v>233</v>
      </c>
      <c r="K14" t="s">
        <v>365</v>
      </c>
      <c r="L14" s="13" t="s">
        <v>1037</v>
      </c>
      <c r="M14" s="13" t="s">
        <v>956</v>
      </c>
      <c r="N14" s="2" t="s">
        <v>1183</v>
      </c>
      <c r="O14" s="9">
        <v>2</v>
      </c>
      <c r="P14" s="9"/>
      <c r="Q14" s="9"/>
      <c r="R14" s="27">
        <v>467</v>
      </c>
      <c r="S14" s="19">
        <v>16</v>
      </c>
      <c r="T14" s="19">
        <v>0</v>
      </c>
      <c r="U14" s="47">
        <v>467.8</v>
      </c>
      <c r="V14" s="47">
        <v>233.9</v>
      </c>
      <c r="W14" s="23"/>
      <c r="X14" s="5">
        <v>19.491666666666667</v>
      </c>
      <c r="Y14" s="12"/>
      <c r="Z14" s="12"/>
      <c r="AA14" s="12"/>
      <c r="AC14" s="12"/>
      <c r="AD14" s="12"/>
      <c r="AE14" s="12"/>
      <c r="AG14">
        <v>19</v>
      </c>
      <c r="AH14">
        <v>9</v>
      </c>
      <c r="AI14">
        <v>10</v>
      </c>
      <c r="AJ14" s="23">
        <v>19.491666666666667</v>
      </c>
      <c r="AM14" s="16"/>
      <c r="AN14" s="16"/>
      <c r="AO14" s="16"/>
      <c r="AU14" s="23">
        <v>19.491666666666667</v>
      </c>
      <c r="AY14" s="23">
        <v>19.491666666666667</v>
      </c>
      <c r="BL14" s="36"/>
      <c r="BM14" s="36"/>
      <c r="BN14" s="36"/>
      <c r="BO14" s="23"/>
      <c r="BP14" s="23"/>
      <c r="BQ14" s="38"/>
      <c r="BR14" s="38"/>
      <c r="BS14" s="21"/>
      <c r="BT14" s="36">
        <v>1.05625</v>
      </c>
      <c r="BU14" s="23">
        <v>0.08802083333333334</v>
      </c>
      <c r="BV14" s="38">
        <v>0.004495517782565903</v>
      </c>
      <c r="BW14" s="20">
        <v>469.9125</v>
      </c>
      <c r="BX14" s="20">
        <v>234.95625</v>
      </c>
      <c r="CJ14">
        <v>1392</v>
      </c>
      <c r="CK14" t="s">
        <v>365</v>
      </c>
    </row>
    <row r="16" spans="1:90" ht="12.75">
      <c r="A16" s="18">
        <v>1393</v>
      </c>
      <c r="B16" s="13" t="s">
        <v>778</v>
      </c>
      <c r="C16" s="13" t="s">
        <v>1021</v>
      </c>
      <c r="D16" s="13" t="s">
        <v>16</v>
      </c>
      <c r="E16" s="13" t="s">
        <v>194</v>
      </c>
      <c r="F16" s="2" t="s">
        <v>112</v>
      </c>
      <c r="G16" s="2">
        <v>1</v>
      </c>
      <c r="H16" s="2" t="s">
        <v>359</v>
      </c>
      <c r="I16" s="2" t="s">
        <v>1010</v>
      </c>
      <c r="J16" s="13" t="s">
        <v>233</v>
      </c>
      <c r="K16" t="s">
        <v>366</v>
      </c>
      <c r="L16" s="13" t="s">
        <v>1037</v>
      </c>
      <c r="M16" s="13" t="s">
        <v>959</v>
      </c>
      <c r="N16" s="2" t="s">
        <v>1246</v>
      </c>
      <c r="O16" s="9">
        <v>7</v>
      </c>
      <c r="P16" s="9"/>
      <c r="Q16" s="9"/>
      <c r="R16" s="27">
        <v>1528</v>
      </c>
      <c r="S16" s="19">
        <v>2</v>
      </c>
      <c r="T16" s="19">
        <v>0</v>
      </c>
      <c r="U16" s="47">
        <v>1528.1</v>
      </c>
      <c r="V16" s="47">
        <v>218.3</v>
      </c>
      <c r="W16" s="23"/>
      <c r="X16" s="5">
        <v>18.191666666666666</v>
      </c>
      <c r="Y16" s="12">
        <v>18</v>
      </c>
      <c r="Z16" s="12">
        <v>3</v>
      </c>
      <c r="AA16" s="12">
        <v>10</v>
      </c>
      <c r="AB16" s="47">
        <v>18.191666666666666</v>
      </c>
      <c r="AC16" s="12">
        <v>127</v>
      </c>
      <c r="AD16" s="12">
        <v>6</v>
      </c>
      <c r="AE16" s="12">
        <v>10</v>
      </c>
      <c r="AF16" s="23">
        <v>127.34166666666667</v>
      </c>
      <c r="AG16">
        <v>18</v>
      </c>
      <c r="AH16">
        <v>3</v>
      </c>
      <c r="AI16">
        <v>10</v>
      </c>
      <c r="AJ16" s="23">
        <v>18.191666666666666</v>
      </c>
      <c r="AK16" s="23"/>
      <c r="AM16" s="16"/>
      <c r="AN16" s="16"/>
      <c r="AO16" s="16"/>
      <c r="AU16" s="23">
        <v>18.191666666666666</v>
      </c>
      <c r="AY16" s="5"/>
      <c r="BL16" s="36"/>
      <c r="BM16" s="36"/>
      <c r="BN16" s="36"/>
      <c r="BO16" s="23"/>
      <c r="BP16" s="23"/>
      <c r="BQ16" s="38"/>
      <c r="BR16" s="38"/>
      <c r="BS16" s="21"/>
      <c r="BT16" s="36"/>
      <c r="BV16" s="38"/>
      <c r="BW16" s="20">
        <v>1528.1</v>
      </c>
      <c r="BX16" s="20">
        <v>218.3</v>
      </c>
      <c r="BY16" t="s">
        <v>921</v>
      </c>
      <c r="BZ16">
        <v>826</v>
      </c>
      <c r="CA16" s="47">
        <v>0.15416666666666667</v>
      </c>
      <c r="CB16" s="23">
        <v>891.3916666666668</v>
      </c>
      <c r="CJ16">
        <v>1393</v>
      </c>
      <c r="CK16" t="s">
        <v>366</v>
      </c>
      <c r="CL16" t="s">
        <v>845</v>
      </c>
    </row>
    <row r="17" spans="1:90" ht="12.75">
      <c r="A17" s="18">
        <v>1393</v>
      </c>
      <c r="B17" s="13" t="s">
        <v>778</v>
      </c>
      <c r="C17" s="13" t="s">
        <v>1021</v>
      </c>
      <c r="D17" s="13" t="s">
        <v>16</v>
      </c>
      <c r="E17" s="13" t="s">
        <v>194</v>
      </c>
      <c r="F17" s="2" t="s">
        <v>125</v>
      </c>
      <c r="G17" s="2">
        <v>1</v>
      </c>
      <c r="H17" s="2" t="s">
        <v>359</v>
      </c>
      <c r="I17" s="2" t="s">
        <v>1010</v>
      </c>
      <c r="J17" s="13" t="s">
        <v>233</v>
      </c>
      <c r="K17" t="s">
        <v>366</v>
      </c>
      <c r="L17" s="13" t="s">
        <v>1037</v>
      </c>
      <c r="M17" s="13" t="s">
        <v>959</v>
      </c>
      <c r="N17" s="2" t="s">
        <v>1183</v>
      </c>
      <c r="O17" s="9">
        <v>2</v>
      </c>
      <c r="P17" s="9"/>
      <c r="Q17" s="9"/>
      <c r="R17" s="27">
        <v>436</v>
      </c>
      <c r="S17" s="19">
        <v>12</v>
      </c>
      <c r="T17" s="19">
        <v>0</v>
      </c>
      <c r="U17" s="47">
        <v>436.6</v>
      </c>
      <c r="V17" s="47">
        <v>218.3</v>
      </c>
      <c r="W17" s="23"/>
      <c r="X17" s="5">
        <v>18.191666666666666</v>
      </c>
      <c r="Y17" s="12"/>
      <c r="Z17" s="12"/>
      <c r="AA17" s="12"/>
      <c r="AB17" s="47"/>
      <c r="AC17" s="12">
        <v>36</v>
      </c>
      <c r="AD17" s="12">
        <v>7</v>
      </c>
      <c r="AE17" s="12">
        <v>8</v>
      </c>
      <c r="AF17" s="23">
        <v>36.38333333333333</v>
      </c>
      <c r="AJ17" s="23">
        <v>18.191666666666666</v>
      </c>
      <c r="AK17" s="23"/>
      <c r="AM17" s="16"/>
      <c r="AN17" s="16"/>
      <c r="AO17" s="16"/>
      <c r="AU17" s="23">
        <v>18.191666666666666</v>
      </c>
      <c r="AY17" s="23">
        <v>18.191666666666666</v>
      </c>
      <c r="BL17" s="36"/>
      <c r="BM17" s="36"/>
      <c r="BN17" s="36"/>
      <c r="BO17" s="23"/>
      <c r="BP17" s="23"/>
      <c r="BQ17" s="38"/>
      <c r="BR17" s="38"/>
      <c r="BS17" s="21"/>
      <c r="BT17" s="36"/>
      <c r="BV17" s="38"/>
      <c r="BW17" s="20">
        <v>436.6</v>
      </c>
      <c r="BX17" s="20">
        <v>218.3</v>
      </c>
      <c r="BY17" t="s">
        <v>921</v>
      </c>
      <c r="BZ17">
        <v>236</v>
      </c>
      <c r="CA17" s="47">
        <v>0.15416949152542372</v>
      </c>
      <c r="CB17">
        <v>36.384</v>
      </c>
      <c r="CJ17">
        <v>1393</v>
      </c>
      <c r="CK17" t="s">
        <v>366</v>
      </c>
      <c r="CL17" t="s">
        <v>14</v>
      </c>
    </row>
    <row r="19" spans="1:90" ht="12.75">
      <c r="A19" s="18">
        <v>1394</v>
      </c>
      <c r="B19" s="13" t="s">
        <v>778</v>
      </c>
      <c r="C19" s="13" t="s">
        <v>1021</v>
      </c>
      <c r="D19" s="13" t="s">
        <v>57</v>
      </c>
      <c r="E19" s="13" t="s">
        <v>184</v>
      </c>
      <c r="F19" s="2" t="s">
        <v>153</v>
      </c>
      <c r="G19" s="2">
        <v>1</v>
      </c>
      <c r="H19" s="2" t="s">
        <v>359</v>
      </c>
      <c r="I19" s="2" t="s">
        <v>991</v>
      </c>
      <c r="J19" s="13" t="s">
        <v>233</v>
      </c>
      <c r="K19" t="s">
        <v>365</v>
      </c>
      <c r="L19" s="13" t="s">
        <v>1037</v>
      </c>
      <c r="M19" s="13" t="s">
        <v>956</v>
      </c>
      <c r="N19" s="2" t="s">
        <v>1246</v>
      </c>
      <c r="O19" s="9">
        <v>7</v>
      </c>
      <c r="P19" s="9"/>
      <c r="Q19" s="9"/>
      <c r="R19" s="27"/>
      <c r="S19" s="19"/>
      <c r="T19" s="19"/>
      <c r="U19" s="47">
        <v>1515.15</v>
      </c>
      <c r="V19" s="47">
        <v>216.45</v>
      </c>
      <c r="W19" s="23"/>
      <c r="X19" s="5">
        <v>18.0375</v>
      </c>
      <c r="Y19" s="12"/>
      <c r="Z19" s="12"/>
      <c r="AA19" s="12"/>
      <c r="AB19" s="47"/>
      <c r="AC19" s="12">
        <v>126</v>
      </c>
      <c r="AD19" s="12">
        <v>5</v>
      </c>
      <c r="AE19" s="12">
        <v>2</v>
      </c>
      <c r="AF19" s="23">
        <v>126.25833333333334</v>
      </c>
      <c r="AG19">
        <v>18</v>
      </c>
      <c r="AH19">
        <v>0</v>
      </c>
      <c r="AI19">
        <v>9</v>
      </c>
      <c r="AJ19" s="23">
        <v>18.0375</v>
      </c>
      <c r="AK19" s="23"/>
      <c r="AM19" s="16"/>
      <c r="AN19" s="16"/>
      <c r="AO19" s="16"/>
      <c r="AU19" s="23">
        <v>18.0375</v>
      </c>
      <c r="AY19" s="5"/>
      <c r="BL19" s="36"/>
      <c r="BM19" s="36"/>
      <c r="BN19" s="36"/>
      <c r="BO19" s="23"/>
      <c r="BP19" s="23"/>
      <c r="BQ19" s="38"/>
      <c r="BR19" s="38"/>
      <c r="BS19" s="21"/>
      <c r="BT19" s="36"/>
      <c r="BV19" s="38"/>
      <c r="BW19" s="20">
        <v>1515.15</v>
      </c>
      <c r="BX19" s="20">
        <v>216.45</v>
      </c>
      <c r="BY19" t="s">
        <v>921</v>
      </c>
      <c r="BZ19">
        <v>117</v>
      </c>
      <c r="CA19" s="47">
        <v>0.15416666666666667</v>
      </c>
      <c r="CB19" s="23">
        <v>18.0375</v>
      </c>
      <c r="CJ19">
        <v>1394</v>
      </c>
      <c r="CK19" t="s">
        <v>365</v>
      </c>
      <c r="CL19" t="s">
        <v>42</v>
      </c>
    </row>
    <row r="20" spans="1:90" ht="12.75">
      <c r="A20" s="18">
        <v>1394</v>
      </c>
      <c r="B20" s="13" t="s">
        <v>778</v>
      </c>
      <c r="C20" s="13" t="s">
        <v>1021</v>
      </c>
      <c r="D20" s="13" t="s">
        <v>57</v>
      </c>
      <c r="E20" s="13" t="s">
        <v>184</v>
      </c>
      <c r="F20" s="2" t="s">
        <v>167</v>
      </c>
      <c r="G20" s="2">
        <v>1</v>
      </c>
      <c r="H20" s="2" t="s">
        <v>359</v>
      </c>
      <c r="I20" s="2" t="s">
        <v>541</v>
      </c>
      <c r="J20" s="13" t="s">
        <v>233</v>
      </c>
      <c r="K20" t="s">
        <v>554</v>
      </c>
      <c r="L20" s="13" t="s">
        <v>1037</v>
      </c>
      <c r="M20" s="13" t="s">
        <v>956</v>
      </c>
      <c r="N20" s="2" t="s">
        <v>4</v>
      </c>
      <c r="O20" s="9"/>
      <c r="P20" s="9">
        <v>16</v>
      </c>
      <c r="Q20" s="9"/>
      <c r="R20" s="27"/>
      <c r="S20" s="19"/>
      <c r="T20" s="19"/>
      <c r="U20" s="47">
        <v>98.4</v>
      </c>
      <c r="V20" s="47"/>
      <c r="W20" s="23">
        <v>122.99999999999999</v>
      </c>
      <c r="Y20" s="12"/>
      <c r="Z20" s="12"/>
      <c r="AA20" s="12"/>
      <c r="AB20" s="47"/>
      <c r="AC20" s="12">
        <v>8</v>
      </c>
      <c r="AD20" s="12">
        <v>4</v>
      </c>
      <c r="AE20" s="12">
        <v>0</v>
      </c>
      <c r="AF20" s="23">
        <v>8.2</v>
      </c>
      <c r="AJ20" s="23"/>
      <c r="AK20" s="5">
        <v>10.249999999999998</v>
      </c>
      <c r="AM20" s="16"/>
      <c r="AN20" s="16"/>
      <c r="AO20" s="16"/>
      <c r="AY20" s="5"/>
      <c r="BL20" s="36"/>
      <c r="BM20" s="36"/>
      <c r="BN20" s="36"/>
      <c r="BO20" s="23"/>
      <c r="BP20" s="23"/>
      <c r="BQ20" s="38"/>
      <c r="BR20" s="38"/>
      <c r="BS20" s="21"/>
      <c r="BT20" s="36"/>
      <c r="BV20" s="38"/>
      <c r="BW20" s="20">
        <v>98.4</v>
      </c>
      <c r="BX20" s="20"/>
      <c r="CB20" s="23"/>
      <c r="CJ20">
        <v>1394</v>
      </c>
      <c r="CK20" t="s">
        <v>554</v>
      </c>
      <c r="CL20" t="s">
        <v>11</v>
      </c>
    </row>
    <row r="21" spans="1:90" ht="12.75">
      <c r="A21" s="18">
        <v>1394</v>
      </c>
      <c r="B21" s="13" t="s">
        <v>778</v>
      </c>
      <c r="C21" s="13" t="s">
        <v>1021</v>
      </c>
      <c r="D21" s="13" t="s">
        <v>57</v>
      </c>
      <c r="E21" s="13" t="s">
        <v>184</v>
      </c>
      <c r="F21" s="2" t="s">
        <v>170</v>
      </c>
      <c r="G21" s="2">
        <v>1</v>
      </c>
      <c r="H21" s="2" t="s">
        <v>359</v>
      </c>
      <c r="I21" s="2" t="s">
        <v>990</v>
      </c>
      <c r="J21" s="13" t="s">
        <v>233</v>
      </c>
      <c r="K21" t="s">
        <v>365</v>
      </c>
      <c r="L21" s="13" t="s">
        <v>1037</v>
      </c>
      <c r="M21" s="13" t="s">
        <v>956</v>
      </c>
      <c r="N21" s="2" t="s">
        <v>1182</v>
      </c>
      <c r="O21" s="9">
        <v>2</v>
      </c>
      <c r="P21" s="9"/>
      <c r="Q21" s="9"/>
      <c r="R21" s="27">
        <v>432</v>
      </c>
      <c r="S21" s="19">
        <v>18</v>
      </c>
      <c r="T21" s="19">
        <v>0</v>
      </c>
      <c r="U21" s="47">
        <v>432.9</v>
      </c>
      <c r="V21" s="47">
        <v>216.45</v>
      </c>
      <c r="W21" s="23"/>
      <c r="X21" s="5">
        <v>18.037499999999998</v>
      </c>
      <c r="Y21" s="12"/>
      <c r="Z21" s="12"/>
      <c r="AA21" s="12"/>
      <c r="AB21" s="47"/>
      <c r="AC21" s="12">
        <v>36</v>
      </c>
      <c r="AD21" s="12">
        <v>1</v>
      </c>
      <c r="AE21" s="12">
        <v>6</v>
      </c>
      <c r="AF21" s="23">
        <v>36.075</v>
      </c>
      <c r="AG21">
        <v>18</v>
      </c>
      <c r="AH21">
        <v>0</v>
      </c>
      <c r="AI21">
        <v>9</v>
      </c>
      <c r="AJ21" s="23">
        <v>18.037499999999998</v>
      </c>
      <c r="AK21" s="23"/>
      <c r="AM21" s="16"/>
      <c r="AN21" s="16"/>
      <c r="AO21" s="16"/>
      <c r="AU21" s="23">
        <v>18.037499999999998</v>
      </c>
      <c r="AY21" s="23">
        <v>18.037499999999998</v>
      </c>
      <c r="BL21" s="36"/>
      <c r="BM21" s="36"/>
      <c r="BN21" s="36"/>
      <c r="BO21" s="23"/>
      <c r="BP21" s="23"/>
      <c r="BQ21" s="38"/>
      <c r="BR21" s="38"/>
      <c r="BS21" s="21"/>
      <c r="BT21" s="36"/>
      <c r="BV21" s="38"/>
      <c r="BW21" s="20">
        <v>432.9</v>
      </c>
      <c r="BX21" s="20">
        <v>216.45</v>
      </c>
      <c r="BY21" t="s">
        <v>921</v>
      </c>
      <c r="BZ21">
        <v>117</v>
      </c>
      <c r="CA21" s="47">
        <v>0.15416666666666667</v>
      </c>
      <c r="CB21" s="23">
        <v>18.0375</v>
      </c>
      <c r="CJ21">
        <v>1394</v>
      </c>
      <c r="CK21" t="s">
        <v>365</v>
      </c>
      <c r="CL21" t="s">
        <v>26</v>
      </c>
    </row>
    <row r="40" spans="1:89" ht="12.75">
      <c r="A40" s="18"/>
      <c r="B40" s="13"/>
      <c r="C40" s="13"/>
      <c r="D40" s="13"/>
      <c r="E40" s="13"/>
      <c r="F40" s="35"/>
      <c r="G40" s="2"/>
      <c r="H40" s="2"/>
      <c r="I40" s="2"/>
      <c r="J40" s="13"/>
      <c r="K40" s="2"/>
      <c r="L40" s="13"/>
      <c r="M40" s="13"/>
      <c r="N40" s="2"/>
      <c r="O40" s="9"/>
      <c r="P40" s="9"/>
      <c r="Q40" s="9"/>
      <c r="R40" s="19"/>
      <c r="S40" s="19"/>
      <c r="T40" s="19"/>
      <c r="U40" s="47"/>
      <c r="V40" s="47"/>
      <c r="W40" s="23"/>
      <c r="X40" s="23"/>
      <c r="AB40" s="47"/>
      <c r="AJ40" s="6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6"/>
      <c r="AV40" s="6"/>
      <c r="BS40" s="21"/>
      <c r="BW40" s="47"/>
      <c r="BX40" s="47"/>
      <c r="CJ40" s="15"/>
      <c r="CK40" s="2"/>
    </row>
    <row r="41" spans="1:89" ht="12.75">
      <c r="A41" s="18"/>
      <c r="B41" s="13"/>
      <c r="C41" s="13"/>
      <c r="D41" s="13"/>
      <c r="E41" s="13"/>
      <c r="F41" s="35"/>
      <c r="G41" s="2"/>
      <c r="H41" s="2"/>
      <c r="I41" s="2"/>
      <c r="J41" s="13"/>
      <c r="K41" s="2"/>
      <c r="L41" s="13"/>
      <c r="M41" s="13"/>
      <c r="N41" s="2"/>
      <c r="O41" s="9"/>
      <c r="P41" s="9"/>
      <c r="Q41" s="9"/>
      <c r="R41" s="19"/>
      <c r="S41" s="19"/>
      <c r="T41" s="19"/>
      <c r="U41" s="47"/>
      <c r="V41" s="47"/>
      <c r="W41" s="23"/>
      <c r="X41" s="23"/>
      <c r="AB41" s="47"/>
      <c r="AJ41" s="6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6"/>
      <c r="AV41" s="6"/>
      <c r="BS41" s="21"/>
      <c r="BW41" s="47"/>
      <c r="BX41" s="47"/>
      <c r="CJ41" s="15"/>
      <c r="CK41" s="2"/>
    </row>
    <row r="43" spans="1:89" ht="12.75">
      <c r="A43" s="18"/>
      <c r="B43" s="13"/>
      <c r="C43" s="13"/>
      <c r="D43" s="13"/>
      <c r="E43" s="13"/>
      <c r="F43" s="35"/>
      <c r="G43" s="2"/>
      <c r="H43" s="2"/>
      <c r="I43" s="2"/>
      <c r="J43" s="13"/>
      <c r="K43" s="2"/>
      <c r="L43" s="13"/>
      <c r="M43" s="13"/>
      <c r="N43" s="2"/>
      <c r="O43" s="9"/>
      <c r="P43" s="9"/>
      <c r="Q43" s="9"/>
      <c r="R43" s="19"/>
      <c r="S43" s="19"/>
      <c r="T43" s="19"/>
      <c r="U43" s="47"/>
      <c r="V43" s="47"/>
      <c r="W43" s="23"/>
      <c r="X43" s="23"/>
      <c r="AB43" s="4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BS43" s="21"/>
      <c r="BW43" s="47"/>
      <c r="BX43" s="47"/>
      <c r="CJ43" s="15"/>
      <c r="CK43" s="2"/>
    </row>
    <row r="44" spans="21:23" ht="12.75">
      <c r="U44" s="47"/>
      <c r="V44" s="47"/>
      <c r="W44" s="47"/>
    </row>
    <row r="45" spans="1:89" ht="12.75">
      <c r="A45" s="18"/>
      <c r="B45" s="13"/>
      <c r="C45" s="13"/>
      <c r="D45" s="13"/>
      <c r="E45" s="13"/>
      <c r="F45" s="35"/>
      <c r="G45" s="2"/>
      <c r="H45" s="2"/>
      <c r="I45" s="2"/>
      <c r="J45" s="13"/>
      <c r="K45" s="2"/>
      <c r="L45" s="13"/>
      <c r="M45" s="13"/>
      <c r="N45" s="2"/>
      <c r="O45" s="9"/>
      <c r="P45" s="9"/>
      <c r="Q45" s="9"/>
      <c r="R45" s="19"/>
      <c r="S45" s="19"/>
      <c r="T45" s="19"/>
      <c r="U45" s="47"/>
      <c r="V45" s="47"/>
      <c r="X45" s="23"/>
      <c r="AB45" s="47"/>
      <c r="AJ45" s="6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6"/>
      <c r="AV45" s="6"/>
      <c r="BS45" s="21"/>
      <c r="BW45" s="47"/>
      <c r="BX45" s="47"/>
      <c r="CJ45" s="15"/>
      <c r="CK45" s="2"/>
    </row>
    <row r="46" spans="1:89" ht="12.75">
      <c r="A46" s="18"/>
      <c r="B46" s="13"/>
      <c r="C46" s="13"/>
      <c r="D46" s="13"/>
      <c r="E46" s="13"/>
      <c r="F46" s="35"/>
      <c r="G46" s="2"/>
      <c r="H46" s="2"/>
      <c r="I46" s="2"/>
      <c r="J46" s="13"/>
      <c r="K46" s="2"/>
      <c r="L46" s="13"/>
      <c r="M46" s="13"/>
      <c r="N46" s="2"/>
      <c r="O46" s="9"/>
      <c r="P46" s="9"/>
      <c r="Q46" s="9"/>
      <c r="R46" s="19"/>
      <c r="S46" s="19"/>
      <c r="T46" s="19"/>
      <c r="U46" s="47"/>
      <c r="V46" s="47"/>
      <c r="X46" s="23"/>
      <c r="AB46" s="47"/>
      <c r="AJ46" s="6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Y46" s="6"/>
      <c r="AZ46" s="16"/>
      <c r="BS46" s="21"/>
      <c r="BW46" s="47"/>
      <c r="BX46" s="47"/>
      <c r="CJ46" s="15"/>
      <c r="CK46" s="2"/>
    </row>
    <row r="48" spans="1:89" ht="12.75">
      <c r="A48" s="18"/>
      <c r="B48" s="13"/>
      <c r="C48" s="13"/>
      <c r="D48" s="13"/>
      <c r="E48" s="13"/>
      <c r="F48" s="35"/>
      <c r="G48" s="2"/>
      <c r="H48" s="2"/>
      <c r="I48" s="2"/>
      <c r="J48" s="13"/>
      <c r="K48" s="2"/>
      <c r="L48" s="13"/>
      <c r="M48" s="13"/>
      <c r="N48" s="2"/>
      <c r="O48" s="9"/>
      <c r="P48" s="9"/>
      <c r="Q48" s="9"/>
      <c r="R48" s="19"/>
      <c r="S48" s="19"/>
      <c r="T48" s="19"/>
      <c r="U48" s="47"/>
      <c r="V48" s="47"/>
      <c r="W48" s="23"/>
      <c r="X48" s="23"/>
      <c r="AB48" s="47"/>
      <c r="AJ48" s="6"/>
      <c r="BB48" s="6"/>
      <c r="BS48" s="21"/>
      <c r="BW48" s="47"/>
      <c r="BX48" s="47"/>
      <c r="CJ48" s="15"/>
      <c r="CK48" s="2"/>
    </row>
    <row r="50" spans="1:89" ht="12.75">
      <c r="A50" s="18"/>
      <c r="B50" s="13"/>
      <c r="C50" s="13"/>
      <c r="D50" s="13"/>
      <c r="E50" s="13"/>
      <c r="F50" s="35"/>
      <c r="G50" s="2"/>
      <c r="H50" s="2"/>
      <c r="I50" s="2"/>
      <c r="J50" s="13"/>
      <c r="K50" s="2"/>
      <c r="L50" s="13"/>
      <c r="M50" s="13"/>
      <c r="N50" s="2"/>
      <c r="O50" s="9"/>
      <c r="P50" s="9"/>
      <c r="Q50" s="9"/>
      <c r="R50" s="19"/>
      <c r="S50" s="19"/>
      <c r="T50" s="19"/>
      <c r="U50" s="47"/>
      <c r="V50" s="47"/>
      <c r="X50" s="23"/>
      <c r="AB50" s="47"/>
      <c r="AJ50" s="6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6"/>
      <c r="AV50" s="6"/>
      <c r="BP50" s="36"/>
      <c r="BS50" s="21"/>
      <c r="BW50" s="47"/>
      <c r="BX50" s="47"/>
      <c r="CJ50" s="15"/>
      <c r="CK50" s="2"/>
    </row>
    <row r="51" spans="21:23" ht="12.75">
      <c r="U51" s="47"/>
      <c r="V51" s="47"/>
      <c r="W51" s="47"/>
    </row>
    <row r="52" spans="1:89" ht="12.75">
      <c r="A52" s="18"/>
      <c r="B52" s="13"/>
      <c r="C52" s="13"/>
      <c r="D52" s="13"/>
      <c r="E52" s="13"/>
      <c r="F52" s="35"/>
      <c r="G52" s="2"/>
      <c r="H52" s="2"/>
      <c r="I52" s="2"/>
      <c r="J52" s="13"/>
      <c r="K52" s="2"/>
      <c r="L52" s="13"/>
      <c r="M52" s="13"/>
      <c r="N52" s="2"/>
      <c r="O52" s="9"/>
      <c r="P52" s="9"/>
      <c r="Q52" s="9"/>
      <c r="R52" s="19"/>
      <c r="S52" s="19"/>
      <c r="T52" s="19"/>
      <c r="U52" s="47"/>
      <c r="V52" s="47"/>
      <c r="X52" s="23"/>
      <c r="AB52" s="47"/>
      <c r="AJ52" s="6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6"/>
      <c r="AX52" s="6"/>
      <c r="AY52" s="16"/>
      <c r="AZ52" s="16"/>
      <c r="BP52" s="36"/>
      <c r="BS52" s="21"/>
      <c r="BW52" s="47"/>
      <c r="BX52" s="47"/>
      <c r="CJ52" s="15"/>
      <c r="CK52" s="2"/>
    </row>
    <row r="54" spans="1:89" ht="12.75">
      <c r="A54" s="18"/>
      <c r="B54" s="13"/>
      <c r="C54" s="13"/>
      <c r="D54" s="13"/>
      <c r="E54" s="13"/>
      <c r="F54" s="35"/>
      <c r="G54" s="2"/>
      <c r="H54" s="2"/>
      <c r="I54" s="2"/>
      <c r="J54" s="13"/>
      <c r="K54" s="2"/>
      <c r="L54" s="13"/>
      <c r="M54" s="13"/>
      <c r="N54" s="2"/>
      <c r="O54" s="9"/>
      <c r="P54" s="9"/>
      <c r="Q54" s="9"/>
      <c r="R54" s="19"/>
      <c r="S54" s="19"/>
      <c r="T54" s="19"/>
      <c r="U54" s="47"/>
      <c r="V54" s="47"/>
      <c r="X54" s="23"/>
      <c r="AB54" s="47"/>
      <c r="AJ54" s="6"/>
      <c r="AU54" s="6"/>
      <c r="AX54" s="6"/>
      <c r="AY54" s="16"/>
      <c r="AZ54" s="16"/>
      <c r="BP54" s="36"/>
      <c r="BS54" s="21"/>
      <c r="BW54" s="47"/>
      <c r="BX54" s="47"/>
      <c r="CJ54" s="15"/>
      <c r="CK54" s="2"/>
    </row>
    <row r="56" spans="1:89" ht="12.75">
      <c r="A56" s="18"/>
      <c r="B56" s="13"/>
      <c r="C56" s="13"/>
      <c r="D56" s="13"/>
      <c r="E56" s="13"/>
      <c r="F56" s="35"/>
      <c r="G56" s="2"/>
      <c r="H56" s="2"/>
      <c r="I56" s="2"/>
      <c r="J56" s="13"/>
      <c r="K56" s="2"/>
      <c r="L56" s="13"/>
      <c r="M56" s="13"/>
      <c r="N56" s="2"/>
      <c r="O56" s="9"/>
      <c r="P56" s="9"/>
      <c r="Q56" s="9"/>
      <c r="R56" s="19"/>
      <c r="S56" s="19"/>
      <c r="T56" s="19"/>
      <c r="U56" s="47"/>
      <c r="V56" s="47"/>
      <c r="W56" s="23"/>
      <c r="X56" s="23"/>
      <c r="AB56" s="47"/>
      <c r="AJ56" s="6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6"/>
      <c r="BP56" s="36"/>
      <c r="BS56" s="21"/>
      <c r="BW56" s="47"/>
      <c r="BX56" s="47"/>
      <c r="CJ56" s="15"/>
      <c r="CK56" s="2"/>
    </row>
    <row r="57" spans="1:89" ht="12.75">
      <c r="A57" s="18"/>
      <c r="B57" s="13"/>
      <c r="C57" s="13"/>
      <c r="D57" s="13"/>
      <c r="E57" s="13"/>
      <c r="F57" s="35"/>
      <c r="G57" s="2"/>
      <c r="H57" s="2"/>
      <c r="I57" s="2"/>
      <c r="J57" s="13"/>
      <c r="K57" s="2"/>
      <c r="L57" s="13"/>
      <c r="M57" s="13"/>
      <c r="N57" s="2"/>
      <c r="O57" s="9"/>
      <c r="P57" s="9"/>
      <c r="Q57" s="9"/>
      <c r="R57" s="19"/>
      <c r="S57" s="19"/>
      <c r="T57" s="19"/>
      <c r="U57" s="47"/>
      <c r="V57" s="47"/>
      <c r="W57" s="23"/>
      <c r="X57" s="23"/>
      <c r="AB57" s="47"/>
      <c r="AJ57" s="6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6"/>
      <c r="BP57" s="36"/>
      <c r="BS57" s="21"/>
      <c r="BW57" s="47"/>
      <c r="BX57" s="47"/>
      <c r="CJ57" s="15"/>
      <c r="CK57" s="2"/>
    </row>
    <row r="59" spans="1:89" ht="12.75">
      <c r="A59" s="18"/>
      <c r="B59" s="13"/>
      <c r="C59" s="13"/>
      <c r="D59" s="13"/>
      <c r="E59" s="13"/>
      <c r="F59" s="35"/>
      <c r="G59" s="2"/>
      <c r="H59" s="2"/>
      <c r="I59" s="2"/>
      <c r="J59" s="13"/>
      <c r="K59" s="2"/>
      <c r="L59" s="13"/>
      <c r="M59" s="13"/>
      <c r="N59" s="2"/>
      <c r="O59" s="9"/>
      <c r="P59" s="9"/>
      <c r="Q59" s="9"/>
      <c r="R59" s="19"/>
      <c r="S59" s="19"/>
      <c r="T59" s="19"/>
      <c r="U59" s="47"/>
      <c r="V59" s="47"/>
      <c r="W59" s="23"/>
      <c r="X59" s="23"/>
      <c r="AB59" s="47"/>
      <c r="AJ59" s="6"/>
      <c r="AK59" s="23"/>
      <c r="AU59" s="6"/>
      <c r="BP59" s="36"/>
      <c r="BS59" s="21"/>
      <c r="BW59" s="47"/>
      <c r="BX59" s="47"/>
      <c r="CJ59" s="15"/>
      <c r="CK59" s="2"/>
    </row>
    <row r="61" spans="1:89" ht="12.75">
      <c r="A61" s="18"/>
      <c r="B61" s="13"/>
      <c r="C61" s="13"/>
      <c r="D61" s="13"/>
      <c r="E61" s="13"/>
      <c r="F61" s="35"/>
      <c r="G61" s="2"/>
      <c r="H61" s="2"/>
      <c r="I61" s="2"/>
      <c r="J61" s="13"/>
      <c r="K61" s="2"/>
      <c r="L61" s="13"/>
      <c r="M61" s="13"/>
      <c r="N61" s="2"/>
      <c r="O61" s="9"/>
      <c r="P61" s="9"/>
      <c r="Q61" s="9"/>
      <c r="R61" s="19"/>
      <c r="S61" s="19"/>
      <c r="T61" s="19"/>
      <c r="U61" s="47"/>
      <c r="V61" s="47"/>
      <c r="W61" s="23"/>
      <c r="X61" s="23"/>
      <c r="AB61" s="47"/>
      <c r="AJ61" s="6"/>
      <c r="AU61" s="6"/>
      <c r="BP61" s="36"/>
      <c r="BS61" s="21"/>
      <c r="BW61" s="47"/>
      <c r="BX61" s="47"/>
      <c r="CJ61" s="15"/>
      <c r="CK61" s="2"/>
    </row>
    <row r="63" spans="1:89" ht="12.75">
      <c r="A63" s="18"/>
      <c r="B63" s="13"/>
      <c r="C63" s="13"/>
      <c r="D63" s="13"/>
      <c r="E63" s="13"/>
      <c r="F63" s="35"/>
      <c r="G63" s="2"/>
      <c r="H63" s="2"/>
      <c r="I63" s="2"/>
      <c r="J63" s="13"/>
      <c r="K63" s="2"/>
      <c r="L63" s="13"/>
      <c r="M63" s="13"/>
      <c r="N63" s="2"/>
      <c r="O63" s="9"/>
      <c r="P63" s="9"/>
      <c r="Q63" s="9"/>
      <c r="R63" s="19"/>
      <c r="S63" s="19"/>
      <c r="T63" s="19"/>
      <c r="U63" s="47"/>
      <c r="V63" s="47"/>
      <c r="X63" s="23"/>
      <c r="BP63" s="36"/>
      <c r="BS63" s="21"/>
      <c r="BW63" s="47"/>
      <c r="BX63" s="47"/>
      <c r="CJ63" s="15"/>
      <c r="CK63" s="2"/>
    </row>
    <row r="65" spans="1:89" ht="12.75">
      <c r="A65" s="18"/>
      <c r="B65" s="13"/>
      <c r="C65" s="13"/>
      <c r="D65" s="13"/>
      <c r="E65" s="13"/>
      <c r="F65" s="35"/>
      <c r="G65" s="2"/>
      <c r="H65" s="2"/>
      <c r="I65" s="2"/>
      <c r="J65" s="13"/>
      <c r="K65" s="2"/>
      <c r="L65" s="13"/>
      <c r="M65" s="13"/>
      <c r="N65" s="2"/>
      <c r="O65" s="9"/>
      <c r="P65" s="9"/>
      <c r="Q65" s="9"/>
      <c r="R65" s="19"/>
      <c r="S65" s="19"/>
      <c r="T65" s="19"/>
      <c r="U65" s="47"/>
      <c r="V65" s="47"/>
      <c r="X65" s="23"/>
      <c r="AB65" s="47"/>
      <c r="AJ65" s="6"/>
      <c r="AK65" s="23"/>
      <c r="BP65" s="36"/>
      <c r="BS65" s="21"/>
      <c r="BW65" s="47"/>
      <c r="BX65" s="47"/>
      <c r="CJ65" s="15"/>
      <c r="CK65" s="2"/>
    </row>
    <row r="66" spans="1:89" ht="12.75">
      <c r="A66" s="18"/>
      <c r="B66" s="13"/>
      <c r="C66" s="13"/>
      <c r="D66" s="13"/>
      <c r="E66" s="13"/>
      <c r="F66" s="35"/>
      <c r="G66" s="2"/>
      <c r="H66" s="2"/>
      <c r="I66" s="2"/>
      <c r="J66" s="13"/>
      <c r="K66" s="2"/>
      <c r="L66" s="13"/>
      <c r="M66" s="13"/>
      <c r="N66" s="2"/>
      <c r="O66" s="9"/>
      <c r="P66" s="9"/>
      <c r="Q66" s="9"/>
      <c r="R66" s="19"/>
      <c r="S66" s="19"/>
      <c r="T66" s="19"/>
      <c r="U66" s="47"/>
      <c r="W66" s="23"/>
      <c r="AJ66" s="6"/>
      <c r="AK66" s="23"/>
      <c r="BP66" s="36"/>
      <c r="BS66" s="21"/>
      <c r="BW66" s="47"/>
      <c r="BX66" s="47"/>
      <c r="CJ66" s="15"/>
      <c r="CK66" s="2"/>
    </row>
    <row r="68" spans="1:89" ht="12.75">
      <c r="A68" s="18"/>
      <c r="B68" s="13"/>
      <c r="C68" s="13"/>
      <c r="D68" s="13"/>
      <c r="E68" s="13"/>
      <c r="F68" s="35"/>
      <c r="G68" s="2"/>
      <c r="H68" s="2"/>
      <c r="I68" s="2"/>
      <c r="J68" s="13"/>
      <c r="K68" s="2"/>
      <c r="L68" s="13"/>
      <c r="M68" s="13"/>
      <c r="N68" s="2"/>
      <c r="O68" s="9"/>
      <c r="P68" s="9"/>
      <c r="Q68" s="9"/>
      <c r="R68" s="19"/>
      <c r="S68" s="19"/>
      <c r="T68" s="19"/>
      <c r="U68" s="47"/>
      <c r="V68" s="47"/>
      <c r="W68" s="23"/>
      <c r="X68" s="23"/>
      <c r="AB68" s="47"/>
      <c r="AJ68" s="6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6"/>
      <c r="BP68" s="36"/>
      <c r="BS68" s="21"/>
      <c r="BW68" s="47"/>
      <c r="BX68" s="47"/>
      <c r="CJ68" s="15"/>
      <c r="CK68" s="2"/>
    </row>
    <row r="69" spans="1:89" ht="12.75">
      <c r="A69" s="18"/>
      <c r="B69" s="13"/>
      <c r="C69" s="13"/>
      <c r="D69" s="13"/>
      <c r="E69" s="13"/>
      <c r="F69" s="35"/>
      <c r="G69" s="2"/>
      <c r="H69" s="2"/>
      <c r="I69" s="2"/>
      <c r="J69" s="13"/>
      <c r="K69" s="2"/>
      <c r="L69" s="13"/>
      <c r="M69" s="13"/>
      <c r="N69" s="2"/>
      <c r="O69" s="9"/>
      <c r="P69" s="9"/>
      <c r="Q69" s="9"/>
      <c r="R69" s="19"/>
      <c r="S69" s="19"/>
      <c r="T69" s="19"/>
      <c r="U69" s="47"/>
      <c r="V69" s="47"/>
      <c r="W69" s="23"/>
      <c r="X69" s="23"/>
      <c r="AB69" s="47"/>
      <c r="AJ69" s="6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6"/>
      <c r="BP69" s="36"/>
      <c r="BS69" s="21"/>
      <c r="BW69" s="47"/>
      <c r="BX69" s="47"/>
      <c r="CJ69" s="15"/>
      <c r="CK69" s="2"/>
    </row>
    <row r="71" spans="1:89" ht="12.75">
      <c r="A71" s="18"/>
      <c r="B71" s="13"/>
      <c r="C71" s="13"/>
      <c r="D71" s="13"/>
      <c r="E71" s="13"/>
      <c r="F71" s="35"/>
      <c r="G71" s="2"/>
      <c r="H71" s="2"/>
      <c r="I71" s="2"/>
      <c r="J71" s="13"/>
      <c r="K71" s="2"/>
      <c r="L71" s="13"/>
      <c r="M71" s="13"/>
      <c r="N71" s="2"/>
      <c r="O71" s="9"/>
      <c r="P71" s="9"/>
      <c r="Q71" s="9"/>
      <c r="R71" s="19"/>
      <c r="S71" s="19"/>
      <c r="T71" s="19"/>
      <c r="U71" s="47"/>
      <c r="V71" s="47"/>
      <c r="X71" s="23"/>
      <c r="AB71" s="47"/>
      <c r="AJ71" s="6"/>
      <c r="AU71" s="6"/>
      <c r="BP71" s="36"/>
      <c r="BS71" s="21"/>
      <c r="BW71" s="47"/>
      <c r="BX71" s="47"/>
      <c r="CJ71" s="15"/>
      <c r="CK71" s="2"/>
    </row>
    <row r="72" spans="1:89" ht="12.75">
      <c r="A72" s="18"/>
      <c r="B72" s="13"/>
      <c r="C72" s="13"/>
      <c r="D72" s="13"/>
      <c r="E72" s="13"/>
      <c r="F72" s="35"/>
      <c r="G72" s="2"/>
      <c r="H72" s="2"/>
      <c r="I72" s="2"/>
      <c r="J72" s="13"/>
      <c r="K72" s="2"/>
      <c r="L72" s="13"/>
      <c r="M72" s="13"/>
      <c r="N72" s="2"/>
      <c r="O72" s="9"/>
      <c r="P72" s="9"/>
      <c r="Q72" s="9"/>
      <c r="R72" s="19"/>
      <c r="S72" s="19"/>
      <c r="T72" s="19"/>
      <c r="U72" s="47"/>
      <c r="V72" s="47"/>
      <c r="X72" s="23"/>
      <c r="AB72" s="47"/>
      <c r="AJ72" s="6"/>
      <c r="AU72" s="6"/>
      <c r="BP72" s="36"/>
      <c r="BS72" s="21"/>
      <c r="BW72" s="47"/>
      <c r="BX72" s="47"/>
      <c r="CJ72" s="15"/>
      <c r="CK72" s="2"/>
    </row>
    <row r="74" spans="1:89" ht="12.75">
      <c r="A74" s="18"/>
      <c r="B74" s="13"/>
      <c r="C74" s="13"/>
      <c r="D74" s="13"/>
      <c r="E74" s="13"/>
      <c r="F74" s="35"/>
      <c r="G74" s="2"/>
      <c r="H74" s="2"/>
      <c r="I74" s="2"/>
      <c r="J74" s="13"/>
      <c r="K74" s="2"/>
      <c r="L74" s="13"/>
      <c r="M74" s="13"/>
      <c r="N74" s="2"/>
      <c r="O74" s="9"/>
      <c r="P74" s="9"/>
      <c r="Q74" s="9"/>
      <c r="R74" s="19"/>
      <c r="S74" s="19"/>
      <c r="T74" s="19"/>
      <c r="U74" s="47"/>
      <c r="V74" s="47"/>
      <c r="W74" s="23"/>
      <c r="X74" s="23"/>
      <c r="AB74" s="47"/>
      <c r="AJ74" s="6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6"/>
      <c r="BP74" s="36"/>
      <c r="BS74" s="21"/>
      <c r="BW74" s="47"/>
      <c r="BX74" s="47"/>
      <c r="CJ74" s="15"/>
      <c r="CK74" s="2"/>
    </row>
    <row r="75" spans="1:89" ht="12.75">
      <c r="A75" s="18"/>
      <c r="B75" s="13"/>
      <c r="C75" s="13"/>
      <c r="D75" s="13"/>
      <c r="E75" s="13"/>
      <c r="F75" s="35"/>
      <c r="G75" s="2"/>
      <c r="H75" s="2"/>
      <c r="I75" s="2"/>
      <c r="J75" s="13"/>
      <c r="K75" s="2"/>
      <c r="L75" s="13"/>
      <c r="M75" s="13"/>
      <c r="N75" s="2"/>
      <c r="O75" s="9"/>
      <c r="P75" s="9"/>
      <c r="Q75" s="9"/>
      <c r="R75" s="19"/>
      <c r="S75" s="19"/>
      <c r="T75" s="19"/>
      <c r="U75" s="47"/>
      <c r="V75" s="47"/>
      <c r="W75" s="23"/>
      <c r="X75" s="23"/>
      <c r="AB75" s="47"/>
      <c r="AJ75" s="6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6"/>
      <c r="BP75" s="36"/>
      <c r="BS75" s="21"/>
      <c r="BW75" s="47"/>
      <c r="BX75" s="47"/>
      <c r="CJ75" s="15"/>
      <c r="CK75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DA7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8.140625" style="0" customWidth="1"/>
    <col min="2" max="2" width="26.57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4.421875" style="0" customWidth="1"/>
    <col min="10" max="10" width="7.57421875" style="0" customWidth="1"/>
    <col min="11" max="11" width="36.57421875" style="0" customWidth="1"/>
    <col min="12" max="12" width="6.28125" style="0" customWidth="1"/>
    <col min="13" max="13" width="7.57421875" style="0" customWidth="1"/>
    <col min="14" max="14" width="20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8.140625" style="0" customWidth="1"/>
    <col min="89" max="89" width="36.57421875" style="0" customWidth="1"/>
    <col min="90" max="90" width="191.140625" style="0" customWidth="1"/>
    <col min="91" max="91" width="13.421875" style="0" customWidth="1"/>
  </cols>
  <sheetData>
    <row r="1" spans="1:88" ht="12.75">
      <c r="A1" s="13"/>
      <c r="B1" s="18" t="s">
        <v>316</v>
      </c>
      <c r="C1" s="4" t="s">
        <v>325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4">
        <v>1391</v>
      </c>
      <c r="B9" s="13" t="s">
        <v>778</v>
      </c>
      <c r="C9" s="13" t="s">
        <v>1021</v>
      </c>
      <c r="D9" s="13" t="s">
        <v>15</v>
      </c>
      <c r="E9" s="13" t="s">
        <v>193</v>
      </c>
      <c r="F9" s="2" t="s">
        <v>80</v>
      </c>
      <c r="G9" s="2">
        <v>2</v>
      </c>
      <c r="H9" s="2" t="s">
        <v>316</v>
      </c>
      <c r="I9" t="s">
        <v>577</v>
      </c>
      <c r="J9" s="13" t="s">
        <v>233</v>
      </c>
      <c r="K9" s="2" t="s">
        <v>549</v>
      </c>
      <c r="L9" s="13" t="s">
        <v>299</v>
      </c>
      <c r="M9" s="13" t="s">
        <v>952</v>
      </c>
      <c r="N9" s="2" t="s">
        <v>490</v>
      </c>
      <c r="O9" s="9"/>
      <c r="P9" s="9">
        <v>27</v>
      </c>
      <c r="Q9" s="9"/>
      <c r="R9" s="27">
        <v>42</v>
      </c>
      <c r="S9" s="19">
        <v>1</v>
      </c>
      <c r="T9" s="19">
        <v>0</v>
      </c>
      <c r="U9" s="47">
        <v>42.05</v>
      </c>
      <c r="W9" s="23">
        <v>31.148148148148145</v>
      </c>
      <c r="X9" s="5"/>
      <c r="Y9" s="12"/>
      <c r="Z9" s="12"/>
      <c r="AA9" s="12"/>
      <c r="AB9" s="47"/>
      <c r="AC9" s="12">
        <v>3</v>
      </c>
      <c r="AD9" s="12">
        <v>10</v>
      </c>
      <c r="AE9" s="12">
        <v>1</v>
      </c>
      <c r="AF9" s="23">
        <v>3.504166666666667</v>
      </c>
      <c r="AK9" s="5">
        <v>2.5956790123456788</v>
      </c>
      <c r="AM9" s="16"/>
      <c r="AN9" s="16"/>
      <c r="AO9" s="16"/>
      <c r="AY9" s="5"/>
      <c r="BD9" s="23"/>
      <c r="BL9" s="36"/>
      <c r="BM9" s="36"/>
      <c r="BN9" s="36"/>
      <c r="BQ9" s="38"/>
      <c r="BR9" s="38"/>
      <c r="BS9" s="21"/>
      <c r="BT9" s="36"/>
      <c r="BV9" s="38"/>
      <c r="BW9" s="20">
        <v>42.05</v>
      </c>
      <c r="CJ9">
        <v>1391</v>
      </c>
      <c r="CK9" s="2" t="s">
        <v>549</v>
      </c>
      <c r="CL9" t="s">
        <v>12</v>
      </c>
    </row>
    <row r="10" spans="1:90" ht="12.75">
      <c r="A10" s="14">
        <v>1391</v>
      </c>
      <c r="B10" s="13" t="s">
        <v>778</v>
      </c>
      <c r="C10" s="13" t="s">
        <v>1021</v>
      </c>
      <c r="D10" s="13" t="s">
        <v>15</v>
      </c>
      <c r="E10" s="13" t="s">
        <v>193</v>
      </c>
      <c r="F10" s="2" t="s">
        <v>58</v>
      </c>
      <c r="G10" s="2">
        <v>2</v>
      </c>
      <c r="H10" s="2" t="s">
        <v>341</v>
      </c>
      <c r="I10" t="s">
        <v>1276</v>
      </c>
      <c r="J10" s="13" t="s">
        <v>233</v>
      </c>
      <c r="K10" s="2" t="s">
        <v>342</v>
      </c>
      <c r="L10" s="13" t="s">
        <v>301</v>
      </c>
      <c r="M10" s="13" t="s">
        <v>1213</v>
      </c>
      <c r="N10" s="2" t="s">
        <v>4</v>
      </c>
      <c r="O10" s="9">
        <v>2</v>
      </c>
      <c r="P10" s="9"/>
      <c r="Q10" s="9"/>
      <c r="R10" s="27"/>
      <c r="S10" s="19"/>
      <c r="T10" s="19"/>
      <c r="U10" s="47">
        <v>51.10000000000001</v>
      </c>
      <c r="V10" s="47">
        <v>25.550000000000004</v>
      </c>
      <c r="W10" s="23"/>
      <c r="X10" s="5">
        <v>2.129166666666667</v>
      </c>
      <c r="Y10" s="12"/>
      <c r="Z10" s="12"/>
      <c r="AA10" s="12"/>
      <c r="AB10" s="47"/>
      <c r="AC10" s="12">
        <v>4</v>
      </c>
      <c r="AD10" s="12">
        <v>5</v>
      </c>
      <c r="AE10" s="12">
        <v>2</v>
      </c>
      <c r="AF10" s="23">
        <v>4.258333333333334</v>
      </c>
      <c r="AJ10" s="23">
        <v>2.129166666666667</v>
      </c>
      <c r="AM10" s="16"/>
      <c r="AN10" s="16"/>
      <c r="AO10" s="16"/>
      <c r="AY10" s="5"/>
      <c r="BD10" s="23"/>
      <c r="BL10" s="36"/>
      <c r="BM10" s="36"/>
      <c r="BN10" s="36"/>
      <c r="BQ10" s="38"/>
      <c r="BR10" s="38"/>
      <c r="BS10" s="21"/>
      <c r="BT10" s="36"/>
      <c r="BV10" s="38"/>
      <c r="BW10" s="20">
        <v>51.10000000000001</v>
      </c>
      <c r="BX10" s="20">
        <v>25.550000000000004</v>
      </c>
      <c r="CJ10">
        <v>1391</v>
      </c>
      <c r="CK10" s="2" t="s">
        <v>342</v>
      </c>
      <c r="CL10" t="s">
        <v>43</v>
      </c>
    </row>
    <row r="11" spans="1:89" ht="12.75">
      <c r="A11" s="14">
        <v>1391</v>
      </c>
      <c r="B11" s="13" t="s">
        <v>778</v>
      </c>
      <c r="C11" s="13" t="s">
        <v>1021</v>
      </c>
      <c r="D11" s="13" t="s">
        <v>15</v>
      </c>
      <c r="E11" s="13" t="s">
        <v>193</v>
      </c>
      <c r="F11" s="2" t="s">
        <v>59</v>
      </c>
      <c r="G11" s="2">
        <v>2</v>
      </c>
      <c r="H11" s="2" t="s">
        <v>316</v>
      </c>
      <c r="I11" t="s">
        <v>558</v>
      </c>
      <c r="J11" s="13" t="s">
        <v>233</v>
      </c>
      <c r="K11" s="2" t="s">
        <v>547</v>
      </c>
      <c r="L11" s="13" t="s">
        <v>301</v>
      </c>
      <c r="M11" s="13" t="s">
        <v>4</v>
      </c>
      <c r="N11" s="2" t="s">
        <v>949</v>
      </c>
      <c r="O11" s="9"/>
      <c r="P11" s="9">
        <v>18</v>
      </c>
      <c r="Q11" s="9"/>
      <c r="R11" s="27">
        <v>22</v>
      </c>
      <c r="S11" s="19">
        <v>10</v>
      </c>
      <c r="T11" s="19">
        <v>0</v>
      </c>
      <c r="U11" s="47">
        <v>22.5</v>
      </c>
      <c r="W11" s="23">
        <v>25</v>
      </c>
      <c r="Y11" s="12"/>
      <c r="Z11" s="12"/>
      <c r="AA11" s="12"/>
      <c r="AB11" s="47"/>
      <c r="AC11" s="12"/>
      <c r="AD11" s="12"/>
      <c r="AE11" s="12"/>
      <c r="AK11" s="5">
        <v>2.0833333333333335</v>
      </c>
      <c r="AM11" s="16"/>
      <c r="AN11" s="16"/>
      <c r="AO11" s="16"/>
      <c r="AY11" s="5"/>
      <c r="BD11" s="23"/>
      <c r="BL11" s="36"/>
      <c r="BM11" s="36"/>
      <c r="BN11" s="36"/>
      <c r="BQ11" s="38"/>
      <c r="BR11" s="38"/>
      <c r="BS11" s="21"/>
      <c r="BT11" s="36"/>
      <c r="BV11" s="38"/>
      <c r="BW11" s="20">
        <v>22.5</v>
      </c>
      <c r="BX11" s="20"/>
      <c r="CJ11">
        <v>1391</v>
      </c>
      <c r="CK11" s="2" t="s">
        <v>547</v>
      </c>
    </row>
    <row r="13" spans="1:90" ht="12.75">
      <c r="A13" s="14">
        <v>1391</v>
      </c>
      <c r="B13" s="13" t="s">
        <v>778</v>
      </c>
      <c r="C13" s="13" t="s">
        <v>1021</v>
      </c>
      <c r="D13" s="13" t="s">
        <v>15</v>
      </c>
      <c r="E13" s="13" t="s">
        <v>195</v>
      </c>
      <c r="F13" s="2" t="s">
        <v>69</v>
      </c>
      <c r="G13" s="2">
        <v>3</v>
      </c>
      <c r="H13" s="2" t="s">
        <v>316</v>
      </c>
      <c r="I13" t="s">
        <v>355</v>
      </c>
      <c r="J13" s="13" t="s">
        <v>233</v>
      </c>
      <c r="K13" s="2" t="s">
        <v>320</v>
      </c>
      <c r="L13" s="13" t="s">
        <v>301</v>
      </c>
      <c r="M13" s="13" t="s">
        <v>893</v>
      </c>
      <c r="N13" s="2" t="s">
        <v>1055</v>
      </c>
      <c r="O13" s="9">
        <v>25</v>
      </c>
      <c r="P13" s="9"/>
      <c r="Q13" s="9"/>
      <c r="R13" s="27"/>
      <c r="S13" s="19"/>
      <c r="T13" s="19"/>
      <c r="U13" s="47">
        <v>1072.5000000000002</v>
      </c>
      <c r="V13" s="47">
        <v>42.900000000000006</v>
      </c>
      <c r="X13" s="5">
        <v>3.575</v>
      </c>
      <c r="Y13" s="12"/>
      <c r="Z13" s="12"/>
      <c r="AA13" s="12"/>
      <c r="AB13" s="47"/>
      <c r="AC13" s="12"/>
      <c r="AD13" s="12"/>
      <c r="AE13" s="12"/>
      <c r="AG13">
        <v>3</v>
      </c>
      <c r="AH13">
        <v>11</v>
      </c>
      <c r="AI13">
        <v>6</v>
      </c>
      <c r="AJ13" s="23">
        <v>3.575</v>
      </c>
      <c r="AM13" s="16"/>
      <c r="AN13" s="16"/>
      <c r="AO13" s="16"/>
      <c r="AY13" s="5"/>
      <c r="BC13" s="23">
        <v>3.575</v>
      </c>
      <c r="BD13" s="23"/>
      <c r="BL13" s="36"/>
      <c r="BM13" s="36"/>
      <c r="BN13" s="36"/>
      <c r="BP13" s="23"/>
      <c r="BQ13" s="38"/>
      <c r="BR13" s="38"/>
      <c r="BS13" s="21"/>
      <c r="BT13" s="36"/>
      <c r="BV13" s="38"/>
      <c r="BW13" s="20">
        <v>1072.5000000000002</v>
      </c>
      <c r="BX13" s="20">
        <v>42.900000000000006</v>
      </c>
      <c r="CJ13">
        <v>1391</v>
      </c>
      <c r="CK13" s="2" t="s">
        <v>320</v>
      </c>
      <c r="CL13" t="s">
        <v>29</v>
      </c>
    </row>
    <row r="14" spans="1:90" ht="12.75">
      <c r="A14" s="14">
        <v>1391</v>
      </c>
      <c r="B14" s="13" t="s">
        <v>778</v>
      </c>
      <c r="C14" s="13" t="s">
        <v>1021</v>
      </c>
      <c r="D14" s="13" t="s">
        <v>15</v>
      </c>
      <c r="E14" s="13" t="s">
        <v>195</v>
      </c>
      <c r="F14" s="2" t="s">
        <v>70</v>
      </c>
      <c r="G14" s="2">
        <v>3</v>
      </c>
      <c r="H14" s="2" t="s">
        <v>316</v>
      </c>
      <c r="I14" t="s">
        <v>1274</v>
      </c>
      <c r="J14" s="13" t="s">
        <v>233</v>
      </c>
      <c r="K14" t="s">
        <v>338</v>
      </c>
      <c r="L14" s="13" t="s">
        <v>301</v>
      </c>
      <c r="M14" s="13" t="s">
        <v>1213</v>
      </c>
      <c r="N14" s="2" t="s">
        <v>1055</v>
      </c>
      <c r="O14" s="9">
        <v>25</v>
      </c>
      <c r="P14" s="9"/>
      <c r="Q14" s="9"/>
      <c r="R14" s="27"/>
      <c r="S14" s="19"/>
      <c r="T14" s="19"/>
      <c r="U14" s="47">
        <v>989.9999999999999</v>
      </c>
      <c r="V14" s="47">
        <v>39.599999999999994</v>
      </c>
      <c r="X14" s="5">
        <v>3.3</v>
      </c>
      <c r="Y14" s="12"/>
      <c r="Z14" s="12"/>
      <c r="AA14" s="12"/>
      <c r="AB14" s="47"/>
      <c r="AC14" s="12"/>
      <c r="AD14" s="12"/>
      <c r="AE14" s="12"/>
      <c r="AG14">
        <v>3</v>
      </c>
      <c r="AH14">
        <v>6</v>
      </c>
      <c r="AI14">
        <v>0</v>
      </c>
      <c r="AJ14" s="23">
        <v>3.3</v>
      </c>
      <c r="AM14" s="16"/>
      <c r="AN14" s="16"/>
      <c r="AO14" s="16"/>
      <c r="AY14" s="5"/>
      <c r="BC14" s="23">
        <v>3.3</v>
      </c>
      <c r="BD14" s="23"/>
      <c r="BL14" s="36"/>
      <c r="BM14" s="36"/>
      <c r="BN14" s="36"/>
      <c r="BP14" s="23"/>
      <c r="BQ14" s="38"/>
      <c r="BR14" s="38"/>
      <c r="BS14" s="21"/>
      <c r="BT14" s="36"/>
      <c r="BV14" s="38"/>
      <c r="BW14" s="20">
        <v>989.9999999999999</v>
      </c>
      <c r="BX14" s="20">
        <v>39.599999999999994</v>
      </c>
      <c r="CJ14">
        <v>1391</v>
      </c>
      <c r="CK14" t="s">
        <v>338</v>
      </c>
      <c r="CL14" t="s">
        <v>39</v>
      </c>
    </row>
    <row r="16" spans="1:89" ht="12.75">
      <c r="A16" s="18">
        <v>1391</v>
      </c>
      <c r="B16" s="13" t="s">
        <v>4</v>
      </c>
      <c r="C16" s="13" t="s">
        <v>1021</v>
      </c>
      <c r="D16" s="13" t="s">
        <v>7</v>
      </c>
      <c r="E16" s="13" t="s">
        <v>185</v>
      </c>
      <c r="F16" s="2" t="s">
        <v>83</v>
      </c>
      <c r="H16" t="s">
        <v>316</v>
      </c>
      <c r="I16" t="s">
        <v>381</v>
      </c>
      <c r="J16" s="13" t="s">
        <v>233</v>
      </c>
      <c r="K16" t="s">
        <v>324</v>
      </c>
      <c r="L16" s="13" t="s">
        <v>301</v>
      </c>
      <c r="M16" s="13" t="s">
        <v>4</v>
      </c>
      <c r="N16" s="2" t="s">
        <v>1047</v>
      </c>
      <c r="O16" s="9">
        <v>3</v>
      </c>
      <c r="P16" s="9"/>
      <c r="Q16" s="9"/>
      <c r="R16" s="27">
        <v>139</v>
      </c>
      <c r="S16" s="19">
        <v>14</v>
      </c>
      <c r="T16" s="19">
        <v>0</v>
      </c>
      <c r="U16" s="47">
        <v>139.7</v>
      </c>
      <c r="V16" s="47">
        <v>46.56666666666666</v>
      </c>
      <c r="X16" s="5">
        <v>3.880555555555555</v>
      </c>
      <c r="Y16" s="12"/>
      <c r="Z16" s="12"/>
      <c r="AA16" s="12"/>
      <c r="AB16" s="47"/>
      <c r="AC16" s="12"/>
      <c r="AD16" s="12"/>
      <c r="AE16" s="12"/>
      <c r="AF16" s="23"/>
      <c r="AG16">
        <v>3</v>
      </c>
      <c r="AH16">
        <v>17</v>
      </c>
      <c r="AI16">
        <v>6</v>
      </c>
      <c r="AJ16" s="23">
        <v>3.880555555555555</v>
      </c>
      <c r="AM16" s="16"/>
      <c r="AN16" s="16"/>
      <c r="AO16" s="16"/>
      <c r="AY16" s="5"/>
      <c r="BD16" s="23">
        <v>3.880555555555555</v>
      </c>
      <c r="BL16" s="36"/>
      <c r="BM16" s="36"/>
      <c r="BN16" s="36"/>
      <c r="BP16" s="23"/>
      <c r="BQ16" s="38"/>
      <c r="BR16" s="38"/>
      <c r="BS16" s="21"/>
      <c r="BT16" s="36"/>
      <c r="BV16" s="38"/>
      <c r="BW16" s="20">
        <v>139.7</v>
      </c>
      <c r="BX16" s="20">
        <v>46.56666666666666</v>
      </c>
      <c r="CJ16">
        <v>1391</v>
      </c>
      <c r="CK16" t="s">
        <v>324</v>
      </c>
    </row>
    <row r="17" spans="1:90" ht="12.75">
      <c r="A17" s="18">
        <v>1391</v>
      </c>
      <c r="B17" s="13" t="s">
        <v>4</v>
      </c>
      <c r="C17" s="13" t="s">
        <v>1021</v>
      </c>
      <c r="D17" s="13" t="s">
        <v>7</v>
      </c>
      <c r="E17" s="13" t="s">
        <v>185</v>
      </c>
      <c r="F17" s="2" t="s">
        <v>85</v>
      </c>
      <c r="H17" t="s">
        <v>316</v>
      </c>
      <c r="I17" t="s">
        <v>282</v>
      </c>
      <c r="J17" s="13" t="s">
        <v>233</v>
      </c>
      <c r="K17" t="s">
        <v>290</v>
      </c>
      <c r="L17" s="13" t="s">
        <v>301</v>
      </c>
      <c r="M17" s="13" t="s">
        <v>607</v>
      </c>
      <c r="N17" s="2" t="s">
        <v>1047</v>
      </c>
      <c r="O17" s="9">
        <v>3</v>
      </c>
      <c r="P17" s="9"/>
      <c r="Q17" s="9"/>
      <c r="R17" s="27">
        <v>144</v>
      </c>
      <c r="S17" s="19">
        <v>0</v>
      </c>
      <c r="T17" s="19">
        <v>0</v>
      </c>
      <c r="U17" s="47">
        <v>144</v>
      </c>
      <c r="V17" s="47">
        <v>48</v>
      </c>
      <c r="X17" s="5">
        <v>4</v>
      </c>
      <c r="Y17" s="12">
        <v>48</v>
      </c>
      <c r="Z17" s="12">
        <v>0</v>
      </c>
      <c r="AA17" s="12">
        <v>0</v>
      </c>
      <c r="AB17" s="47">
        <v>48</v>
      </c>
      <c r="AC17" s="12"/>
      <c r="AD17" s="12"/>
      <c r="AE17" s="12"/>
      <c r="AG17">
        <v>4</v>
      </c>
      <c r="AH17">
        <v>0</v>
      </c>
      <c r="AI17">
        <v>0</v>
      </c>
      <c r="AJ17" s="23">
        <v>4</v>
      </c>
      <c r="AK17" s="23"/>
      <c r="AM17" s="16"/>
      <c r="AN17" s="16"/>
      <c r="AO17" s="16"/>
      <c r="AY17" s="5"/>
      <c r="BD17" s="23">
        <v>4</v>
      </c>
      <c r="BL17" s="36"/>
      <c r="BM17" s="36"/>
      <c r="BN17" s="37"/>
      <c r="BO17" s="23"/>
      <c r="BP17" s="23"/>
      <c r="BQ17" s="38"/>
      <c r="BR17" s="38"/>
      <c r="BS17" s="21"/>
      <c r="BT17" s="36"/>
      <c r="BV17" s="38"/>
      <c r="BW17" s="20">
        <v>144</v>
      </c>
      <c r="BX17" s="20">
        <v>48</v>
      </c>
      <c r="CA17" s="47"/>
      <c r="CB17" s="23"/>
      <c r="CJ17">
        <v>1391</v>
      </c>
      <c r="CK17" t="s">
        <v>290</v>
      </c>
      <c r="CL17" t="s">
        <v>948</v>
      </c>
    </row>
    <row r="18" spans="1:76" ht="12.75">
      <c r="A18" s="18"/>
      <c r="B18" s="13"/>
      <c r="C18" s="13"/>
      <c r="D18" s="13"/>
      <c r="E18" s="13"/>
      <c r="F18" s="2"/>
      <c r="G18" s="2"/>
      <c r="H18" s="2"/>
      <c r="I18" s="2"/>
      <c r="J18" s="13"/>
      <c r="L18" s="13"/>
      <c r="M18" s="13"/>
      <c r="N18" s="2"/>
      <c r="O18" s="9"/>
      <c r="P18" s="9"/>
      <c r="Q18" s="9"/>
      <c r="R18" s="27"/>
      <c r="S18" s="19"/>
      <c r="T18" s="19"/>
      <c r="U18" s="47"/>
      <c r="V18" s="47"/>
      <c r="W18" s="23"/>
      <c r="X18" s="23"/>
      <c r="Y18" s="12"/>
      <c r="Z18" s="12"/>
      <c r="AA18" s="12"/>
      <c r="AB18" s="47"/>
      <c r="AC18" s="12"/>
      <c r="AD18" s="12"/>
      <c r="AE18" s="12"/>
      <c r="AJ18" s="23"/>
      <c r="AM18" s="16"/>
      <c r="AN18" s="16"/>
      <c r="AO18" s="16"/>
      <c r="AY18" s="5"/>
      <c r="BL18" s="36"/>
      <c r="BM18" s="36"/>
      <c r="BN18" s="36"/>
      <c r="BO18" s="23"/>
      <c r="BP18" s="23"/>
      <c r="BQ18" s="38"/>
      <c r="BR18" s="38"/>
      <c r="BS18" s="21"/>
      <c r="BT18" s="36"/>
      <c r="BV18" s="38"/>
      <c r="BW18" s="47"/>
      <c r="BX18" s="47"/>
    </row>
    <row r="19" spans="1:90" ht="12.75">
      <c r="A19" s="18">
        <v>1391</v>
      </c>
      <c r="B19" s="13" t="s">
        <v>861</v>
      </c>
      <c r="C19" s="13" t="s">
        <v>1021</v>
      </c>
      <c r="D19" s="13" t="s">
        <v>7</v>
      </c>
      <c r="E19" s="13" t="s">
        <v>187</v>
      </c>
      <c r="F19" s="2" t="s">
        <v>88</v>
      </c>
      <c r="G19" s="2">
        <v>1</v>
      </c>
      <c r="H19" s="2" t="s">
        <v>316</v>
      </c>
      <c r="I19" s="2" t="s">
        <v>352</v>
      </c>
      <c r="J19" s="13" t="s">
        <v>233</v>
      </c>
      <c r="K19" t="s">
        <v>319</v>
      </c>
      <c r="L19" s="13" t="s">
        <v>299</v>
      </c>
      <c r="M19" s="13" t="s">
        <v>255</v>
      </c>
      <c r="N19" s="2" t="s">
        <v>4</v>
      </c>
      <c r="O19" s="9">
        <v>5</v>
      </c>
      <c r="P19" s="9"/>
      <c r="Q19" s="9"/>
      <c r="R19" s="27"/>
      <c r="S19" s="19"/>
      <c r="T19" s="19"/>
      <c r="U19" s="47">
        <v>348</v>
      </c>
      <c r="V19" s="47">
        <v>69.6</v>
      </c>
      <c r="X19" s="5">
        <v>5.8</v>
      </c>
      <c r="Y19" s="12"/>
      <c r="Z19" s="12"/>
      <c r="AA19" s="12"/>
      <c r="AC19" s="12"/>
      <c r="AD19" s="12"/>
      <c r="AE19" s="12"/>
      <c r="AG19">
        <v>5</v>
      </c>
      <c r="AH19">
        <v>16</v>
      </c>
      <c r="AI19">
        <v>0</v>
      </c>
      <c r="AJ19" s="23">
        <v>5.8</v>
      </c>
      <c r="AK19" s="23"/>
      <c r="AM19" s="16"/>
      <c r="AN19" s="16"/>
      <c r="AO19" s="16"/>
      <c r="AX19" s="23"/>
      <c r="AY19" s="5"/>
      <c r="BL19" s="36"/>
      <c r="BM19" s="36"/>
      <c r="BN19" s="36"/>
      <c r="BO19" s="23"/>
      <c r="BP19" s="23"/>
      <c r="BQ19" s="38"/>
      <c r="BR19" s="38"/>
      <c r="BS19" s="21"/>
      <c r="BT19" s="36"/>
      <c r="BV19" s="38"/>
      <c r="BW19" s="20">
        <v>348</v>
      </c>
      <c r="BX19" s="20">
        <v>69.6</v>
      </c>
      <c r="CJ19">
        <v>1391</v>
      </c>
      <c r="CK19" t="s">
        <v>319</v>
      </c>
      <c r="CL19" t="s">
        <v>38</v>
      </c>
    </row>
    <row r="20" spans="1:89" ht="12.75">
      <c r="A20" s="18">
        <v>1391</v>
      </c>
      <c r="B20" s="13" t="s">
        <v>861</v>
      </c>
      <c r="C20" s="13" t="s">
        <v>1021</v>
      </c>
      <c r="D20" s="13" t="s">
        <v>7</v>
      </c>
      <c r="E20" s="13" t="s">
        <v>187</v>
      </c>
      <c r="F20" s="2" t="s">
        <v>90</v>
      </c>
      <c r="G20" s="2">
        <v>1</v>
      </c>
      <c r="H20" s="2" t="s">
        <v>316</v>
      </c>
      <c r="I20" s="2" t="s">
        <v>352</v>
      </c>
      <c r="J20" s="13" t="s">
        <v>233</v>
      </c>
      <c r="K20" t="s">
        <v>319</v>
      </c>
      <c r="L20" s="13" t="s">
        <v>299</v>
      </c>
      <c r="M20" s="13" t="s">
        <v>255</v>
      </c>
      <c r="N20" s="2" t="s">
        <v>422</v>
      </c>
      <c r="O20" s="9">
        <v>2</v>
      </c>
      <c r="P20" s="9"/>
      <c r="Q20" s="9"/>
      <c r="R20" s="27">
        <v>114</v>
      </c>
      <c r="S20" s="19">
        <v>0</v>
      </c>
      <c r="T20" s="19">
        <v>0</v>
      </c>
      <c r="U20" s="47">
        <v>114</v>
      </c>
      <c r="V20" s="47">
        <v>57</v>
      </c>
      <c r="W20" s="23"/>
      <c r="X20" s="5">
        <v>4.75</v>
      </c>
      <c r="Y20" s="12">
        <v>57</v>
      </c>
      <c r="Z20" s="12">
        <v>0</v>
      </c>
      <c r="AA20" s="12">
        <v>0</v>
      </c>
      <c r="AB20" s="47">
        <v>57</v>
      </c>
      <c r="AC20" s="12"/>
      <c r="AD20" s="12"/>
      <c r="AE20" s="12"/>
      <c r="AG20">
        <v>4</v>
      </c>
      <c r="AH20">
        <v>15</v>
      </c>
      <c r="AI20">
        <v>0</v>
      </c>
      <c r="AJ20" s="23">
        <v>4.75</v>
      </c>
      <c r="AK20" s="23"/>
      <c r="AM20" s="16"/>
      <c r="AN20" s="16"/>
      <c r="AO20" s="16"/>
      <c r="AX20" s="23">
        <v>4.75</v>
      </c>
      <c r="AY20" s="5"/>
      <c r="BL20" s="36"/>
      <c r="BM20" s="36"/>
      <c r="BN20" s="36"/>
      <c r="BO20" s="23"/>
      <c r="BQ20" s="38"/>
      <c r="BR20" s="38"/>
      <c r="BS20" s="21"/>
      <c r="BT20" s="36"/>
      <c r="BV20" s="38"/>
      <c r="BW20" s="20">
        <v>114</v>
      </c>
      <c r="BX20" s="20">
        <v>57</v>
      </c>
      <c r="CJ20">
        <v>1391</v>
      </c>
      <c r="CK20" t="s">
        <v>319</v>
      </c>
    </row>
    <row r="21" spans="1:89" ht="12.75">
      <c r="A21" s="18">
        <v>1391</v>
      </c>
      <c r="B21" s="13" t="s">
        <v>861</v>
      </c>
      <c r="C21" s="13" t="s">
        <v>1021</v>
      </c>
      <c r="D21" s="13" t="s">
        <v>7</v>
      </c>
      <c r="E21" s="13" t="s">
        <v>187</v>
      </c>
      <c r="F21" s="2" t="s">
        <v>91</v>
      </c>
      <c r="G21" s="2">
        <v>1</v>
      </c>
      <c r="H21" s="2" t="s">
        <v>316</v>
      </c>
      <c r="I21" s="2" t="s">
        <v>552</v>
      </c>
      <c r="J21" s="13" t="s">
        <v>233</v>
      </c>
      <c r="K21" t="s">
        <v>546</v>
      </c>
      <c r="L21" s="13" t="s">
        <v>299</v>
      </c>
      <c r="M21" s="13" t="s">
        <v>255</v>
      </c>
      <c r="N21" s="2" t="s">
        <v>423</v>
      </c>
      <c r="O21" s="9"/>
      <c r="P21" s="9">
        <v>15</v>
      </c>
      <c r="Q21" s="9"/>
      <c r="R21" s="27">
        <v>18</v>
      </c>
      <c r="S21" s="19">
        <v>0</v>
      </c>
      <c r="T21" s="19">
        <v>0</v>
      </c>
      <c r="U21" s="47">
        <v>18</v>
      </c>
      <c r="W21" s="23">
        <v>24</v>
      </c>
      <c r="X21" s="5"/>
      <c r="Y21" s="12"/>
      <c r="Z21" s="12"/>
      <c r="AA21" s="12"/>
      <c r="AB21" s="47"/>
      <c r="AC21" s="12">
        <v>1</v>
      </c>
      <c r="AD21" s="12">
        <v>10</v>
      </c>
      <c r="AE21" s="12">
        <v>0</v>
      </c>
      <c r="AF21" s="23">
        <v>1.5</v>
      </c>
      <c r="AK21" s="5">
        <v>2</v>
      </c>
      <c r="AM21" s="16"/>
      <c r="AN21" s="16"/>
      <c r="AO21" s="16"/>
      <c r="AY21" s="5"/>
      <c r="BL21" s="36"/>
      <c r="BM21" s="36"/>
      <c r="BN21" s="36"/>
      <c r="BO21" s="23"/>
      <c r="BQ21" s="38"/>
      <c r="BR21" s="38"/>
      <c r="BS21" s="21"/>
      <c r="BT21" s="36"/>
      <c r="BV21" s="38"/>
      <c r="BW21" s="20">
        <v>18</v>
      </c>
      <c r="BX21" s="20"/>
      <c r="CJ21">
        <v>1391</v>
      </c>
      <c r="CK21" t="s">
        <v>546</v>
      </c>
    </row>
    <row r="22" spans="1:90" ht="12.75">
      <c r="A22" s="18">
        <v>1391</v>
      </c>
      <c r="B22" s="13" t="s">
        <v>861</v>
      </c>
      <c r="C22" s="13" t="s">
        <v>1021</v>
      </c>
      <c r="D22" s="13" t="s">
        <v>7</v>
      </c>
      <c r="E22" s="13" t="s">
        <v>187</v>
      </c>
      <c r="F22" s="2" t="s">
        <v>92</v>
      </c>
      <c r="G22" s="2">
        <v>1</v>
      </c>
      <c r="H22" s="2" t="s">
        <v>316</v>
      </c>
      <c r="I22" s="2" t="s">
        <v>999</v>
      </c>
      <c r="J22" s="13" t="s">
        <v>233</v>
      </c>
      <c r="K22" t="s">
        <v>332</v>
      </c>
      <c r="L22" s="13" t="s">
        <v>301</v>
      </c>
      <c r="M22" s="13" t="s">
        <v>951</v>
      </c>
      <c r="N22" s="2" t="s">
        <v>1077</v>
      </c>
      <c r="O22" s="9">
        <v>1</v>
      </c>
      <c r="P22" s="9"/>
      <c r="Q22" s="9"/>
      <c r="R22" s="27"/>
      <c r="S22" s="19"/>
      <c r="T22" s="19"/>
      <c r="U22" s="47">
        <v>46.5</v>
      </c>
      <c r="V22" s="47">
        <v>46.5</v>
      </c>
      <c r="X22" s="5">
        <v>3.875</v>
      </c>
      <c r="Y22" s="12"/>
      <c r="Z22" s="12"/>
      <c r="AA22" s="12"/>
      <c r="AB22" s="47"/>
      <c r="AC22" s="12"/>
      <c r="AD22" s="12"/>
      <c r="AE22" s="12"/>
      <c r="AG22">
        <v>3</v>
      </c>
      <c r="AH22">
        <v>17</v>
      </c>
      <c r="AI22">
        <v>6</v>
      </c>
      <c r="AJ22" s="23">
        <v>3.875</v>
      </c>
      <c r="AL22" s="23"/>
      <c r="AM22" s="16"/>
      <c r="AN22" s="16"/>
      <c r="AO22" s="16"/>
      <c r="AY22" s="5"/>
      <c r="BB22" s="23">
        <v>3.875</v>
      </c>
      <c r="BL22" s="36"/>
      <c r="BM22" s="36"/>
      <c r="BN22" s="36"/>
      <c r="BO22" s="23"/>
      <c r="BP22" s="23"/>
      <c r="BQ22" s="38"/>
      <c r="BR22" s="38"/>
      <c r="BS22" s="21"/>
      <c r="BT22" s="36"/>
      <c r="BV22" s="38"/>
      <c r="BW22" s="20">
        <v>46.5</v>
      </c>
      <c r="BX22" s="20">
        <v>46.5</v>
      </c>
      <c r="CJ22">
        <v>1391</v>
      </c>
      <c r="CK22" t="s">
        <v>332</v>
      </c>
      <c r="CL22" t="s">
        <v>35</v>
      </c>
    </row>
    <row r="23" spans="1:89" ht="12.75">
      <c r="A23" s="18">
        <v>1391</v>
      </c>
      <c r="B23" s="13" t="s">
        <v>861</v>
      </c>
      <c r="C23" s="13" t="s">
        <v>1021</v>
      </c>
      <c r="D23" s="13" t="s">
        <v>7</v>
      </c>
      <c r="E23" s="13" t="s">
        <v>187</v>
      </c>
      <c r="F23" s="2" t="s">
        <v>93</v>
      </c>
      <c r="G23" s="2">
        <v>1</v>
      </c>
      <c r="H23" s="2" t="s">
        <v>316</v>
      </c>
      <c r="I23" s="2" t="s">
        <v>370</v>
      </c>
      <c r="J23" s="13" t="s">
        <v>233</v>
      </c>
      <c r="K23" t="s">
        <v>319</v>
      </c>
      <c r="L23" s="13" t="s">
        <v>301</v>
      </c>
      <c r="M23" s="13" t="s">
        <v>255</v>
      </c>
      <c r="N23" s="2" t="s">
        <v>4</v>
      </c>
      <c r="O23" s="9">
        <v>1</v>
      </c>
      <c r="P23" s="9"/>
      <c r="Q23" s="9"/>
      <c r="R23" s="27"/>
      <c r="S23" s="19"/>
      <c r="T23" s="19"/>
      <c r="U23" s="47">
        <v>52.8</v>
      </c>
      <c r="V23" s="47">
        <v>52.8</v>
      </c>
      <c r="W23" s="23"/>
      <c r="X23" s="5">
        <v>4.4</v>
      </c>
      <c r="Y23" s="12"/>
      <c r="Z23" s="12"/>
      <c r="AA23" s="12"/>
      <c r="AB23" s="47"/>
      <c r="AC23" s="12"/>
      <c r="AD23" s="12"/>
      <c r="AE23" s="12"/>
      <c r="AG23">
        <v>4</v>
      </c>
      <c r="AH23">
        <v>8</v>
      </c>
      <c r="AI23">
        <v>0</v>
      </c>
      <c r="AJ23" s="23">
        <v>4.4</v>
      </c>
      <c r="AK23" s="23"/>
      <c r="AM23" s="16"/>
      <c r="AN23" s="16"/>
      <c r="AO23" s="16"/>
      <c r="AX23" s="23"/>
      <c r="AY23" s="5"/>
      <c r="BL23" s="36"/>
      <c r="BM23" s="36"/>
      <c r="BN23" s="36"/>
      <c r="BO23" s="23"/>
      <c r="BP23" s="23"/>
      <c r="BQ23" s="38"/>
      <c r="BR23" s="38"/>
      <c r="BS23" s="21"/>
      <c r="BT23" s="36"/>
      <c r="BV23" s="38"/>
      <c r="BW23" s="20">
        <v>52.8</v>
      </c>
      <c r="BX23" s="20">
        <v>52.8</v>
      </c>
      <c r="CJ23">
        <v>1391</v>
      </c>
      <c r="CK23" t="s">
        <v>319</v>
      </c>
    </row>
    <row r="24" spans="1:76" ht="12.75">
      <c r="A24" s="18"/>
      <c r="B24" s="13"/>
      <c r="C24" s="13"/>
      <c r="D24" s="13"/>
      <c r="E24" s="13"/>
      <c r="F24" s="2"/>
      <c r="G24" s="2"/>
      <c r="H24" s="2"/>
      <c r="I24" s="2"/>
      <c r="J24" s="13"/>
      <c r="L24" s="13"/>
      <c r="M24" s="13"/>
      <c r="N24" s="2"/>
      <c r="O24" s="9"/>
      <c r="P24" s="9"/>
      <c r="Q24" s="9"/>
      <c r="R24" s="27"/>
      <c r="S24" s="19"/>
      <c r="T24" s="19"/>
      <c r="U24" s="47"/>
      <c r="V24" s="47"/>
      <c r="W24" s="23"/>
      <c r="X24" s="23"/>
      <c r="Y24" s="12"/>
      <c r="Z24" s="12"/>
      <c r="AA24" s="12"/>
      <c r="AB24" s="47"/>
      <c r="AC24" s="12"/>
      <c r="AD24" s="12"/>
      <c r="AE24" s="12"/>
      <c r="AF24" s="23"/>
      <c r="AJ24" s="23"/>
      <c r="AM24" s="16"/>
      <c r="AN24" s="16"/>
      <c r="AO24" s="16"/>
      <c r="AY24" s="5"/>
      <c r="BL24" s="36"/>
      <c r="BM24" s="36"/>
      <c r="BN24" s="37"/>
      <c r="BO24" s="23"/>
      <c r="BP24" s="23"/>
      <c r="BQ24" s="38"/>
      <c r="BR24" s="38"/>
      <c r="BS24" s="21"/>
      <c r="BT24" s="36"/>
      <c r="BV24" s="38"/>
      <c r="BW24" s="47"/>
      <c r="BX24" s="47"/>
    </row>
    <row r="25" spans="1:89" ht="12.75">
      <c r="A25" s="18">
        <v>1391</v>
      </c>
      <c r="B25" s="13" t="s">
        <v>861</v>
      </c>
      <c r="C25" s="13" t="s">
        <v>1021</v>
      </c>
      <c r="D25" s="13" t="s">
        <v>7</v>
      </c>
      <c r="E25" s="13" t="s">
        <v>187</v>
      </c>
      <c r="F25" s="2">
        <v>150.13</v>
      </c>
      <c r="G25" s="2">
        <v>2</v>
      </c>
      <c r="H25" s="2" t="s">
        <v>316</v>
      </c>
      <c r="I25" s="2" t="s">
        <v>386</v>
      </c>
      <c r="J25" s="13" t="s">
        <v>233</v>
      </c>
      <c r="K25" t="s">
        <v>321</v>
      </c>
      <c r="L25" s="13" t="s">
        <v>301</v>
      </c>
      <c r="M25" s="13" t="s">
        <v>4</v>
      </c>
      <c r="N25" s="2" t="s">
        <v>950</v>
      </c>
      <c r="O25" s="9">
        <v>2</v>
      </c>
      <c r="P25" s="9"/>
      <c r="Q25" s="9"/>
      <c r="R25" s="27">
        <v>21</v>
      </c>
      <c r="S25" s="19">
        <v>8</v>
      </c>
      <c r="T25" s="19">
        <v>0</v>
      </c>
      <c r="U25" s="47">
        <v>21.4</v>
      </c>
      <c r="V25" s="47">
        <v>10.7</v>
      </c>
      <c r="W25" s="23"/>
      <c r="X25" s="5">
        <v>0.8916666666666666</v>
      </c>
      <c r="Y25" s="12"/>
      <c r="Z25" s="12"/>
      <c r="AA25" s="12"/>
      <c r="AC25" s="12">
        <v>1</v>
      </c>
      <c r="AD25" s="12">
        <v>15</v>
      </c>
      <c r="AE25" s="12">
        <v>8</v>
      </c>
      <c r="AF25" s="23">
        <v>1.7833333333333334</v>
      </c>
      <c r="AJ25" s="23">
        <v>0.8916666666666666</v>
      </c>
      <c r="AM25" s="16"/>
      <c r="AN25" s="16"/>
      <c r="AO25" s="16"/>
      <c r="AY25" s="5"/>
      <c r="BG25" s="23">
        <v>0.8916666666666666</v>
      </c>
      <c r="BL25" s="36"/>
      <c r="BM25" s="36"/>
      <c r="BN25" s="36"/>
      <c r="BO25" s="23"/>
      <c r="BP25" s="23"/>
      <c r="BQ25" s="38"/>
      <c r="BR25" s="38"/>
      <c r="BS25" s="21"/>
      <c r="BT25" s="36"/>
      <c r="BV25" s="38"/>
      <c r="BW25" s="20">
        <v>21.4</v>
      </c>
      <c r="BX25" s="20">
        <v>10.7</v>
      </c>
      <c r="CJ25">
        <v>1391</v>
      </c>
      <c r="CK25" t="s">
        <v>321</v>
      </c>
    </row>
    <row r="26" spans="1:75" ht="12.75">
      <c r="A26" s="18"/>
      <c r="B26" s="13"/>
      <c r="C26" s="13"/>
      <c r="D26" s="13"/>
      <c r="E26" s="13"/>
      <c r="F26" s="2"/>
      <c r="G26" s="2"/>
      <c r="H26" s="2"/>
      <c r="I26" s="2"/>
      <c r="J26" s="13"/>
      <c r="L26" s="13"/>
      <c r="M26" s="13"/>
      <c r="N26" s="2"/>
      <c r="O26" s="9"/>
      <c r="P26" s="9"/>
      <c r="Q26" s="9"/>
      <c r="R26" s="27"/>
      <c r="S26" s="19"/>
      <c r="T26" s="19"/>
      <c r="U26" s="47"/>
      <c r="W26" s="23"/>
      <c r="Y26" s="12"/>
      <c r="Z26" s="12"/>
      <c r="AA26" s="12"/>
      <c r="AB26" s="47"/>
      <c r="AC26" s="12"/>
      <c r="AD26" s="12"/>
      <c r="AE26" s="12"/>
      <c r="AK26" s="23"/>
      <c r="AM26" s="16"/>
      <c r="AN26" s="16"/>
      <c r="AO26" s="16"/>
      <c r="AY26" s="5"/>
      <c r="BL26" s="36"/>
      <c r="BM26" s="36"/>
      <c r="BN26" s="36"/>
      <c r="BO26" s="23"/>
      <c r="BQ26" s="38"/>
      <c r="BR26" s="38"/>
      <c r="BS26" s="21"/>
      <c r="BT26" s="36"/>
      <c r="BV26" s="38"/>
      <c r="BW26" s="47"/>
    </row>
    <row r="27" spans="1:89" ht="12.75">
      <c r="A27" s="18">
        <v>1392</v>
      </c>
      <c r="B27" s="13" t="s">
        <v>778</v>
      </c>
      <c r="C27" s="13" t="s">
        <v>1021</v>
      </c>
      <c r="D27" s="13" t="s">
        <v>7</v>
      </c>
      <c r="E27" s="13" t="s">
        <v>188</v>
      </c>
      <c r="F27" s="2">
        <v>151.7</v>
      </c>
      <c r="G27" s="2">
        <v>2</v>
      </c>
      <c r="H27" t="s">
        <v>316</v>
      </c>
      <c r="I27" t="s">
        <v>555</v>
      </c>
      <c r="J27" s="13" t="s">
        <v>233</v>
      </c>
      <c r="K27" t="s">
        <v>545</v>
      </c>
      <c r="L27" s="13" t="s">
        <v>301</v>
      </c>
      <c r="M27" s="13" t="s">
        <v>251</v>
      </c>
      <c r="N27" s="2" t="s">
        <v>492</v>
      </c>
      <c r="O27" s="9"/>
      <c r="P27" s="9">
        <v>27</v>
      </c>
      <c r="Q27" s="9"/>
      <c r="R27" s="27">
        <v>40</v>
      </c>
      <c r="S27" s="19">
        <v>4</v>
      </c>
      <c r="T27" s="19">
        <v>0</v>
      </c>
      <c r="U27" s="47">
        <v>40.2</v>
      </c>
      <c r="V27" s="47"/>
      <c r="W27" s="23">
        <v>29.77777777777778</v>
      </c>
      <c r="X27" s="5"/>
      <c r="Y27" s="12"/>
      <c r="Z27" s="12"/>
      <c r="AA27" s="12"/>
      <c r="AC27" s="12">
        <v>3</v>
      </c>
      <c r="AD27" s="12">
        <v>7</v>
      </c>
      <c r="AE27" s="12">
        <v>0</v>
      </c>
      <c r="AF27" s="23">
        <v>3.35</v>
      </c>
      <c r="AJ27" s="23"/>
      <c r="AK27" s="5">
        <v>2.4814814814814814</v>
      </c>
      <c r="AM27" s="16"/>
      <c r="AN27" s="16"/>
      <c r="AO27" s="16"/>
      <c r="AY27" s="5"/>
      <c r="BL27" s="36"/>
      <c r="BM27" s="36"/>
      <c r="BN27" s="37"/>
      <c r="BO27" s="23"/>
      <c r="BP27" s="23"/>
      <c r="BQ27" s="38"/>
      <c r="BR27" s="38"/>
      <c r="BS27" s="21"/>
      <c r="BT27" s="36"/>
      <c r="BV27" s="38"/>
      <c r="BW27" s="20">
        <v>40.2</v>
      </c>
      <c r="BX27" s="20"/>
      <c r="CJ27">
        <v>1392</v>
      </c>
      <c r="CK27" t="s">
        <v>545</v>
      </c>
    </row>
    <row r="29" spans="1:89" ht="12.75">
      <c r="A29" s="18">
        <v>1392</v>
      </c>
      <c r="B29" s="13" t="s">
        <v>778</v>
      </c>
      <c r="C29" s="13" t="s">
        <v>1021</v>
      </c>
      <c r="D29" s="13" t="s">
        <v>7</v>
      </c>
      <c r="E29" s="13" t="s">
        <v>192</v>
      </c>
      <c r="F29" s="2">
        <v>151.14</v>
      </c>
      <c r="G29" s="2">
        <v>3</v>
      </c>
      <c r="H29" t="s">
        <v>316</v>
      </c>
      <c r="I29" t="s">
        <v>385</v>
      </c>
      <c r="J29" s="13" t="s">
        <v>233</v>
      </c>
      <c r="K29" t="s">
        <v>322</v>
      </c>
      <c r="L29" s="13" t="s">
        <v>301</v>
      </c>
      <c r="M29" s="13" t="s">
        <v>4</v>
      </c>
      <c r="N29" s="2" t="s">
        <v>969</v>
      </c>
      <c r="O29" s="9">
        <v>2</v>
      </c>
      <c r="P29" s="9"/>
      <c r="Q29" s="9"/>
      <c r="R29" s="27">
        <v>21</v>
      </c>
      <c r="S29" s="19">
        <v>9</v>
      </c>
      <c r="T29" s="19">
        <v>0</v>
      </c>
      <c r="U29" s="47">
        <v>21.45</v>
      </c>
      <c r="V29" s="47">
        <v>10.725</v>
      </c>
      <c r="X29" s="5">
        <v>0.89375</v>
      </c>
      <c r="Y29" s="12"/>
      <c r="Z29" s="12"/>
      <c r="AA29" s="12"/>
      <c r="AB29" s="47"/>
      <c r="AC29" s="12">
        <v>1</v>
      </c>
      <c r="AD29" s="12">
        <v>15</v>
      </c>
      <c r="AE29" s="12">
        <v>9</v>
      </c>
      <c r="AF29" s="23">
        <v>1.7875</v>
      </c>
      <c r="AJ29" s="23">
        <v>0.89375</v>
      </c>
      <c r="AM29" s="16"/>
      <c r="AN29" s="16"/>
      <c r="AO29" s="16"/>
      <c r="AY29" s="5"/>
      <c r="BG29" s="23">
        <v>0.89375</v>
      </c>
      <c r="BL29" s="36"/>
      <c r="BM29" s="36"/>
      <c r="BN29" s="36"/>
      <c r="BO29" s="23"/>
      <c r="BP29" s="23"/>
      <c r="BQ29" s="38"/>
      <c r="BR29" s="38"/>
      <c r="BS29" s="21"/>
      <c r="BT29" s="36"/>
      <c r="BV29" s="38"/>
      <c r="BW29" s="20">
        <v>21.45</v>
      </c>
      <c r="BX29" s="20">
        <v>10.725</v>
      </c>
      <c r="CJ29">
        <v>1392</v>
      </c>
      <c r="CK29" t="s">
        <v>322</v>
      </c>
    </row>
    <row r="30" spans="1:89" ht="12.75">
      <c r="A30" s="18">
        <v>1392</v>
      </c>
      <c r="B30" s="13" t="s">
        <v>778</v>
      </c>
      <c r="C30" s="13" t="s">
        <v>1021</v>
      </c>
      <c r="D30" s="13" t="s">
        <v>7</v>
      </c>
      <c r="E30" s="13" t="s">
        <v>192</v>
      </c>
      <c r="F30" s="2" t="s">
        <v>97</v>
      </c>
      <c r="G30" s="2">
        <v>3</v>
      </c>
      <c r="H30" t="s">
        <v>316</v>
      </c>
      <c r="I30" t="s">
        <v>281</v>
      </c>
      <c r="J30" s="13" t="s">
        <v>233</v>
      </c>
      <c r="K30" t="s">
        <v>317</v>
      </c>
      <c r="L30" s="13" t="s">
        <v>301</v>
      </c>
      <c r="M30" s="13" t="s">
        <v>234</v>
      </c>
      <c r="N30" s="2" t="s">
        <v>1055</v>
      </c>
      <c r="O30" s="9">
        <v>25</v>
      </c>
      <c r="P30" s="9"/>
      <c r="Q30" s="9"/>
      <c r="R30" s="27"/>
      <c r="S30" s="19"/>
      <c r="T30" s="19"/>
      <c r="U30" s="47">
        <v>990</v>
      </c>
      <c r="V30" s="47">
        <v>39.6</v>
      </c>
      <c r="X30" s="5">
        <v>3.3</v>
      </c>
      <c r="Y30" s="12"/>
      <c r="Z30" s="12"/>
      <c r="AA30" s="12"/>
      <c r="AB30" s="47"/>
      <c r="AC30" s="12"/>
      <c r="AD30" s="12"/>
      <c r="AE30" s="12"/>
      <c r="AF30" s="23">
        <v>82.5</v>
      </c>
      <c r="AJ30" s="23">
        <v>3.3</v>
      </c>
      <c r="AM30" s="16"/>
      <c r="AN30" s="16"/>
      <c r="AO30" s="16"/>
      <c r="AY30" s="5"/>
      <c r="BC30" s="23">
        <v>3.3</v>
      </c>
      <c r="BL30" s="36"/>
      <c r="BM30" s="36"/>
      <c r="BN30" s="36"/>
      <c r="BO30" s="23"/>
      <c r="BP30" s="23"/>
      <c r="BQ30" s="38"/>
      <c r="BR30" s="38"/>
      <c r="BS30" s="21"/>
      <c r="BT30" s="36"/>
      <c r="BV30" s="38"/>
      <c r="BW30" s="20">
        <v>990</v>
      </c>
      <c r="BX30" s="20">
        <v>39.6</v>
      </c>
      <c r="CJ30">
        <v>1392</v>
      </c>
      <c r="CK30" t="s">
        <v>317</v>
      </c>
    </row>
    <row r="31" spans="1:89" ht="12.75">
      <c r="A31" s="18">
        <v>1392</v>
      </c>
      <c r="B31" s="13" t="s">
        <v>778</v>
      </c>
      <c r="C31" s="13" t="s">
        <v>1021</v>
      </c>
      <c r="D31" s="13" t="s">
        <v>7</v>
      </c>
      <c r="E31" s="13" t="s">
        <v>192</v>
      </c>
      <c r="F31" s="2" t="s">
        <v>98</v>
      </c>
      <c r="G31" s="2">
        <v>3</v>
      </c>
      <c r="H31" t="s">
        <v>316</v>
      </c>
      <c r="I31" t="s">
        <v>1274</v>
      </c>
      <c r="J31" s="13" t="s">
        <v>233</v>
      </c>
      <c r="K31" t="s">
        <v>338</v>
      </c>
      <c r="L31" s="13" t="s">
        <v>301</v>
      </c>
      <c r="M31" s="13" t="s">
        <v>1213</v>
      </c>
      <c r="N31" s="2" t="s">
        <v>1055</v>
      </c>
      <c r="O31" s="9">
        <v>25</v>
      </c>
      <c r="P31" s="9"/>
      <c r="Q31" s="9"/>
      <c r="R31" s="27"/>
      <c r="S31" s="19"/>
      <c r="T31" s="19"/>
      <c r="U31" s="47">
        <v>990</v>
      </c>
      <c r="V31" s="47">
        <v>39.6</v>
      </c>
      <c r="X31" s="5">
        <v>3.3</v>
      </c>
      <c r="Y31" s="12"/>
      <c r="Z31" s="12"/>
      <c r="AA31" s="12"/>
      <c r="AB31" s="47"/>
      <c r="AC31" s="12"/>
      <c r="AD31" s="12"/>
      <c r="AE31" s="12"/>
      <c r="AF31" s="23">
        <v>82.5</v>
      </c>
      <c r="AJ31" s="23">
        <v>3.3</v>
      </c>
      <c r="AM31" s="16"/>
      <c r="AN31" s="16"/>
      <c r="AO31" s="16"/>
      <c r="AY31" s="5"/>
      <c r="BC31" s="23">
        <v>3.3</v>
      </c>
      <c r="BG31" s="23"/>
      <c r="BL31" s="36"/>
      <c r="BM31" s="36"/>
      <c r="BN31" s="36"/>
      <c r="BO31" s="23"/>
      <c r="BP31" s="23"/>
      <c r="BQ31" s="38"/>
      <c r="BR31" s="38"/>
      <c r="BS31" s="21"/>
      <c r="BT31" s="36"/>
      <c r="BV31" s="38"/>
      <c r="BW31" s="20">
        <v>990</v>
      </c>
      <c r="BX31" s="20">
        <v>39.6</v>
      </c>
      <c r="CJ31">
        <v>1392</v>
      </c>
      <c r="CK31" t="s">
        <v>338</v>
      </c>
    </row>
    <row r="33" spans="1:89" ht="12.75">
      <c r="A33" s="18">
        <v>1392</v>
      </c>
      <c r="B33" s="13" t="s">
        <v>4</v>
      </c>
      <c r="C33" s="13" t="s">
        <v>1021</v>
      </c>
      <c r="D33" s="13" t="s">
        <v>16</v>
      </c>
      <c r="E33" s="13" t="s">
        <v>186</v>
      </c>
      <c r="F33" s="2">
        <v>152.1</v>
      </c>
      <c r="G33" s="2"/>
      <c r="H33" s="2" t="s">
        <v>316</v>
      </c>
      <c r="I33" s="2" t="s">
        <v>346</v>
      </c>
      <c r="J33" s="13" t="s">
        <v>233</v>
      </c>
      <c r="K33" t="s">
        <v>318</v>
      </c>
      <c r="L33" s="13" t="s">
        <v>301</v>
      </c>
      <c r="M33" s="13" t="s">
        <v>252</v>
      </c>
      <c r="N33" s="2" t="s">
        <v>1047</v>
      </c>
      <c r="O33" s="9">
        <v>3</v>
      </c>
      <c r="P33" s="9"/>
      <c r="Q33" s="9"/>
      <c r="R33" s="27">
        <v>138</v>
      </c>
      <c r="S33" s="19">
        <v>12</v>
      </c>
      <c r="T33" s="19">
        <v>0</v>
      </c>
      <c r="U33" s="47">
        <v>138.6</v>
      </c>
      <c r="V33" s="47">
        <v>46.2</v>
      </c>
      <c r="W33" s="23"/>
      <c r="X33" s="5">
        <v>3.8499999999999996</v>
      </c>
      <c r="Y33" s="12"/>
      <c r="Z33" s="12"/>
      <c r="AA33" s="12"/>
      <c r="AB33" s="47"/>
      <c r="AC33" s="12"/>
      <c r="AD33" s="12"/>
      <c r="AE33" s="12"/>
      <c r="AG33">
        <v>3</v>
      </c>
      <c r="AH33">
        <v>17</v>
      </c>
      <c r="AI33">
        <v>0</v>
      </c>
      <c r="AJ33" s="23">
        <v>3.8499999999999996</v>
      </c>
      <c r="AM33" s="16"/>
      <c r="AN33" s="16"/>
      <c r="AO33" s="16"/>
      <c r="AY33" s="5"/>
      <c r="BD33" s="23">
        <v>3.8499999999999996</v>
      </c>
      <c r="BL33" s="36"/>
      <c r="BM33" s="36"/>
      <c r="BN33" s="36"/>
      <c r="BO33" s="23"/>
      <c r="BP33" s="23"/>
      <c r="BQ33" s="38"/>
      <c r="BR33" s="38"/>
      <c r="BS33" s="21"/>
      <c r="BT33" s="36"/>
      <c r="BV33" s="38"/>
      <c r="BW33" s="20">
        <v>138.6</v>
      </c>
      <c r="BX33" s="20">
        <v>46.2</v>
      </c>
      <c r="CJ33">
        <v>1392</v>
      </c>
      <c r="CK33" t="s">
        <v>318</v>
      </c>
    </row>
    <row r="34" spans="1:90" ht="12.75">
      <c r="A34" s="18">
        <v>1392</v>
      </c>
      <c r="B34" s="13" t="s">
        <v>4</v>
      </c>
      <c r="C34" s="13" t="s">
        <v>1021</v>
      </c>
      <c r="D34" s="13" t="s">
        <v>16</v>
      </c>
      <c r="E34" s="13" t="s">
        <v>186</v>
      </c>
      <c r="F34" s="2">
        <v>152.3</v>
      </c>
      <c r="G34" s="2"/>
      <c r="H34" s="2" t="s">
        <v>316</v>
      </c>
      <c r="I34" s="2" t="s">
        <v>1321</v>
      </c>
      <c r="J34" s="13" t="s">
        <v>233</v>
      </c>
      <c r="K34" t="s">
        <v>326</v>
      </c>
      <c r="L34" s="13" t="s">
        <v>301</v>
      </c>
      <c r="M34" s="13" t="s">
        <v>249</v>
      </c>
      <c r="N34" s="2" t="s">
        <v>1047</v>
      </c>
      <c r="O34" s="9">
        <v>3</v>
      </c>
      <c r="P34" s="9"/>
      <c r="Q34" s="9"/>
      <c r="R34" s="27">
        <v>153</v>
      </c>
      <c r="S34" s="19">
        <v>12</v>
      </c>
      <c r="T34" s="19">
        <v>0</v>
      </c>
      <c r="U34" s="47">
        <v>153.6</v>
      </c>
      <c r="V34" s="47">
        <v>51.2</v>
      </c>
      <c r="X34" s="5">
        <v>4.266666666666667</v>
      </c>
      <c r="Y34" s="12"/>
      <c r="Z34" s="12"/>
      <c r="AA34" s="12"/>
      <c r="AB34" s="47"/>
      <c r="AC34" s="12"/>
      <c r="AD34" s="12"/>
      <c r="AE34" s="12"/>
      <c r="AG34">
        <v>4</v>
      </c>
      <c r="AH34">
        <v>4</v>
      </c>
      <c r="AI34">
        <v>0</v>
      </c>
      <c r="AJ34" s="23">
        <v>4.266666666666667</v>
      </c>
      <c r="AM34" s="16"/>
      <c r="AN34" s="16"/>
      <c r="AO34" s="16"/>
      <c r="AY34" s="5"/>
      <c r="BD34" s="23">
        <v>4.266666666666667</v>
      </c>
      <c r="BL34" s="36"/>
      <c r="BM34" s="36"/>
      <c r="BN34" s="36"/>
      <c r="BO34" s="23"/>
      <c r="BP34" s="23"/>
      <c r="BQ34" s="38"/>
      <c r="BR34" s="38"/>
      <c r="BS34" s="21"/>
      <c r="BT34" s="36"/>
      <c r="BU34" s="23"/>
      <c r="BV34" s="38"/>
      <c r="BW34" s="20">
        <v>153.6</v>
      </c>
      <c r="BX34" s="20">
        <v>51.2</v>
      </c>
      <c r="CJ34">
        <v>1392</v>
      </c>
      <c r="CK34" t="s">
        <v>326</v>
      </c>
      <c r="CL34" t="s">
        <v>2</v>
      </c>
    </row>
    <row r="35" spans="1:76" ht="12.75">
      <c r="A35" s="18"/>
      <c r="B35" s="13"/>
      <c r="C35" s="13"/>
      <c r="D35" s="13"/>
      <c r="E35" s="13"/>
      <c r="F35" s="2"/>
      <c r="G35" s="2"/>
      <c r="H35" s="2"/>
      <c r="I35" s="2"/>
      <c r="J35" s="13"/>
      <c r="L35" s="13"/>
      <c r="M35" s="13"/>
      <c r="N35" s="2"/>
      <c r="O35" s="9"/>
      <c r="P35" s="9"/>
      <c r="Q35" s="9"/>
      <c r="R35" s="27"/>
      <c r="S35" s="19"/>
      <c r="T35" s="19"/>
      <c r="U35" s="47"/>
      <c r="V35" s="47"/>
      <c r="W35" s="23"/>
      <c r="X35" s="23"/>
      <c r="Y35" s="12"/>
      <c r="Z35" s="12"/>
      <c r="AA35" s="12"/>
      <c r="AC35" s="12"/>
      <c r="AD35" s="12"/>
      <c r="AE35" s="12"/>
      <c r="AF35" s="23"/>
      <c r="AJ35" s="23"/>
      <c r="AK35" s="23"/>
      <c r="AM35" s="16"/>
      <c r="AN35" s="16"/>
      <c r="AO35" s="16"/>
      <c r="AY35" s="5"/>
      <c r="BL35" s="36"/>
      <c r="BM35" s="36"/>
      <c r="BN35" s="36"/>
      <c r="BO35" s="23"/>
      <c r="BP35" s="23"/>
      <c r="BQ35" s="38"/>
      <c r="BR35" s="38"/>
      <c r="BS35" s="21"/>
      <c r="BT35" s="36"/>
      <c r="BV35" s="38"/>
      <c r="BW35" s="47"/>
      <c r="BX35" s="47"/>
    </row>
    <row r="36" spans="1:89" ht="12.75">
      <c r="A36" s="18">
        <v>1392</v>
      </c>
      <c r="B36" s="13" t="s">
        <v>861</v>
      </c>
      <c r="C36" s="13" t="s">
        <v>1021</v>
      </c>
      <c r="D36" s="13" t="s">
        <v>16</v>
      </c>
      <c r="E36" s="13" t="s">
        <v>189</v>
      </c>
      <c r="F36" s="2" t="s">
        <v>105</v>
      </c>
      <c r="G36" s="2">
        <v>1</v>
      </c>
      <c r="H36" s="2" t="s">
        <v>316</v>
      </c>
      <c r="I36" s="2" t="s">
        <v>379</v>
      </c>
      <c r="J36" s="13" t="s">
        <v>233</v>
      </c>
      <c r="K36" t="s">
        <v>335</v>
      </c>
      <c r="L36" s="13" t="s">
        <v>301</v>
      </c>
      <c r="M36" s="13" t="s">
        <v>244</v>
      </c>
      <c r="N36" s="2" t="s">
        <v>422</v>
      </c>
      <c r="O36" s="9">
        <v>2</v>
      </c>
      <c r="P36" s="9"/>
      <c r="Q36" s="9"/>
      <c r="R36" s="27">
        <v>96</v>
      </c>
      <c r="S36" s="19">
        <v>0</v>
      </c>
      <c r="T36" s="19">
        <v>0</v>
      </c>
      <c r="U36" s="47">
        <v>96</v>
      </c>
      <c r="V36" s="47">
        <v>48</v>
      </c>
      <c r="X36" s="5">
        <v>4</v>
      </c>
      <c r="Y36" s="12">
        <v>48</v>
      </c>
      <c r="Z36" s="12">
        <v>0</v>
      </c>
      <c r="AA36" s="12">
        <v>0</v>
      </c>
      <c r="AB36" s="47">
        <v>48</v>
      </c>
      <c r="AC36" s="12"/>
      <c r="AD36" s="12"/>
      <c r="AE36" s="12"/>
      <c r="AF36" s="23"/>
      <c r="AG36">
        <v>4</v>
      </c>
      <c r="AH36">
        <v>0</v>
      </c>
      <c r="AI36">
        <v>0</v>
      </c>
      <c r="AJ36" s="23">
        <v>4</v>
      </c>
      <c r="AM36" s="16"/>
      <c r="AN36" s="16"/>
      <c r="AO36" s="16"/>
      <c r="AX36" s="23">
        <v>4</v>
      </c>
      <c r="AY36" s="5"/>
      <c r="BE36" s="23"/>
      <c r="BL36" s="36"/>
      <c r="BM36" s="36"/>
      <c r="BN36" s="36"/>
      <c r="BO36" s="23"/>
      <c r="BP36" s="23"/>
      <c r="BQ36" s="38"/>
      <c r="BR36" s="38"/>
      <c r="BS36" s="21"/>
      <c r="BT36" s="36"/>
      <c r="BV36" s="38"/>
      <c r="BW36" s="20">
        <v>96</v>
      </c>
      <c r="BX36" s="20">
        <v>48</v>
      </c>
      <c r="CJ36">
        <v>1392</v>
      </c>
      <c r="CK36" t="s">
        <v>335</v>
      </c>
    </row>
    <row r="37" spans="1:89" ht="12.75">
      <c r="A37" s="18">
        <v>1392</v>
      </c>
      <c r="B37" s="13" t="s">
        <v>861</v>
      </c>
      <c r="C37" s="13" t="s">
        <v>1021</v>
      </c>
      <c r="D37" s="13" t="s">
        <v>16</v>
      </c>
      <c r="E37" s="13" t="s">
        <v>189</v>
      </c>
      <c r="F37" s="2" t="s">
        <v>106</v>
      </c>
      <c r="G37" s="2">
        <v>1</v>
      </c>
      <c r="H37" s="2" t="s">
        <v>316</v>
      </c>
      <c r="I37" s="2" t="s">
        <v>581</v>
      </c>
      <c r="J37" s="13" t="s">
        <v>233</v>
      </c>
      <c r="K37" t="s">
        <v>550</v>
      </c>
      <c r="L37" s="13" t="s">
        <v>301</v>
      </c>
      <c r="M37" s="13" t="s">
        <v>244</v>
      </c>
      <c r="N37" s="2" t="s">
        <v>423</v>
      </c>
      <c r="O37" s="9"/>
      <c r="P37" s="9">
        <v>24</v>
      </c>
      <c r="Q37" s="9"/>
      <c r="R37" s="27">
        <v>45</v>
      </c>
      <c r="S37" s="19">
        <v>12</v>
      </c>
      <c r="T37" s="19">
        <v>0</v>
      </c>
      <c r="U37" s="47">
        <v>45.6</v>
      </c>
      <c r="V37" s="47"/>
      <c r="W37" s="23">
        <v>38</v>
      </c>
      <c r="X37" s="5"/>
      <c r="Y37" s="12"/>
      <c r="Z37" s="12"/>
      <c r="AA37" s="12"/>
      <c r="AC37" s="12"/>
      <c r="AD37" s="12"/>
      <c r="AE37" s="12"/>
      <c r="AF37" s="23"/>
      <c r="AK37" s="5">
        <v>3.1666666666666665</v>
      </c>
      <c r="AM37" s="16"/>
      <c r="AN37" s="16"/>
      <c r="AO37" s="16"/>
      <c r="AY37" s="5"/>
      <c r="BL37" s="36"/>
      <c r="BM37" s="36"/>
      <c r="BN37" s="36"/>
      <c r="BO37" s="23"/>
      <c r="BP37" s="23"/>
      <c r="BQ37" s="38"/>
      <c r="BR37" s="38"/>
      <c r="BS37" s="21"/>
      <c r="BT37" s="36"/>
      <c r="BV37" s="38"/>
      <c r="BW37" s="20">
        <v>45.6</v>
      </c>
      <c r="CJ37">
        <v>1392</v>
      </c>
      <c r="CK37" t="s">
        <v>550</v>
      </c>
    </row>
    <row r="38" spans="1:90" ht="12.75">
      <c r="A38" s="18">
        <v>1392</v>
      </c>
      <c r="B38" s="13" t="s">
        <v>861</v>
      </c>
      <c r="C38" s="13" t="s">
        <v>1021</v>
      </c>
      <c r="D38" s="13" t="s">
        <v>16</v>
      </c>
      <c r="E38" s="13" t="s">
        <v>189</v>
      </c>
      <c r="F38" s="2" t="s">
        <v>107</v>
      </c>
      <c r="G38" s="2">
        <v>1</v>
      </c>
      <c r="H38" s="2" t="s">
        <v>316</v>
      </c>
      <c r="I38" s="2" t="s">
        <v>382</v>
      </c>
      <c r="J38" s="13" t="s">
        <v>233</v>
      </c>
      <c r="K38" t="s">
        <v>329</v>
      </c>
      <c r="L38" s="13" t="s">
        <v>301</v>
      </c>
      <c r="M38" s="13" t="s">
        <v>238</v>
      </c>
      <c r="N38" s="2" t="s">
        <v>1072</v>
      </c>
      <c r="O38" s="9">
        <v>1</v>
      </c>
      <c r="P38" s="9"/>
      <c r="Q38" s="9"/>
      <c r="R38" s="27">
        <v>46</v>
      </c>
      <c r="S38" s="19">
        <v>10</v>
      </c>
      <c r="T38" s="19">
        <v>0</v>
      </c>
      <c r="U38" s="47">
        <v>46.5</v>
      </c>
      <c r="V38" s="47">
        <v>46.5</v>
      </c>
      <c r="X38" s="5">
        <v>3.875</v>
      </c>
      <c r="Y38" s="12">
        <v>46</v>
      </c>
      <c r="Z38" s="12">
        <v>10</v>
      </c>
      <c r="AA38" s="12">
        <v>0</v>
      </c>
      <c r="AB38" s="47">
        <v>46.5</v>
      </c>
      <c r="AC38" s="12">
        <v>3</v>
      </c>
      <c r="AD38" s="12">
        <v>14</v>
      </c>
      <c r="AE38" s="12">
        <v>6</v>
      </c>
      <c r="AF38" s="23">
        <v>3.725</v>
      </c>
      <c r="AG38">
        <v>3</v>
      </c>
      <c r="AH38">
        <v>14</v>
      </c>
      <c r="AI38">
        <v>6</v>
      </c>
      <c r="AJ38" s="23">
        <v>3.875</v>
      </c>
      <c r="AM38" s="16"/>
      <c r="AN38" s="16"/>
      <c r="AO38" s="16"/>
      <c r="AY38" s="5"/>
      <c r="BB38" s="23">
        <v>3.875</v>
      </c>
      <c r="BL38" s="36"/>
      <c r="BM38" s="36"/>
      <c r="BN38" s="36"/>
      <c r="BO38" s="23"/>
      <c r="BP38" s="23"/>
      <c r="BQ38" s="38"/>
      <c r="BR38" s="38"/>
      <c r="BS38" s="21"/>
      <c r="BT38" s="36"/>
      <c r="BV38" s="38"/>
      <c r="BW38" s="20">
        <v>46.5</v>
      </c>
      <c r="BX38" s="20">
        <v>46.5</v>
      </c>
      <c r="CJ38">
        <v>1392</v>
      </c>
      <c r="CK38" t="s">
        <v>329</v>
      </c>
      <c r="CL38" t="s">
        <v>10</v>
      </c>
    </row>
    <row r="39" spans="1:90" ht="12.75">
      <c r="A39" s="18">
        <v>1392</v>
      </c>
      <c r="B39" s="13" t="s">
        <v>861</v>
      </c>
      <c r="C39" s="13" t="s">
        <v>1021</v>
      </c>
      <c r="D39" s="13" t="s">
        <v>16</v>
      </c>
      <c r="E39" s="13" t="s">
        <v>189</v>
      </c>
      <c r="F39" s="2" t="s">
        <v>108</v>
      </c>
      <c r="G39" s="2">
        <v>1</v>
      </c>
      <c r="H39" s="2" t="s">
        <v>316</v>
      </c>
      <c r="I39" s="2" t="s">
        <v>383</v>
      </c>
      <c r="J39" s="13" t="s">
        <v>233</v>
      </c>
      <c r="K39" t="s">
        <v>334</v>
      </c>
      <c r="L39" s="13" t="s">
        <v>301</v>
      </c>
      <c r="M39" s="13" t="s">
        <v>962</v>
      </c>
      <c r="N39" s="2" t="s">
        <v>1072</v>
      </c>
      <c r="O39" s="9">
        <v>1</v>
      </c>
      <c r="P39" s="9"/>
      <c r="Q39" s="9"/>
      <c r="R39" s="27">
        <v>46</v>
      </c>
      <c r="S39" s="19">
        <v>10</v>
      </c>
      <c r="T39" s="19">
        <v>0</v>
      </c>
      <c r="U39" s="47">
        <v>46.5</v>
      </c>
      <c r="V39" s="47">
        <v>46.5</v>
      </c>
      <c r="X39" s="5">
        <v>3.875</v>
      </c>
      <c r="Y39" s="12">
        <v>46</v>
      </c>
      <c r="Z39" s="12">
        <v>10</v>
      </c>
      <c r="AA39" s="12">
        <v>0</v>
      </c>
      <c r="AB39" s="47">
        <v>46.5</v>
      </c>
      <c r="AC39" s="12">
        <v>3</v>
      </c>
      <c r="AD39" s="12">
        <v>14</v>
      </c>
      <c r="AE39" s="12">
        <v>6</v>
      </c>
      <c r="AF39" s="23">
        <v>3.725</v>
      </c>
      <c r="AG39">
        <v>3</v>
      </c>
      <c r="AH39">
        <v>14</v>
      </c>
      <c r="AI39">
        <v>6</v>
      </c>
      <c r="AJ39" s="23">
        <v>3.875</v>
      </c>
      <c r="AM39" s="16"/>
      <c r="AN39" s="16"/>
      <c r="AO39" s="16"/>
      <c r="AY39" s="5"/>
      <c r="BB39" s="23">
        <v>3.875</v>
      </c>
      <c r="BG39" s="23"/>
      <c r="BL39" s="36"/>
      <c r="BM39" s="36"/>
      <c r="BN39" s="36"/>
      <c r="BO39" s="23"/>
      <c r="BP39" s="23"/>
      <c r="BQ39" s="38"/>
      <c r="BR39" s="38"/>
      <c r="BS39" s="21"/>
      <c r="BT39" s="36"/>
      <c r="BV39" s="38"/>
      <c r="BW39" s="20">
        <v>46.5</v>
      </c>
      <c r="BX39" s="20">
        <v>46.5</v>
      </c>
      <c r="CJ39">
        <v>1392</v>
      </c>
      <c r="CK39" t="s">
        <v>334</v>
      </c>
      <c r="CL39" t="s">
        <v>9</v>
      </c>
    </row>
    <row r="40" spans="1:89" ht="12.75">
      <c r="A40" s="18">
        <v>1392</v>
      </c>
      <c r="B40" s="13" t="s">
        <v>861</v>
      </c>
      <c r="C40" s="13" t="s">
        <v>1021</v>
      </c>
      <c r="D40" s="13" t="s">
        <v>16</v>
      </c>
      <c r="E40" s="13" t="s">
        <v>189</v>
      </c>
      <c r="F40" s="2" t="s">
        <v>109</v>
      </c>
      <c r="G40" s="2">
        <v>1</v>
      </c>
      <c r="H40" s="2" t="s">
        <v>316</v>
      </c>
      <c r="I40" s="2" t="s">
        <v>578</v>
      </c>
      <c r="J40" s="13" t="s">
        <v>233</v>
      </c>
      <c r="K40" t="s">
        <v>583</v>
      </c>
      <c r="L40" s="13" t="s">
        <v>301</v>
      </c>
      <c r="M40" s="13" t="s">
        <v>4</v>
      </c>
      <c r="N40" s="2" t="s">
        <v>1073</v>
      </c>
      <c r="O40" s="9"/>
      <c r="P40" s="9">
        <v>9</v>
      </c>
      <c r="Q40" s="9"/>
      <c r="R40" s="27">
        <v>12</v>
      </c>
      <c r="S40" s="19">
        <v>0</v>
      </c>
      <c r="T40" s="19">
        <v>0</v>
      </c>
      <c r="U40" s="47">
        <v>12</v>
      </c>
      <c r="W40" s="23">
        <v>26.666666666666668</v>
      </c>
      <c r="Y40" s="12"/>
      <c r="Z40" s="12"/>
      <c r="AA40" s="12"/>
      <c r="AB40" s="47"/>
      <c r="AC40" s="12"/>
      <c r="AD40" s="12"/>
      <c r="AE40" s="12"/>
      <c r="AJ40" s="23"/>
      <c r="AK40" s="5">
        <v>2.2222222222222223</v>
      </c>
      <c r="AM40" s="16"/>
      <c r="AN40" s="16"/>
      <c r="AO40" s="16"/>
      <c r="AY40" s="5"/>
      <c r="BL40" s="36"/>
      <c r="BM40" s="36"/>
      <c r="BN40" s="36"/>
      <c r="BO40" s="23"/>
      <c r="BP40" s="23"/>
      <c r="BQ40" s="38"/>
      <c r="BR40" s="38"/>
      <c r="BS40" s="21"/>
      <c r="BT40" s="36"/>
      <c r="BV40" s="38"/>
      <c r="BW40" s="20">
        <v>12</v>
      </c>
      <c r="CJ40">
        <v>1392</v>
      </c>
      <c r="CK40" t="s">
        <v>583</v>
      </c>
    </row>
    <row r="41" spans="1:76" ht="12.75">
      <c r="A41" s="18"/>
      <c r="B41" s="13"/>
      <c r="C41" s="13"/>
      <c r="D41" s="13"/>
      <c r="E41" s="13"/>
      <c r="F41" s="2"/>
      <c r="G41" s="2"/>
      <c r="H41" s="2"/>
      <c r="I41" s="2"/>
      <c r="J41" s="13"/>
      <c r="L41" s="13"/>
      <c r="M41" s="13"/>
      <c r="N41" s="2"/>
      <c r="O41" s="9"/>
      <c r="P41" s="9"/>
      <c r="Q41" s="9"/>
      <c r="R41" s="27"/>
      <c r="S41" s="19"/>
      <c r="T41" s="19"/>
      <c r="U41" s="47"/>
      <c r="V41" s="47"/>
      <c r="W41" s="23"/>
      <c r="X41" s="23"/>
      <c r="Y41" s="12"/>
      <c r="Z41" s="12"/>
      <c r="AA41" s="12"/>
      <c r="AB41" s="47"/>
      <c r="AC41" s="12"/>
      <c r="AD41" s="12"/>
      <c r="AE41" s="12"/>
      <c r="AF41" s="23"/>
      <c r="AJ41" s="23"/>
      <c r="AM41" s="16"/>
      <c r="AN41" s="16"/>
      <c r="AO41" s="16"/>
      <c r="AX41" s="23"/>
      <c r="AY41" s="5"/>
      <c r="BL41" s="36"/>
      <c r="BM41" s="36"/>
      <c r="BN41" s="36"/>
      <c r="BO41" s="23"/>
      <c r="BP41" s="23"/>
      <c r="BQ41" s="38"/>
      <c r="BR41" s="38"/>
      <c r="BS41" s="21"/>
      <c r="BT41" s="36"/>
      <c r="BV41" s="38"/>
      <c r="BW41" s="47"/>
      <c r="BX41" s="47"/>
    </row>
    <row r="42" spans="1:89" ht="12.75">
      <c r="A42" s="18">
        <v>1392</v>
      </c>
      <c r="B42" s="13" t="s">
        <v>861</v>
      </c>
      <c r="C42" s="13" t="s">
        <v>1021</v>
      </c>
      <c r="D42" s="13" t="s">
        <v>16</v>
      </c>
      <c r="E42" s="13" t="s">
        <v>189</v>
      </c>
      <c r="F42" s="2">
        <v>153.6</v>
      </c>
      <c r="G42" s="2">
        <v>2</v>
      </c>
      <c r="H42" s="2" t="s">
        <v>316</v>
      </c>
      <c r="I42" s="2" t="s">
        <v>559</v>
      </c>
      <c r="J42" s="13" t="s">
        <v>233</v>
      </c>
      <c r="K42" t="s">
        <v>547</v>
      </c>
      <c r="L42" s="13" t="s">
        <v>301</v>
      </c>
      <c r="M42" s="13" t="s">
        <v>4</v>
      </c>
      <c r="N42" s="2" t="s">
        <v>492</v>
      </c>
      <c r="O42" s="9"/>
      <c r="P42" s="9">
        <v>27</v>
      </c>
      <c r="Q42" s="9"/>
      <c r="R42" s="27">
        <v>32</v>
      </c>
      <c r="S42" s="19">
        <v>8</v>
      </c>
      <c r="T42" s="19">
        <v>0</v>
      </c>
      <c r="U42" s="47">
        <v>32.4</v>
      </c>
      <c r="V42" s="47"/>
      <c r="W42" s="23">
        <v>24</v>
      </c>
      <c r="X42" s="5"/>
      <c r="Y42" s="12"/>
      <c r="Z42" s="12"/>
      <c r="AA42" s="12"/>
      <c r="AC42" s="12"/>
      <c r="AD42" s="12"/>
      <c r="AE42" s="12"/>
      <c r="AF42" s="23"/>
      <c r="AJ42" s="23"/>
      <c r="AK42" s="5">
        <v>2</v>
      </c>
      <c r="AM42" s="16"/>
      <c r="AN42" s="16"/>
      <c r="AO42" s="16"/>
      <c r="AY42" s="5"/>
      <c r="BG42" s="23"/>
      <c r="BL42" s="36"/>
      <c r="BM42" s="36"/>
      <c r="BN42" s="36"/>
      <c r="BO42" s="23"/>
      <c r="BP42" s="23"/>
      <c r="BQ42" s="38"/>
      <c r="BR42" s="38"/>
      <c r="BS42" s="21"/>
      <c r="BT42" s="36"/>
      <c r="BV42" s="38"/>
      <c r="BW42" s="20">
        <v>32.4</v>
      </c>
      <c r="BX42" s="20"/>
      <c r="CJ42">
        <v>1392</v>
      </c>
      <c r="CK42" t="s">
        <v>547</v>
      </c>
    </row>
    <row r="43" spans="1:89" ht="12.75">
      <c r="A43" s="18">
        <v>1392</v>
      </c>
      <c r="B43" s="13" t="s">
        <v>861</v>
      </c>
      <c r="C43" s="13" t="s">
        <v>1021</v>
      </c>
      <c r="D43" s="13" t="s">
        <v>16</v>
      </c>
      <c r="E43" s="13" t="s">
        <v>189</v>
      </c>
      <c r="F43" s="2">
        <v>153.13</v>
      </c>
      <c r="G43" s="2">
        <v>2</v>
      </c>
      <c r="H43" s="2" t="s">
        <v>316</v>
      </c>
      <c r="I43" s="2" t="s">
        <v>556</v>
      </c>
      <c r="J43" s="13" t="s">
        <v>233</v>
      </c>
      <c r="K43" t="s">
        <v>547</v>
      </c>
      <c r="L43" s="13" t="s">
        <v>301</v>
      </c>
      <c r="M43" s="13" t="s">
        <v>4</v>
      </c>
      <c r="N43" s="2" t="s">
        <v>970</v>
      </c>
      <c r="O43" s="9"/>
      <c r="P43" s="9">
        <v>18</v>
      </c>
      <c r="Q43" s="9"/>
      <c r="R43" s="27">
        <v>21</v>
      </c>
      <c r="S43" s="19">
        <v>12</v>
      </c>
      <c r="T43" s="19">
        <v>0</v>
      </c>
      <c r="U43" s="47">
        <v>21.6</v>
      </c>
      <c r="W43" s="23">
        <v>24</v>
      </c>
      <c r="X43" s="5"/>
      <c r="Y43" s="12"/>
      <c r="Z43" s="12"/>
      <c r="AA43" s="12"/>
      <c r="AB43" s="47"/>
      <c r="AC43" s="12"/>
      <c r="AD43" s="12"/>
      <c r="AE43" s="12"/>
      <c r="AK43" s="5">
        <v>2</v>
      </c>
      <c r="AM43" s="16"/>
      <c r="AN43" s="16"/>
      <c r="AO43" s="16"/>
      <c r="AY43" s="5"/>
      <c r="BL43" s="36"/>
      <c r="BM43" s="36"/>
      <c r="BN43" s="36"/>
      <c r="BO43" s="23"/>
      <c r="BP43" s="23"/>
      <c r="BQ43" s="38"/>
      <c r="BR43" s="38"/>
      <c r="BS43" s="21"/>
      <c r="BT43" s="36"/>
      <c r="BV43" s="38"/>
      <c r="BW43" s="20">
        <v>21.6</v>
      </c>
      <c r="BX43" s="20"/>
      <c r="CJ43">
        <v>1392</v>
      </c>
      <c r="CK43" t="s">
        <v>547</v>
      </c>
    </row>
    <row r="45" spans="1:89" ht="12.75">
      <c r="A45" s="18">
        <v>1393</v>
      </c>
      <c r="B45" s="13" t="s">
        <v>778</v>
      </c>
      <c r="C45" s="13" t="s">
        <v>1021</v>
      </c>
      <c r="D45" s="13" t="s">
        <v>16</v>
      </c>
      <c r="E45" s="13" t="s">
        <v>194</v>
      </c>
      <c r="F45" s="2" t="s">
        <v>126</v>
      </c>
      <c r="G45" s="2">
        <v>1</v>
      </c>
      <c r="H45" s="2" t="s">
        <v>316</v>
      </c>
      <c r="I45" s="2" t="s">
        <v>283</v>
      </c>
      <c r="J45" s="13" t="s">
        <v>233</v>
      </c>
      <c r="K45" t="s">
        <v>317</v>
      </c>
      <c r="L45" s="13" t="s">
        <v>301</v>
      </c>
      <c r="M45" s="13" t="s">
        <v>234</v>
      </c>
      <c r="N45" s="2" t="s">
        <v>425</v>
      </c>
      <c r="O45" s="9">
        <v>2</v>
      </c>
      <c r="P45" s="9"/>
      <c r="Q45" s="9"/>
      <c r="R45" s="27">
        <v>100</v>
      </c>
      <c r="S45" s="19">
        <v>16</v>
      </c>
      <c r="T45" s="19">
        <v>0</v>
      </c>
      <c r="U45" s="47">
        <v>100.8</v>
      </c>
      <c r="V45" s="47">
        <v>50.4</v>
      </c>
      <c r="W45" s="23"/>
      <c r="X45" s="5">
        <v>4.2</v>
      </c>
      <c r="Y45" s="12">
        <v>50</v>
      </c>
      <c r="Z45" s="12">
        <v>8</v>
      </c>
      <c r="AA45" s="12">
        <v>0</v>
      </c>
      <c r="AB45" s="47">
        <v>50.4</v>
      </c>
      <c r="AC45" s="12"/>
      <c r="AD45" s="12"/>
      <c r="AE45" s="12"/>
      <c r="AG45">
        <v>4</v>
      </c>
      <c r="AH45">
        <v>4</v>
      </c>
      <c r="AI45">
        <v>0</v>
      </c>
      <c r="AJ45" s="23">
        <v>4.2</v>
      </c>
      <c r="AK45" s="23"/>
      <c r="AM45" s="16"/>
      <c r="AN45" s="16"/>
      <c r="AO45" s="16"/>
      <c r="AX45" s="23">
        <v>4.2</v>
      </c>
      <c r="AY45" s="5"/>
      <c r="BL45" s="36"/>
      <c r="BM45" s="36"/>
      <c r="BN45" s="36"/>
      <c r="BO45" s="23"/>
      <c r="BP45" s="23"/>
      <c r="BQ45" s="38"/>
      <c r="BR45" s="38"/>
      <c r="BS45" s="21"/>
      <c r="BT45" s="36"/>
      <c r="BV45" s="38"/>
      <c r="BW45" s="20">
        <v>100.8</v>
      </c>
      <c r="BX45" s="20">
        <v>50.4</v>
      </c>
      <c r="CJ45">
        <v>1393</v>
      </c>
      <c r="CK45" t="s">
        <v>317</v>
      </c>
    </row>
    <row r="46" spans="1:89" ht="12.75">
      <c r="A46" s="18">
        <v>1393</v>
      </c>
      <c r="B46" s="13" t="s">
        <v>778</v>
      </c>
      <c r="C46" s="13" t="s">
        <v>1021</v>
      </c>
      <c r="D46" s="13" t="s">
        <v>16</v>
      </c>
      <c r="E46" s="13" t="s">
        <v>194</v>
      </c>
      <c r="F46" s="2" t="s">
        <v>127</v>
      </c>
      <c r="G46" s="2">
        <v>1</v>
      </c>
      <c r="H46" s="2" t="s">
        <v>316</v>
      </c>
      <c r="I46" s="2" t="s">
        <v>565</v>
      </c>
      <c r="J46" s="13" t="s">
        <v>233</v>
      </c>
      <c r="K46" t="s">
        <v>544</v>
      </c>
      <c r="L46" s="13" t="s">
        <v>301</v>
      </c>
      <c r="M46" s="13" t="s">
        <v>234</v>
      </c>
      <c r="N46" s="2" t="s">
        <v>425</v>
      </c>
      <c r="O46" s="9"/>
      <c r="P46" s="9">
        <v>24</v>
      </c>
      <c r="Q46" s="9"/>
      <c r="R46" s="27">
        <v>36</v>
      </c>
      <c r="S46" s="19">
        <v>0</v>
      </c>
      <c r="T46" s="19">
        <v>0</v>
      </c>
      <c r="U46" s="47">
        <v>36</v>
      </c>
      <c r="V46" s="47"/>
      <c r="W46" s="23">
        <v>30</v>
      </c>
      <c r="Y46" s="12"/>
      <c r="Z46" s="12"/>
      <c r="AA46" s="12"/>
      <c r="AC46" s="12"/>
      <c r="AD46" s="12"/>
      <c r="AE46" s="12"/>
      <c r="AJ46" s="23"/>
      <c r="AK46" s="5">
        <v>2.5</v>
      </c>
      <c r="AM46" s="16"/>
      <c r="AN46" s="16"/>
      <c r="AO46" s="16"/>
      <c r="AY46" s="5"/>
      <c r="BL46" s="36"/>
      <c r="BM46" s="36"/>
      <c r="BN46" s="36"/>
      <c r="BO46" s="23"/>
      <c r="BP46" s="23"/>
      <c r="BQ46" s="38"/>
      <c r="BR46" s="38"/>
      <c r="BS46" s="21"/>
      <c r="BT46" s="36"/>
      <c r="BV46" s="38"/>
      <c r="BW46" s="20">
        <v>36</v>
      </c>
      <c r="CJ46">
        <v>1393</v>
      </c>
      <c r="CK46" t="s">
        <v>544</v>
      </c>
    </row>
    <row r="47" spans="1:76" ht="12.75">
      <c r="A47" s="18"/>
      <c r="B47" s="13"/>
      <c r="C47" s="13"/>
      <c r="D47" s="13"/>
      <c r="E47" s="13"/>
      <c r="F47" s="2"/>
      <c r="G47" s="2"/>
      <c r="H47" s="2"/>
      <c r="I47" s="2"/>
      <c r="J47" s="13"/>
      <c r="L47" s="13"/>
      <c r="M47" s="13"/>
      <c r="N47" s="2"/>
      <c r="O47" s="9"/>
      <c r="P47" s="9"/>
      <c r="Q47" s="9"/>
      <c r="R47" s="27"/>
      <c r="S47" s="19"/>
      <c r="T47" s="19"/>
      <c r="U47" s="47"/>
      <c r="V47" s="47"/>
      <c r="X47" s="23"/>
      <c r="Y47" s="12"/>
      <c r="Z47" s="12"/>
      <c r="AA47" s="12"/>
      <c r="AC47" s="12"/>
      <c r="AD47" s="12"/>
      <c r="AE47" s="12"/>
      <c r="AF47" s="23"/>
      <c r="AJ47" s="23"/>
      <c r="AM47" s="16"/>
      <c r="AN47" s="16"/>
      <c r="AO47" s="16"/>
      <c r="AU47" s="23"/>
      <c r="AY47" s="5"/>
      <c r="BK47" s="23"/>
      <c r="BL47" s="36"/>
      <c r="BM47" s="36"/>
      <c r="BN47" s="36"/>
      <c r="BO47" s="23"/>
      <c r="BP47" s="23"/>
      <c r="BQ47" s="38"/>
      <c r="BR47" s="38"/>
      <c r="BS47" s="21"/>
      <c r="BT47" s="36"/>
      <c r="BV47" s="38"/>
      <c r="BW47" s="47"/>
      <c r="BX47" s="47"/>
    </row>
    <row r="48" spans="1:89" ht="12.75">
      <c r="A48" s="18">
        <v>1393</v>
      </c>
      <c r="B48" s="13" t="s">
        <v>778</v>
      </c>
      <c r="C48" s="13" t="s">
        <v>1021</v>
      </c>
      <c r="D48" s="13" t="s">
        <v>16</v>
      </c>
      <c r="E48" s="13" t="s">
        <v>194</v>
      </c>
      <c r="F48" s="2" t="s">
        <v>130</v>
      </c>
      <c r="G48" s="2">
        <v>2</v>
      </c>
      <c r="H48" s="2" t="s">
        <v>316</v>
      </c>
      <c r="I48" s="2" t="s">
        <v>557</v>
      </c>
      <c r="J48" s="13" t="s">
        <v>233</v>
      </c>
      <c r="K48" t="s">
        <v>550</v>
      </c>
      <c r="L48" s="13" t="s">
        <v>301</v>
      </c>
      <c r="M48" s="13" t="s">
        <v>244</v>
      </c>
      <c r="N48" s="2" t="s">
        <v>492</v>
      </c>
      <c r="O48" s="9"/>
      <c r="P48" s="9">
        <v>27</v>
      </c>
      <c r="Q48" s="9"/>
      <c r="R48" s="27">
        <v>36</v>
      </c>
      <c r="S48" s="19">
        <v>9</v>
      </c>
      <c r="T48" s="19">
        <v>0</v>
      </c>
      <c r="U48" s="47">
        <v>36.45</v>
      </c>
      <c r="W48" s="23">
        <v>27.000000000000004</v>
      </c>
      <c r="X48" s="5"/>
      <c r="Y48" s="12"/>
      <c r="Z48" s="12"/>
      <c r="AA48" s="12"/>
      <c r="AB48" s="47"/>
      <c r="AC48" s="12"/>
      <c r="AD48" s="12"/>
      <c r="AE48" s="12"/>
      <c r="AJ48" s="23"/>
      <c r="AK48" s="5">
        <v>2.2500000000000004</v>
      </c>
      <c r="AM48" s="16"/>
      <c r="AN48" s="16"/>
      <c r="AO48" s="16"/>
      <c r="AX48" s="23"/>
      <c r="AY48" s="5"/>
      <c r="BL48" s="36"/>
      <c r="BM48" s="36"/>
      <c r="BN48" s="36"/>
      <c r="BO48" s="23"/>
      <c r="BP48" s="23"/>
      <c r="BQ48" s="38"/>
      <c r="BR48" s="38"/>
      <c r="BS48" s="21"/>
      <c r="BT48" s="36"/>
      <c r="BV48" s="38"/>
      <c r="BW48" s="20">
        <v>36.45</v>
      </c>
      <c r="BX48" s="20"/>
      <c r="CJ48">
        <v>1393</v>
      </c>
      <c r="CK48" t="s">
        <v>550</v>
      </c>
    </row>
    <row r="50" spans="1:89" ht="12.75">
      <c r="A50" s="18">
        <v>1393</v>
      </c>
      <c r="B50" s="13" t="s">
        <v>778</v>
      </c>
      <c r="C50" s="13" t="s">
        <v>1021</v>
      </c>
      <c r="D50" s="13" t="s">
        <v>16</v>
      </c>
      <c r="E50" s="13" t="s">
        <v>196</v>
      </c>
      <c r="F50" s="2" t="s">
        <v>118</v>
      </c>
      <c r="G50" s="2">
        <v>3</v>
      </c>
      <c r="H50" s="2" t="s">
        <v>316</v>
      </c>
      <c r="I50" s="2" t="s">
        <v>384</v>
      </c>
      <c r="J50" s="13" t="s">
        <v>233</v>
      </c>
      <c r="K50" t="s">
        <v>321</v>
      </c>
      <c r="L50" s="13" t="s">
        <v>301</v>
      </c>
      <c r="M50" s="13" t="s">
        <v>4</v>
      </c>
      <c r="N50" s="2" t="s">
        <v>969</v>
      </c>
      <c r="O50" s="9">
        <v>2</v>
      </c>
      <c r="P50" s="9"/>
      <c r="Q50" s="9"/>
      <c r="R50" s="27">
        <v>21</v>
      </c>
      <c r="S50" s="19">
        <v>3</v>
      </c>
      <c r="T50" s="19">
        <v>0</v>
      </c>
      <c r="U50" s="47">
        <v>21.15</v>
      </c>
      <c r="V50" s="47">
        <v>10.575</v>
      </c>
      <c r="W50" s="23"/>
      <c r="X50" s="5">
        <v>0.88125</v>
      </c>
      <c r="Y50" s="12"/>
      <c r="Z50" s="12"/>
      <c r="AA50" s="12"/>
      <c r="AB50" s="47"/>
      <c r="AC50" s="12">
        <v>1</v>
      </c>
      <c r="AD50" s="12">
        <v>15</v>
      </c>
      <c r="AE50" s="12">
        <v>3</v>
      </c>
      <c r="AF50" s="23">
        <v>1.7625</v>
      </c>
      <c r="AJ50" s="23">
        <v>0.88125</v>
      </c>
      <c r="AK50" s="23"/>
      <c r="AM50" s="16"/>
      <c r="AN50" s="16"/>
      <c r="AO50" s="16"/>
      <c r="AY50" s="5"/>
      <c r="BG50" s="23">
        <v>0.88125</v>
      </c>
      <c r="BL50" s="36"/>
      <c r="BM50" s="36"/>
      <c r="BN50" s="36"/>
      <c r="BO50" s="23"/>
      <c r="BP50" s="23"/>
      <c r="BQ50" s="38"/>
      <c r="BR50" s="38"/>
      <c r="BS50" s="21"/>
      <c r="BT50" s="36"/>
      <c r="BV50" s="38"/>
      <c r="BW50" s="20">
        <v>21.15</v>
      </c>
      <c r="BX50" s="20">
        <v>10.575</v>
      </c>
      <c r="CJ50">
        <v>1393</v>
      </c>
      <c r="CK50" t="s">
        <v>321</v>
      </c>
    </row>
    <row r="51" spans="1:89" ht="12.75">
      <c r="A51" s="18">
        <v>1393</v>
      </c>
      <c r="B51" s="13" t="s">
        <v>778</v>
      </c>
      <c r="C51" s="13" t="s">
        <v>1021</v>
      </c>
      <c r="D51" s="13" t="s">
        <v>16</v>
      </c>
      <c r="E51" s="13" t="s">
        <v>196</v>
      </c>
      <c r="F51" s="2" t="s">
        <v>119</v>
      </c>
      <c r="G51" s="2">
        <v>3</v>
      </c>
      <c r="H51" s="2" t="s">
        <v>316</v>
      </c>
      <c r="I51" s="2" t="s">
        <v>1278</v>
      </c>
      <c r="J51" s="13" t="s">
        <v>233</v>
      </c>
      <c r="K51" t="s">
        <v>338</v>
      </c>
      <c r="L51" s="13" t="s">
        <v>301</v>
      </c>
      <c r="M51" s="13" t="s">
        <v>1213</v>
      </c>
      <c r="N51" s="2" t="s">
        <v>1055</v>
      </c>
      <c r="O51" s="9">
        <v>25</v>
      </c>
      <c r="P51" s="9"/>
      <c r="Q51" s="9"/>
      <c r="R51" s="27"/>
      <c r="S51" s="19"/>
      <c r="T51" s="19"/>
      <c r="U51" s="47">
        <v>1050</v>
      </c>
      <c r="V51" s="47">
        <v>42</v>
      </c>
      <c r="W51" s="23"/>
      <c r="X51" s="5">
        <v>3.5</v>
      </c>
      <c r="Y51" s="12"/>
      <c r="Z51" s="12"/>
      <c r="AA51" s="12"/>
      <c r="AB51" s="47"/>
      <c r="AC51" s="12"/>
      <c r="AD51" s="12"/>
      <c r="AE51" s="12"/>
      <c r="AF51" s="23">
        <v>87.5</v>
      </c>
      <c r="AG51">
        <v>3</v>
      </c>
      <c r="AH51">
        <v>10</v>
      </c>
      <c r="AI51">
        <v>0</v>
      </c>
      <c r="AJ51" s="23">
        <v>3.5</v>
      </c>
      <c r="AK51" s="23"/>
      <c r="AM51" s="16"/>
      <c r="AN51" s="16"/>
      <c r="AO51" s="16"/>
      <c r="AY51" s="5"/>
      <c r="BC51" s="23">
        <v>3.5</v>
      </c>
      <c r="BL51" s="36"/>
      <c r="BM51" s="36"/>
      <c r="BN51" s="36"/>
      <c r="BO51" s="23"/>
      <c r="BP51" s="23"/>
      <c r="BQ51" s="38"/>
      <c r="BR51" s="38"/>
      <c r="BS51" s="21"/>
      <c r="BT51" s="36"/>
      <c r="BV51" s="38"/>
      <c r="BW51" s="20">
        <v>1050</v>
      </c>
      <c r="BX51" s="20">
        <v>42</v>
      </c>
      <c r="CJ51">
        <v>1393</v>
      </c>
      <c r="CK51" t="s">
        <v>338</v>
      </c>
    </row>
    <row r="52" spans="1:90" ht="12.75">
      <c r="A52" s="18">
        <v>1393</v>
      </c>
      <c r="B52" s="13" t="s">
        <v>778</v>
      </c>
      <c r="C52" s="13" t="s">
        <v>1021</v>
      </c>
      <c r="D52" s="13" t="s">
        <v>16</v>
      </c>
      <c r="E52" s="13" t="s">
        <v>196</v>
      </c>
      <c r="F52" s="2" t="s">
        <v>120</v>
      </c>
      <c r="G52" s="2">
        <v>3</v>
      </c>
      <c r="H52" s="2" t="s">
        <v>316</v>
      </c>
      <c r="I52" s="2" t="s">
        <v>440</v>
      </c>
      <c r="J52" s="13" t="s">
        <v>233</v>
      </c>
      <c r="K52" t="s">
        <v>333</v>
      </c>
      <c r="L52" s="13" t="s">
        <v>301</v>
      </c>
      <c r="M52" s="13" t="s">
        <v>958</v>
      </c>
      <c r="N52" s="2" t="s">
        <v>1055</v>
      </c>
      <c r="O52" s="9">
        <v>25</v>
      </c>
      <c r="P52" s="9"/>
      <c r="Q52" s="9"/>
      <c r="R52" s="27"/>
      <c r="S52" s="19"/>
      <c r="T52" s="19"/>
      <c r="U52" s="47">
        <v>1050</v>
      </c>
      <c r="V52" s="47">
        <v>42</v>
      </c>
      <c r="W52" s="23"/>
      <c r="X52" s="5">
        <v>3.5</v>
      </c>
      <c r="Y52" s="12"/>
      <c r="Z52" s="12"/>
      <c r="AA52" s="12"/>
      <c r="AB52" s="47"/>
      <c r="AC52" s="12"/>
      <c r="AD52" s="12"/>
      <c r="AE52" s="12"/>
      <c r="AF52" s="23">
        <v>87.5</v>
      </c>
      <c r="AG52">
        <v>3</v>
      </c>
      <c r="AH52">
        <v>10</v>
      </c>
      <c r="AI52">
        <v>0</v>
      </c>
      <c r="AJ52" s="23">
        <v>3.5</v>
      </c>
      <c r="AK52" s="23"/>
      <c r="AM52" s="16"/>
      <c r="AN52" s="16"/>
      <c r="AO52" s="16"/>
      <c r="AY52" s="5"/>
      <c r="BC52" s="23">
        <v>3.5</v>
      </c>
      <c r="BL52" s="36"/>
      <c r="BM52" s="36"/>
      <c r="BN52" s="36"/>
      <c r="BO52" s="23"/>
      <c r="BP52" s="23"/>
      <c r="BQ52" s="38"/>
      <c r="BR52" s="38"/>
      <c r="BS52" s="21"/>
      <c r="BT52" s="36"/>
      <c r="BV52" s="38"/>
      <c r="BW52" s="20">
        <v>1050</v>
      </c>
      <c r="BX52" s="20">
        <v>42</v>
      </c>
      <c r="CJ52">
        <v>1393</v>
      </c>
      <c r="CK52" t="s">
        <v>333</v>
      </c>
      <c r="CL52" t="s">
        <v>840</v>
      </c>
    </row>
    <row r="53" spans="1:89" ht="12.75">
      <c r="A53" s="18">
        <v>1393</v>
      </c>
      <c r="B53" s="13" t="s">
        <v>778</v>
      </c>
      <c r="C53" s="13" t="s">
        <v>1021</v>
      </c>
      <c r="D53" s="13" t="s">
        <v>16</v>
      </c>
      <c r="E53" s="13" t="s">
        <v>196</v>
      </c>
      <c r="F53" s="2" t="s">
        <v>121</v>
      </c>
      <c r="G53" s="2">
        <v>3</v>
      </c>
      <c r="H53" s="2" t="s">
        <v>316</v>
      </c>
      <c r="I53" s="2" t="s">
        <v>378</v>
      </c>
      <c r="J53" s="13" t="s">
        <v>233</v>
      </c>
      <c r="K53" t="s">
        <v>317</v>
      </c>
      <c r="L53" s="13" t="s">
        <v>301</v>
      </c>
      <c r="M53" s="13" t="s">
        <v>234</v>
      </c>
      <c r="N53" s="2" t="s">
        <v>1251</v>
      </c>
      <c r="O53" s="9">
        <v>9</v>
      </c>
      <c r="P53" s="9"/>
      <c r="Q53" s="9"/>
      <c r="R53" s="27">
        <v>496</v>
      </c>
      <c r="S53" s="19">
        <v>16</v>
      </c>
      <c r="T53" s="19">
        <v>0</v>
      </c>
      <c r="U53" s="47">
        <v>496.8</v>
      </c>
      <c r="V53" s="47">
        <v>55.2</v>
      </c>
      <c r="W53" s="23"/>
      <c r="X53" s="5">
        <v>4.6000000000000005</v>
      </c>
      <c r="Y53" s="12"/>
      <c r="Z53" s="12"/>
      <c r="AA53" s="12"/>
      <c r="AB53" s="47"/>
      <c r="AC53" s="12"/>
      <c r="AD53" s="12"/>
      <c r="AE53" s="12"/>
      <c r="AF53" s="23"/>
      <c r="AG53">
        <v>4</v>
      </c>
      <c r="AH53">
        <v>12</v>
      </c>
      <c r="AI53">
        <v>0</v>
      </c>
      <c r="AJ53" s="23">
        <v>4.6000000000000005</v>
      </c>
      <c r="AK53" s="23"/>
      <c r="AM53" s="16"/>
      <c r="AN53" s="16"/>
      <c r="AO53" s="16"/>
      <c r="AY53" s="5"/>
      <c r="BL53" s="36"/>
      <c r="BM53" s="36"/>
      <c r="BN53" s="36"/>
      <c r="BO53" s="23"/>
      <c r="BP53" s="23"/>
      <c r="BQ53" s="38"/>
      <c r="BR53" s="38"/>
      <c r="BS53" s="21"/>
      <c r="BT53" s="36"/>
      <c r="BV53" s="38"/>
      <c r="BW53" s="20">
        <v>496.8</v>
      </c>
      <c r="BX53" s="20">
        <v>55.2</v>
      </c>
      <c r="CJ53">
        <v>1393</v>
      </c>
      <c r="CK53" t="s">
        <v>317</v>
      </c>
    </row>
    <row r="54" spans="1:76" ht="12.75">
      <c r="A54" s="18"/>
      <c r="B54" s="13"/>
      <c r="C54" s="13"/>
      <c r="D54" s="13"/>
      <c r="E54" s="13"/>
      <c r="F54" s="2"/>
      <c r="G54" s="2"/>
      <c r="H54" s="2"/>
      <c r="I54" s="2"/>
      <c r="J54" s="13"/>
      <c r="L54" s="13"/>
      <c r="M54" s="13"/>
      <c r="N54" s="2"/>
      <c r="O54" s="9"/>
      <c r="P54" s="9"/>
      <c r="Q54" s="9"/>
      <c r="R54" s="27"/>
      <c r="S54" s="19"/>
      <c r="T54" s="19"/>
      <c r="U54" s="47"/>
      <c r="V54" s="47"/>
      <c r="W54" s="23"/>
      <c r="X54" s="23"/>
      <c r="Y54" s="12"/>
      <c r="Z54" s="12"/>
      <c r="AA54" s="12"/>
      <c r="AC54" s="12"/>
      <c r="AD54" s="12"/>
      <c r="AE54" s="12"/>
      <c r="AF54" s="23"/>
      <c r="AJ54" s="23"/>
      <c r="AK54" s="23"/>
      <c r="AM54" s="16"/>
      <c r="AN54" s="16"/>
      <c r="AO54" s="16"/>
      <c r="AY54" s="5"/>
      <c r="BC54" s="23"/>
      <c r="BL54" s="36"/>
      <c r="BM54" s="36"/>
      <c r="BN54" s="36"/>
      <c r="BO54" s="23"/>
      <c r="BP54" s="23"/>
      <c r="BQ54" s="38"/>
      <c r="BR54" s="38"/>
      <c r="BS54" s="21"/>
      <c r="BT54" s="36"/>
      <c r="BV54" s="38"/>
      <c r="BW54" s="47"/>
      <c r="BX54" s="47"/>
    </row>
    <row r="55" spans="1:89" ht="12.75">
      <c r="A55" s="18">
        <v>1393</v>
      </c>
      <c r="B55" s="13" t="s">
        <v>861</v>
      </c>
      <c r="C55" s="13" t="s">
        <v>1021</v>
      </c>
      <c r="D55" s="13" t="s">
        <v>56</v>
      </c>
      <c r="E55" s="13" t="s">
        <v>179</v>
      </c>
      <c r="F55" s="2" t="s">
        <v>147</v>
      </c>
      <c r="G55" s="2">
        <v>1</v>
      </c>
      <c r="H55" s="2" t="s">
        <v>316</v>
      </c>
      <c r="I55" s="2" t="s">
        <v>387</v>
      </c>
      <c r="J55" s="13" t="s">
        <v>233</v>
      </c>
      <c r="K55" t="s">
        <v>337</v>
      </c>
      <c r="L55" s="13" t="s">
        <v>301</v>
      </c>
      <c r="M55" s="13" t="s">
        <v>1184</v>
      </c>
      <c r="N55" s="2" t="s">
        <v>425</v>
      </c>
      <c r="O55" s="9">
        <v>2</v>
      </c>
      <c r="P55" s="9"/>
      <c r="Q55" s="9"/>
      <c r="R55" s="27">
        <v>100</v>
      </c>
      <c r="S55" s="19">
        <v>16</v>
      </c>
      <c r="T55" s="19">
        <v>0</v>
      </c>
      <c r="U55" s="47">
        <v>100.8</v>
      </c>
      <c r="V55" s="47">
        <v>50.4</v>
      </c>
      <c r="W55" s="23"/>
      <c r="X55" s="5">
        <v>4.2</v>
      </c>
      <c r="Y55" s="12">
        <v>50</v>
      </c>
      <c r="Z55" s="12">
        <v>8</v>
      </c>
      <c r="AA55" s="12">
        <v>0</v>
      </c>
      <c r="AB55" s="47">
        <v>50.4</v>
      </c>
      <c r="AC55" s="12"/>
      <c r="AD55" s="12"/>
      <c r="AE55" s="12"/>
      <c r="AF55" s="23"/>
      <c r="AG55">
        <v>4</v>
      </c>
      <c r="AH55">
        <v>4</v>
      </c>
      <c r="AI55">
        <v>0</v>
      </c>
      <c r="AJ55" s="23">
        <v>4.2</v>
      </c>
      <c r="AK55" s="23"/>
      <c r="AM55" s="16"/>
      <c r="AN55" s="16"/>
      <c r="AO55" s="16"/>
      <c r="AX55" s="23">
        <v>4.2</v>
      </c>
      <c r="AY55" s="5"/>
      <c r="BL55" s="36"/>
      <c r="BM55" s="36"/>
      <c r="BN55" s="36"/>
      <c r="BO55" s="23"/>
      <c r="BP55" s="23"/>
      <c r="BQ55" s="38"/>
      <c r="BR55" s="38"/>
      <c r="BS55" s="21"/>
      <c r="BT55" s="36"/>
      <c r="BV55" s="38"/>
      <c r="BW55" s="20">
        <v>100.8</v>
      </c>
      <c r="BX55" s="20">
        <v>50.4</v>
      </c>
      <c r="CJ55">
        <v>1393</v>
      </c>
      <c r="CK55" t="s">
        <v>337</v>
      </c>
    </row>
    <row r="56" spans="1:76" ht="12.75">
      <c r="A56" s="18"/>
      <c r="B56" s="13"/>
      <c r="C56" s="13"/>
      <c r="D56" s="13"/>
      <c r="E56" s="13"/>
      <c r="F56" s="2"/>
      <c r="G56" s="2"/>
      <c r="H56" s="2"/>
      <c r="I56" s="2"/>
      <c r="J56" s="13"/>
      <c r="L56" s="13"/>
      <c r="M56" s="13"/>
      <c r="N56" s="2"/>
      <c r="O56" s="9"/>
      <c r="P56" s="9"/>
      <c r="Q56" s="9"/>
      <c r="R56" s="27"/>
      <c r="S56" s="19"/>
      <c r="T56" s="19"/>
      <c r="U56" s="47"/>
      <c r="V56" s="47"/>
      <c r="X56" s="23"/>
      <c r="Y56" s="12"/>
      <c r="Z56" s="12"/>
      <c r="AA56" s="12"/>
      <c r="AB56" s="47"/>
      <c r="AJ56" s="23"/>
      <c r="AM56" s="16"/>
      <c r="AN56" s="16"/>
      <c r="AO56" s="16"/>
      <c r="AY56" s="5"/>
      <c r="BD56" s="23"/>
      <c r="BL56" s="36"/>
      <c r="BM56" s="36"/>
      <c r="BN56" s="36"/>
      <c r="BO56" s="23"/>
      <c r="BP56" s="23"/>
      <c r="BQ56" s="38"/>
      <c r="BR56" s="38"/>
      <c r="BS56" s="21"/>
      <c r="BT56" s="36"/>
      <c r="BV56" s="38"/>
      <c r="BW56" s="47"/>
      <c r="BX56" s="47"/>
    </row>
    <row r="57" spans="1:89" ht="12.75">
      <c r="A57" s="18">
        <v>1393</v>
      </c>
      <c r="B57" s="13" t="s">
        <v>861</v>
      </c>
      <c r="C57" s="13" t="s">
        <v>1021</v>
      </c>
      <c r="D57" s="13" t="s">
        <v>56</v>
      </c>
      <c r="E57" s="13" t="s">
        <v>179</v>
      </c>
      <c r="F57" s="2" t="s">
        <v>148</v>
      </c>
      <c r="G57" s="2">
        <v>2</v>
      </c>
      <c r="H57" s="2" t="s">
        <v>316</v>
      </c>
      <c r="I57" s="2" t="s">
        <v>572</v>
      </c>
      <c r="J57" s="13" t="s">
        <v>233</v>
      </c>
      <c r="K57" t="s">
        <v>551</v>
      </c>
      <c r="L57" s="13" t="s">
        <v>301</v>
      </c>
      <c r="M57" s="13" t="s">
        <v>1184</v>
      </c>
      <c r="N57" s="2" t="s">
        <v>422</v>
      </c>
      <c r="O57" s="9"/>
      <c r="P57" s="9">
        <v>24</v>
      </c>
      <c r="Q57" s="9"/>
      <c r="R57" s="27">
        <v>37</v>
      </c>
      <c r="S57" s="19">
        <v>4</v>
      </c>
      <c r="T57" s="19">
        <v>0</v>
      </c>
      <c r="U57" s="47">
        <v>37.2</v>
      </c>
      <c r="V57" s="47"/>
      <c r="W57" s="23">
        <v>31.000000000000004</v>
      </c>
      <c r="Y57" s="12"/>
      <c r="Z57" s="12"/>
      <c r="AA57" s="12"/>
      <c r="AB57" s="47"/>
      <c r="AC57" s="12"/>
      <c r="AD57" s="12"/>
      <c r="AE57" s="12"/>
      <c r="AK57" s="5">
        <v>2.5833333333333335</v>
      </c>
      <c r="AM57" s="16"/>
      <c r="AN57" s="16"/>
      <c r="AO57" s="16"/>
      <c r="AY57" s="5"/>
      <c r="BL57" s="36"/>
      <c r="BM57" s="36"/>
      <c r="BN57" s="36"/>
      <c r="BO57" s="23"/>
      <c r="BP57" s="23"/>
      <c r="BQ57" s="38"/>
      <c r="BR57" s="38"/>
      <c r="BS57" s="21"/>
      <c r="BT57" s="36"/>
      <c r="BV57" s="38"/>
      <c r="BW57" s="20">
        <v>37.2</v>
      </c>
      <c r="BX57" s="20"/>
      <c r="CJ57">
        <v>1393</v>
      </c>
      <c r="CK57" t="s">
        <v>551</v>
      </c>
    </row>
    <row r="58" spans="1:90" ht="12.75">
      <c r="A58" s="18">
        <v>1393</v>
      </c>
      <c r="B58" s="13" t="s">
        <v>861</v>
      </c>
      <c r="C58" s="13" t="s">
        <v>1021</v>
      </c>
      <c r="D58" s="13" t="s">
        <v>56</v>
      </c>
      <c r="E58" s="13" t="s">
        <v>179</v>
      </c>
      <c r="F58" s="2" t="s">
        <v>150</v>
      </c>
      <c r="G58" s="2">
        <v>2</v>
      </c>
      <c r="H58" s="2" t="s">
        <v>316</v>
      </c>
      <c r="I58" s="2" t="s">
        <v>515</v>
      </c>
      <c r="J58" s="13" t="s">
        <v>233</v>
      </c>
      <c r="K58" t="s">
        <v>327</v>
      </c>
      <c r="L58" s="13" t="s">
        <v>301</v>
      </c>
      <c r="M58" s="13" t="s">
        <v>4</v>
      </c>
      <c r="N58" s="2" t="s">
        <v>1068</v>
      </c>
      <c r="O58" s="9">
        <v>2</v>
      </c>
      <c r="P58" s="9"/>
      <c r="Q58" s="9"/>
      <c r="R58" s="27">
        <v>103</v>
      </c>
      <c r="S58" s="19">
        <v>4</v>
      </c>
      <c r="T58" s="19">
        <v>0</v>
      </c>
      <c r="U58" s="47">
        <v>103.2</v>
      </c>
      <c r="V58" s="47">
        <v>51.6</v>
      </c>
      <c r="W58" s="23"/>
      <c r="X58" s="5">
        <v>4.3</v>
      </c>
      <c r="Y58" s="12"/>
      <c r="Z58" s="12"/>
      <c r="AA58" s="12"/>
      <c r="AB58" s="47"/>
      <c r="AC58" s="12"/>
      <c r="AD58" s="12"/>
      <c r="AE58" s="12"/>
      <c r="AG58">
        <v>4</v>
      </c>
      <c r="AH58">
        <v>6</v>
      </c>
      <c r="AI58">
        <v>0</v>
      </c>
      <c r="AJ58" s="23">
        <v>4.3</v>
      </c>
      <c r="AM58" s="16"/>
      <c r="AN58" s="16"/>
      <c r="AO58" s="16"/>
      <c r="AY58" s="5"/>
      <c r="BB58" s="23">
        <v>4.3</v>
      </c>
      <c r="BL58" s="36"/>
      <c r="BM58" s="36"/>
      <c r="BN58" s="36"/>
      <c r="BO58" s="23"/>
      <c r="BP58" s="23"/>
      <c r="BQ58" s="38"/>
      <c r="BR58" s="38"/>
      <c r="BS58" s="21"/>
      <c r="BT58" s="36"/>
      <c r="BV58" s="38"/>
      <c r="BW58" s="20">
        <v>103.2</v>
      </c>
      <c r="BX58" s="20">
        <v>51.6</v>
      </c>
      <c r="CJ58">
        <v>1393</v>
      </c>
      <c r="CK58" t="s">
        <v>327</v>
      </c>
      <c r="CL58" t="s">
        <v>839</v>
      </c>
    </row>
    <row r="59" spans="1:89" ht="12.75">
      <c r="A59" s="18">
        <v>1393</v>
      </c>
      <c r="B59" s="13" t="s">
        <v>861</v>
      </c>
      <c r="C59" s="13" t="s">
        <v>1021</v>
      </c>
      <c r="D59" s="13" t="s">
        <v>56</v>
      </c>
      <c r="E59" s="13" t="s">
        <v>179</v>
      </c>
      <c r="F59" s="2" t="s">
        <v>151</v>
      </c>
      <c r="G59" s="2">
        <v>2</v>
      </c>
      <c r="H59" s="2" t="s">
        <v>316</v>
      </c>
      <c r="I59" s="2" t="s">
        <v>558</v>
      </c>
      <c r="J59" s="13" t="s">
        <v>233</v>
      </c>
      <c r="K59" t="s">
        <v>547</v>
      </c>
      <c r="L59" s="13" t="s">
        <v>301</v>
      </c>
      <c r="M59" s="13" t="s">
        <v>4</v>
      </c>
      <c r="N59" s="2" t="s">
        <v>492</v>
      </c>
      <c r="O59" s="9"/>
      <c r="P59" s="9">
        <v>27</v>
      </c>
      <c r="Q59" s="9"/>
      <c r="R59" s="27">
        <v>36</v>
      </c>
      <c r="S59" s="19">
        <v>9</v>
      </c>
      <c r="T59" s="19">
        <v>0</v>
      </c>
      <c r="U59" s="47">
        <v>36.45</v>
      </c>
      <c r="V59" s="47"/>
      <c r="W59" s="23">
        <v>27.000000000000004</v>
      </c>
      <c r="Y59" s="12"/>
      <c r="Z59" s="12"/>
      <c r="AA59" s="12"/>
      <c r="AB59" s="47"/>
      <c r="AC59" s="12"/>
      <c r="AD59" s="12"/>
      <c r="AE59" s="12"/>
      <c r="AK59" s="5">
        <v>2.2500000000000004</v>
      </c>
      <c r="AM59" s="16"/>
      <c r="AN59" s="16"/>
      <c r="AO59" s="16"/>
      <c r="AY59" s="5"/>
      <c r="BL59" s="36"/>
      <c r="BM59" s="36"/>
      <c r="BN59" s="36"/>
      <c r="BO59" s="23"/>
      <c r="BP59" s="23"/>
      <c r="BQ59" s="38"/>
      <c r="BR59" s="38"/>
      <c r="BS59" s="21"/>
      <c r="BT59" s="36"/>
      <c r="BV59" s="38"/>
      <c r="BW59" s="20">
        <v>36.45</v>
      </c>
      <c r="CJ59">
        <v>1393</v>
      </c>
      <c r="CK59" t="s">
        <v>547</v>
      </c>
    </row>
    <row r="60" spans="1:89" ht="12.75">
      <c r="A60" s="18">
        <v>1393</v>
      </c>
      <c r="B60" s="13" t="s">
        <v>861</v>
      </c>
      <c r="C60" s="13" t="s">
        <v>1021</v>
      </c>
      <c r="D60" s="13" t="s">
        <v>56</v>
      </c>
      <c r="E60" s="13" t="s">
        <v>179</v>
      </c>
      <c r="F60" s="2" t="s">
        <v>143</v>
      </c>
      <c r="G60" s="2">
        <v>2</v>
      </c>
      <c r="H60" s="2" t="s">
        <v>316</v>
      </c>
      <c r="I60" s="2" t="s">
        <v>384</v>
      </c>
      <c r="J60" s="13" t="s">
        <v>233</v>
      </c>
      <c r="K60" t="s">
        <v>321</v>
      </c>
      <c r="L60" s="13" t="s">
        <v>301</v>
      </c>
      <c r="M60" s="13" t="s">
        <v>4</v>
      </c>
      <c r="N60" s="2" t="s">
        <v>969</v>
      </c>
      <c r="O60" s="9">
        <v>2</v>
      </c>
      <c r="P60" s="9"/>
      <c r="Q60" s="9"/>
      <c r="R60" s="27">
        <v>21</v>
      </c>
      <c r="S60" s="19">
        <v>12</v>
      </c>
      <c r="T60" s="19">
        <v>0</v>
      </c>
      <c r="U60" s="47">
        <v>21.6</v>
      </c>
      <c r="V60" s="47">
        <v>10.8</v>
      </c>
      <c r="W60" s="23"/>
      <c r="X60" s="5">
        <v>0.9</v>
      </c>
      <c r="Y60" s="12"/>
      <c r="Z60" s="12"/>
      <c r="AA60" s="12"/>
      <c r="AB60" s="47"/>
      <c r="AC60" s="12"/>
      <c r="AD60" s="12"/>
      <c r="AE60" s="12"/>
      <c r="AJ60" s="23">
        <v>0.9</v>
      </c>
      <c r="AM60" s="16"/>
      <c r="AN60" s="16"/>
      <c r="AO60" s="16"/>
      <c r="AY60" s="5"/>
      <c r="BG60" s="23">
        <v>0.9</v>
      </c>
      <c r="BL60" s="36"/>
      <c r="BM60" s="36"/>
      <c r="BN60" s="36"/>
      <c r="BO60" s="23"/>
      <c r="BP60" s="23"/>
      <c r="BQ60" s="38"/>
      <c r="BR60" s="38"/>
      <c r="BS60" s="21"/>
      <c r="BT60" s="36"/>
      <c r="BV60" s="38"/>
      <c r="BW60" s="20">
        <v>21.6</v>
      </c>
      <c r="BX60" s="20">
        <v>10.8</v>
      </c>
      <c r="CJ60">
        <v>1393</v>
      </c>
      <c r="CK60" t="s">
        <v>321</v>
      </c>
    </row>
    <row r="62" spans="1:89" ht="12.75">
      <c r="A62" s="18">
        <v>1394</v>
      </c>
      <c r="B62" s="13" t="s">
        <v>778</v>
      </c>
      <c r="C62" s="13" t="s">
        <v>1021</v>
      </c>
      <c r="D62" s="13" t="s">
        <v>57</v>
      </c>
      <c r="E62" s="13" t="s">
        <v>184</v>
      </c>
      <c r="F62" s="2" t="s">
        <v>171</v>
      </c>
      <c r="G62" s="2">
        <v>2</v>
      </c>
      <c r="H62" s="2" t="s">
        <v>316</v>
      </c>
      <c r="I62" s="2" t="s">
        <v>352</v>
      </c>
      <c r="J62" s="13" t="s">
        <v>233</v>
      </c>
      <c r="K62" t="s">
        <v>319</v>
      </c>
      <c r="L62" s="13" t="s">
        <v>299</v>
      </c>
      <c r="M62" s="13" t="s">
        <v>255</v>
      </c>
      <c r="N62" s="2" t="s">
        <v>425</v>
      </c>
      <c r="O62" s="9">
        <v>2</v>
      </c>
      <c r="P62" s="9"/>
      <c r="Q62" s="9"/>
      <c r="R62" s="27">
        <v>125</v>
      </c>
      <c r="S62" s="19">
        <v>8</v>
      </c>
      <c r="T62" s="19">
        <v>0</v>
      </c>
      <c r="U62" s="47">
        <v>125.4</v>
      </c>
      <c r="V62" s="47">
        <v>62.7</v>
      </c>
      <c r="W62" s="23"/>
      <c r="X62" s="5">
        <v>5.225</v>
      </c>
      <c r="Y62" s="12"/>
      <c r="Z62" s="12"/>
      <c r="AA62" s="12"/>
      <c r="AC62" s="12">
        <v>10</v>
      </c>
      <c r="AD62" s="12">
        <v>9</v>
      </c>
      <c r="AE62" s="12">
        <v>0</v>
      </c>
      <c r="AF62" s="23">
        <v>10.45</v>
      </c>
      <c r="AG62">
        <v>5</v>
      </c>
      <c r="AH62">
        <v>4</v>
      </c>
      <c r="AI62">
        <v>6</v>
      </c>
      <c r="AJ62" s="23">
        <v>5.225</v>
      </c>
      <c r="AM62" s="16"/>
      <c r="AN62" s="16"/>
      <c r="AO62" s="16"/>
      <c r="AX62" s="23">
        <v>5.225</v>
      </c>
      <c r="AY62" s="5"/>
      <c r="BL62" s="36"/>
      <c r="BM62" s="36"/>
      <c r="BN62" s="36"/>
      <c r="BO62" s="23"/>
      <c r="BP62" s="23"/>
      <c r="BQ62" s="38"/>
      <c r="BR62" s="38"/>
      <c r="BS62" s="21"/>
      <c r="BT62" s="36"/>
      <c r="BV62" s="38"/>
      <c r="BW62" s="20">
        <v>125.4</v>
      </c>
      <c r="BX62" s="20">
        <v>62.7</v>
      </c>
      <c r="CJ62">
        <v>1394</v>
      </c>
      <c r="CK62" t="s">
        <v>319</v>
      </c>
    </row>
    <row r="63" spans="1:89" ht="12.75">
      <c r="A63" s="18">
        <v>1394</v>
      </c>
      <c r="B63" s="13" t="s">
        <v>778</v>
      </c>
      <c r="C63" s="13" t="s">
        <v>1021</v>
      </c>
      <c r="D63" s="13" t="s">
        <v>57</v>
      </c>
      <c r="E63" s="13" t="s">
        <v>184</v>
      </c>
      <c r="F63" s="2" t="s">
        <v>172</v>
      </c>
      <c r="G63" s="2">
        <v>2</v>
      </c>
      <c r="H63" s="2" t="s">
        <v>316</v>
      </c>
      <c r="I63" s="2" t="s">
        <v>567</v>
      </c>
      <c r="J63" s="13" t="s">
        <v>233</v>
      </c>
      <c r="K63" t="s">
        <v>566</v>
      </c>
      <c r="L63" s="13" t="s">
        <v>299</v>
      </c>
      <c r="M63" s="13" t="s">
        <v>255</v>
      </c>
      <c r="N63" s="2" t="s">
        <v>425</v>
      </c>
      <c r="O63" s="9"/>
      <c r="P63" s="9">
        <v>12</v>
      </c>
      <c r="Q63" s="9"/>
      <c r="R63" s="27">
        <v>21</v>
      </c>
      <c r="S63" s="19">
        <v>12</v>
      </c>
      <c r="T63" s="19">
        <v>0</v>
      </c>
      <c r="U63" s="47">
        <v>21.6</v>
      </c>
      <c r="W63" s="23">
        <v>36</v>
      </c>
      <c r="Y63" s="12"/>
      <c r="Z63" s="12"/>
      <c r="AA63" s="12"/>
      <c r="AC63" s="12"/>
      <c r="AD63" s="12"/>
      <c r="AE63" s="12"/>
      <c r="AJ63" s="23"/>
      <c r="AK63" s="5">
        <v>3</v>
      </c>
      <c r="AM63" s="16"/>
      <c r="AN63" s="16"/>
      <c r="AO63" s="16"/>
      <c r="AY63" s="5"/>
      <c r="BL63" s="36"/>
      <c r="BM63" s="36"/>
      <c r="BN63" s="36"/>
      <c r="BO63" s="23"/>
      <c r="BP63" s="23"/>
      <c r="BQ63" s="38"/>
      <c r="BR63" s="38"/>
      <c r="BS63" s="21"/>
      <c r="BT63" s="36"/>
      <c r="BV63" s="38"/>
      <c r="BW63" s="20">
        <v>21.6</v>
      </c>
      <c r="CJ63">
        <v>1394</v>
      </c>
      <c r="CK63" t="s">
        <v>566</v>
      </c>
    </row>
    <row r="64" spans="1:90" ht="12.75">
      <c r="A64" s="18">
        <v>1394</v>
      </c>
      <c r="B64" s="13" t="s">
        <v>778</v>
      </c>
      <c r="C64" s="13" t="s">
        <v>1021</v>
      </c>
      <c r="D64" s="13" t="s">
        <v>57</v>
      </c>
      <c r="E64" s="13" t="s">
        <v>184</v>
      </c>
      <c r="F64" s="2" t="s">
        <v>175</v>
      </c>
      <c r="G64" s="2">
        <v>2</v>
      </c>
      <c r="H64" s="2" t="s">
        <v>316</v>
      </c>
      <c r="I64" s="2" t="s">
        <v>560</v>
      </c>
      <c r="J64" s="13" t="s">
        <v>233</v>
      </c>
      <c r="K64" t="s">
        <v>547</v>
      </c>
      <c r="L64" s="13" t="s">
        <v>301</v>
      </c>
      <c r="M64" s="13" t="s">
        <v>4</v>
      </c>
      <c r="N64" s="2" t="s">
        <v>492</v>
      </c>
      <c r="O64" s="9"/>
      <c r="P64" s="9">
        <v>18</v>
      </c>
      <c r="Q64" s="9"/>
      <c r="R64" s="27">
        <v>27</v>
      </c>
      <c r="S64" s="19">
        <v>18</v>
      </c>
      <c r="T64" s="19">
        <v>0</v>
      </c>
      <c r="U64" s="47">
        <v>27.9</v>
      </c>
      <c r="V64" s="47"/>
      <c r="W64" s="23">
        <v>31</v>
      </c>
      <c r="Y64" s="12"/>
      <c r="Z64" s="12"/>
      <c r="AA64" s="12"/>
      <c r="AB64" s="47"/>
      <c r="AC64" s="12"/>
      <c r="AD64" s="12"/>
      <c r="AE64" s="12"/>
      <c r="AF64" s="23">
        <v>2.325</v>
      </c>
      <c r="AK64" s="5">
        <v>2.5833333333333335</v>
      </c>
      <c r="AM64" s="16"/>
      <c r="AN64" s="16"/>
      <c r="AO64" s="16"/>
      <c r="AY64" s="5"/>
      <c r="BL64" s="36"/>
      <c r="BM64" s="36"/>
      <c r="BN64" s="36"/>
      <c r="BO64" s="23"/>
      <c r="BP64" s="23"/>
      <c r="BQ64" s="38"/>
      <c r="BR64" s="38"/>
      <c r="BS64" s="21"/>
      <c r="BT64" s="36"/>
      <c r="BV64" s="38"/>
      <c r="BW64" s="20">
        <v>27.9</v>
      </c>
      <c r="CJ64">
        <v>1394</v>
      </c>
      <c r="CK64" t="s">
        <v>547</v>
      </c>
      <c r="CL64" t="s">
        <v>835</v>
      </c>
    </row>
    <row r="65" spans="1:89" ht="12.75">
      <c r="A65" s="18">
        <v>1394</v>
      </c>
      <c r="B65" s="13" t="s">
        <v>778</v>
      </c>
      <c r="C65" s="13" t="s">
        <v>1021</v>
      </c>
      <c r="D65" s="13" t="s">
        <v>57</v>
      </c>
      <c r="E65" s="13" t="s">
        <v>184</v>
      </c>
      <c r="F65" s="2" t="s">
        <v>176</v>
      </c>
      <c r="G65" s="2">
        <v>2</v>
      </c>
      <c r="H65" s="2" t="s">
        <v>316</v>
      </c>
      <c r="I65" t="s">
        <v>385</v>
      </c>
      <c r="J65" s="13" t="s">
        <v>233</v>
      </c>
      <c r="K65" t="s">
        <v>321</v>
      </c>
      <c r="L65" s="13" t="s">
        <v>301</v>
      </c>
      <c r="M65" s="13" t="s">
        <v>4</v>
      </c>
      <c r="N65" s="2" t="s">
        <v>950</v>
      </c>
      <c r="O65" s="9">
        <v>2</v>
      </c>
      <c r="P65" s="9"/>
      <c r="Q65" s="9"/>
      <c r="R65" s="27">
        <v>21</v>
      </c>
      <c r="S65" s="19">
        <v>12</v>
      </c>
      <c r="T65" s="19">
        <v>0</v>
      </c>
      <c r="U65" s="47">
        <v>21.6</v>
      </c>
      <c r="V65" s="47">
        <v>10.8</v>
      </c>
      <c r="W65" s="23"/>
      <c r="X65" s="5">
        <v>0.9</v>
      </c>
      <c r="Y65" s="12"/>
      <c r="Z65" s="12"/>
      <c r="AA65" s="12"/>
      <c r="AB65" s="47"/>
      <c r="AC65" s="12">
        <v>1</v>
      </c>
      <c r="AD65" s="12">
        <v>18</v>
      </c>
      <c r="AE65" s="12">
        <v>0</v>
      </c>
      <c r="AF65" s="23">
        <v>1.9</v>
      </c>
      <c r="AJ65" s="23">
        <v>0.9</v>
      </c>
      <c r="AM65" s="16"/>
      <c r="AN65" s="16"/>
      <c r="AO65" s="16"/>
      <c r="AY65" s="5"/>
      <c r="BG65" s="23">
        <v>0.9</v>
      </c>
      <c r="BL65" s="36"/>
      <c r="BM65" s="36"/>
      <c r="BN65" s="36"/>
      <c r="BO65" s="23"/>
      <c r="BP65" s="23"/>
      <c r="BQ65" s="38"/>
      <c r="BR65" s="38"/>
      <c r="BS65" s="21"/>
      <c r="BT65" s="36"/>
      <c r="BV65" s="38"/>
      <c r="BW65" s="20">
        <v>21.6</v>
      </c>
      <c r="BX65" s="20">
        <v>10.8</v>
      </c>
      <c r="CJ65">
        <v>1394</v>
      </c>
      <c r="CK65" t="s">
        <v>321</v>
      </c>
    </row>
    <row r="67" spans="1:90" ht="12.75">
      <c r="A67" s="18">
        <v>1394</v>
      </c>
      <c r="B67" s="13" t="s">
        <v>778</v>
      </c>
      <c r="C67" s="13" t="s">
        <v>1021</v>
      </c>
      <c r="D67" s="13" t="s">
        <v>57</v>
      </c>
      <c r="E67" s="13" t="s">
        <v>185</v>
      </c>
      <c r="F67" s="2" t="s">
        <v>164</v>
      </c>
      <c r="G67" s="2">
        <v>3</v>
      </c>
      <c r="H67" s="2" t="s">
        <v>316</v>
      </c>
      <c r="I67" s="2" t="s">
        <v>380</v>
      </c>
      <c r="J67" s="13" t="s">
        <v>233</v>
      </c>
      <c r="K67" t="s">
        <v>328</v>
      </c>
      <c r="L67" s="13" t="s">
        <v>301</v>
      </c>
      <c r="M67" s="13" t="s">
        <v>608</v>
      </c>
      <c r="N67" s="2" t="s">
        <v>4</v>
      </c>
      <c r="O67" s="9">
        <v>25</v>
      </c>
      <c r="P67" s="9"/>
      <c r="Q67" s="9"/>
      <c r="R67" s="27"/>
      <c r="S67" s="19"/>
      <c r="T67" s="19"/>
      <c r="U67" s="47">
        <v>1080</v>
      </c>
      <c r="V67" s="47">
        <v>43.2</v>
      </c>
      <c r="W67" s="23"/>
      <c r="X67" s="5">
        <v>3.6</v>
      </c>
      <c r="Y67" s="12"/>
      <c r="Z67" s="12"/>
      <c r="AA67" s="12"/>
      <c r="AB67" s="47"/>
      <c r="AC67" s="12"/>
      <c r="AD67" s="12"/>
      <c r="AE67" s="12"/>
      <c r="AF67" s="23"/>
      <c r="AG67">
        <v>3</v>
      </c>
      <c r="AH67">
        <v>12</v>
      </c>
      <c r="AI67">
        <v>0</v>
      </c>
      <c r="AJ67" s="23">
        <v>3.6</v>
      </c>
      <c r="AK67" s="23"/>
      <c r="AM67" s="16"/>
      <c r="AN67" s="16"/>
      <c r="AO67" s="16"/>
      <c r="AY67" s="5"/>
      <c r="BC67" s="23">
        <v>3.6</v>
      </c>
      <c r="BL67" s="36"/>
      <c r="BM67" s="36"/>
      <c r="BN67" s="36"/>
      <c r="BO67" s="23"/>
      <c r="BP67" s="23"/>
      <c r="BQ67" s="38"/>
      <c r="BR67" s="38"/>
      <c r="BS67" s="21"/>
      <c r="BT67" s="36"/>
      <c r="BV67" s="38"/>
      <c r="BW67" s="20">
        <v>1080</v>
      </c>
      <c r="BX67" s="20">
        <v>43.2</v>
      </c>
      <c r="CJ67">
        <v>1394</v>
      </c>
      <c r="CK67" t="s">
        <v>328</v>
      </c>
      <c r="CL67" t="s">
        <v>41</v>
      </c>
    </row>
    <row r="68" spans="1:89" ht="12.75">
      <c r="A68" s="18">
        <v>1394</v>
      </c>
      <c r="B68" s="13" t="s">
        <v>778</v>
      </c>
      <c r="C68" s="13" t="s">
        <v>1021</v>
      </c>
      <c r="D68" s="13" t="s">
        <v>57</v>
      </c>
      <c r="E68" s="13" t="s">
        <v>185</v>
      </c>
      <c r="F68" s="2" t="s">
        <v>165</v>
      </c>
      <c r="G68" s="2">
        <v>3</v>
      </c>
      <c r="H68" s="2" t="s">
        <v>316</v>
      </c>
      <c r="I68" s="2" t="s">
        <v>388</v>
      </c>
      <c r="J68" s="13" t="s">
        <v>233</v>
      </c>
      <c r="K68" t="s">
        <v>338</v>
      </c>
      <c r="L68" s="13" t="s">
        <v>301</v>
      </c>
      <c r="M68" s="13" t="s">
        <v>1213</v>
      </c>
      <c r="N68" s="2" t="s">
        <v>4</v>
      </c>
      <c r="O68" s="9">
        <v>25</v>
      </c>
      <c r="P68" s="9"/>
      <c r="Q68" s="9"/>
      <c r="R68" s="27"/>
      <c r="S68" s="19"/>
      <c r="T68" s="19"/>
      <c r="U68" s="47">
        <v>1080</v>
      </c>
      <c r="V68" s="47">
        <v>43.2</v>
      </c>
      <c r="W68" s="23"/>
      <c r="X68" s="5">
        <v>3.6</v>
      </c>
      <c r="Y68" s="12"/>
      <c r="Z68" s="12"/>
      <c r="AA68" s="12"/>
      <c r="AB68" s="47"/>
      <c r="AC68" s="12"/>
      <c r="AD68" s="12"/>
      <c r="AE68" s="12"/>
      <c r="AF68" s="23"/>
      <c r="AG68">
        <v>3</v>
      </c>
      <c r="AH68">
        <v>12</v>
      </c>
      <c r="AI68">
        <v>0</v>
      </c>
      <c r="AJ68" s="23">
        <v>3.6</v>
      </c>
      <c r="AK68" s="23"/>
      <c r="AM68" s="16"/>
      <c r="AN68" s="16"/>
      <c r="AO68" s="16"/>
      <c r="AY68" s="5"/>
      <c r="BC68" s="23">
        <v>3.6</v>
      </c>
      <c r="BL68" s="36"/>
      <c r="BM68" s="36"/>
      <c r="BN68" s="36"/>
      <c r="BO68" s="23"/>
      <c r="BP68" s="23"/>
      <c r="BQ68" s="38"/>
      <c r="BR68" s="38"/>
      <c r="BS68" s="21"/>
      <c r="BT68" s="36"/>
      <c r="BV68" s="38"/>
      <c r="BW68" s="20">
        <v>1080</v>
      </c>
      <c r="BX68" s="20">
        <v>43.2</v>
      </c>
      <c r="CJ68">
        <v>1394</v>
      </c>
      <c r="CK68" t="s">
        <v>338</v>
      </c>
    </row>
    <row r="70" spans="1:89" ht="12.75">
      <c r="A70" s="18" t="s">
        <v>56</v>
      </c>
      <c r="B70" s="13" t="s">
        <v>1065</v>
      </c>
      <c r="C70" s="13" t="s">
        <v>1021</v>
      </c>
      <c r="D70" s="13" t="s">
        <v>56</v>
      </c>
      <c r="E70" s="13" t="s">
        <v>86</v>
      </c>
      <c r="F70" s="2" t="s">
        <v>177</v>
      </c>
      <c r="G70" s="2"/>
      <c r="H70" s="2" t="s">
        <v>316</v>
      </c>
      <c r="I70" s="2" t="s">
        <v>377</v>
      </c>
      <c r="J70" s="13" t="s">
        <v>233</v>
      </c>
      <c r="K70" t="s">
        <v>331</v>
      </c>
      <c r="L70" s="13" t="s">
        <v>301</v>
      </c>
      <c r="M70" s="13" t="s">
        <v>860</v>
      </c>
      <c r="N70" s="2" t="s">
        <v>1047</v>
      </c>
      <c r="O70" s="9">
        <v>3</v>
      </c>
      <c r="P70" s="9"/>
      <c r="Q70" s="9"/>
      <c r="R70" s="27">
        <v>140</v>
      </c>
      <c r="S70" s="19">
        <v>8</v>
      </c>
      <c r="T70" s="19">
        <v>0</v>
      </c>
      <c r="U70" s="47">
        <v>140.4</v>
      </c>
      <c r="V70" s="47">
        <v>46.8</v>
      </c>
      <c r="W70" s="23"/>
      <c r="X70" s="5">
        <v>3.9000000000000004</v>
      </c>
      <c r="Y70" s="12"/>
      <c r="Z70" s="12"/>
      <c r="AA70" s="12"/>
      <c r="AB70" s="47"/>
      <c r="AC70" s="12"/>
      <c r="AD70" s="12"/>
      <c r="AE70" s="12"/>
      <c r="AF70" s="23"/>
      <c r="AG70">
        <v>3</v>
      </c>
      <c r="AJ70" s="23">
        <v>3.9000000000000004</v>
      </c>
      <c r="AK70" s="23"/>
      <c r="AM70" s="16"/>
      <c r="AN70" s="16"/>
      <c r="AO70" s="16"/>
      <c r="AY70" s="5"/>
      <c r="BD70" s="23">
        <v>3.9000000000000004</v>
      </c>
      <c r="BL70" s="36"/>
      <c r="BM70" s="36"/>
      <c r="BN70" s="36"/>
      <c r="BO70" s="23"/>
      <c r="BP70" s="23"/>
      <c r="BQ70" s="38"/>
      <c r="BR70" s="38"/>
      <c r="BS70" s="21"/>
      <c r="BT70" s="36"/>
      <c r="BV70" s="38"/>
      <c r="BW70" s="20">
        <v>140.4</v>
      </c>
      <c r="BX70" s="20">
        <v>46.8</v>
      </c>
      <c r="CJ70" s="13" t="s">
        <v>56</v>
      </c>
      <c r="CK70" t="s">
        <v>331</v>
      </c>
    </row>
    <row r="72" spans="1:90" ht="12.75">
      <c r="A72" s="18">
        <v>1394</v>
      </c>
      <c r="B72" s="13" t="s">
        <v>776</v>
      </c>
      <c r="C72" s="13" t="s">
        <v>1021</v>
      </c>
      <c r="D72" s="13" t="s">
        <v>57</v>
      </c>
      <c r="E72" s="13" t="s">
        <v>180</v>
      </c>
      <c r="F72" s="2" t="s">
        <v>177</v>
      </c>
      <c r="G72" s="2"/>
      <c r="H72" s="2" t="s">
        <v>316</v>
      </c>
      <c r="I72" s="2" t="s">
        <v>281</v>
      </c>
      <c r="J72" s="13" t="s">
        <v>233</v>
      </c>
      <c r="K72" t="s">
        <v>317</v>
      </c>
      <c r="L72" s="13" t="s">
        <v>301</v>
      </c>
      <c r="M72" s="13" t="s">
        <v>234</v>
      </c>
      <c r="N72" s="2" t="s">
        <v>1047</v>
      </c>
      <c r="O72" s="9">
        <v>4</v>
      </c>
      <c r="P72" s="9"/>
      <c r="Q72" s="9"/>
      <c r="R72" s="27">
        <v>147</v>
      </c>
      <c r="S72" s="19">
        <v>0</v>
      </c>
      <c r="T72" s="19">
        <v>0</v>
      </c>
      <c r="U72" s="47">
        <v>147</v>
      </c>
      <c r="V72" s="47">
        <v>36.75</v>
      </c>
      <c r="W72" s="23"/>
      <c r="X72" s="5">
        <v>3.0625</v>
      </c>
      <c r="Y72" s="12"/>
      <c r="Z72" s="12"/>
      <c r="AA72" s="12"/>
      <c r="AB72" s="47"/>
      <c r="AC72" s="12"/>
      <c r="AD72" s="12"/>
      <c r="AE72" s="12"/>
      <c r="AF72" s="23"/>
      <c r="AG72">
        <v>4</v>
      </c>
      <c r="AH72">
        <v>1</v>
      </c>
      <c r="AI72">
        <v>8</v>
      </c>
      <c r="AJ72" s="23">
        <v>3.0625</v>
      </c>
      <c r="AK72" s="5"/>
      <c r="AM72" s="16"/>
      <c r="AN72" s="16"/>
      <c r="AO72" s="16"/>
      <c r="AY72" s="5"/>
      <c r="BD72" s="23">
        <v>3.0625</v>
      </c>
      <c r="BL72" s="36"/>
      <c r="BM72" s="36"/>
      <c r="BN72" s="36"/>
      <c r="BO72" s="23"/>
      <c r="BP72" s="23"/>
      <c r="BQ72" s="38"/>
      <c r="BR72" s="38"/>
      <c r="BS72" s="21"/>
      <c r="BT72" s="36"/>
      <c r="BV72" s="38"/>
      <c r="BW72" s="20">
        <v>147</v>
      </c>
      <c r="BX72" s="20">
        <v>36.75</v>
      </c>
      <c r="CJ72">
        <v>1394</v>
      </c>
      <c r="CK72" t="s">
        <v>317</v>
      </c>
      <c r="CL72" t="s">
        <v>21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DA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8515625" style="0" customWidth="1"/>
    <col min="10" max="10" width="7.57421875" style="0" customWidth="1"/>
    <col min="11" max="11" width="23.5742187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57421875" style="0" customWidth="1"/>
    <col min="90" max="90" width="47.00390625" style="0" customWidth="1"/>
    <col min="91" max="91" width="13.421875" style="0" customWidth="1"/>
  </cols>
  <sheetData>
    <row r="1" spans="1:88" ht="12.75">
      <c r="A1" s="13"/>
      <c r="B1" s="18" t="s">
        <v>637</v>
      </c>
      <c r="D1" s="3"/>
      <c r="E1" s="4" t="s">
        <v>325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24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24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3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4">
        <v>1391</v>
      </c>
      <c r="B9" s="13" t="s">
        <v>778</v>
      </c>
      <c r="C9" s="13" t="s">
        <v>1021</v>
      </c>
      <c r="D9" s="13" t="s">
        <v>15</v>
      </c>
      <c r="E9" s="13" t="s">
        <v>193</v>
      </c>
      <c r="F9" s="2" t="s">
        <v>82</v>
      </c>
      <c r="G9" s="2">
        <v>2</v>
      </c>
      <c r="H9" s="2" t="s">
        <v>637</v>
      </c>
      <c r="I9" t="s">
        <v>636</v>
      </c>
      <c r="J9" s="13" t="s">
        <v>233</v>
      </c>
      <c r="K9" s="2" t="s">
        <v>642</v>
      </c>
      <c r="L9" s="13" t="s">
        <v>691</v>
      </c>
      <c r="M9" s="13" t="s">
        <v>957</v>
      </c>
      <c r="N9" s="2" t="s">
        <v>4</v>
      </c>
      <c r="O9" s="9">
        <v>2</v>
      </c>
      <c r="P9" s="9"/>
      <c r="Q9" s="9"/>
      <c r="R9" s="27"/>
      <c r="S9" s="19"/>
      <c r="T9" s="19"/>
      <c r="U9" s="47">
        <v>73.19999999999999</v>
      </c>
      <c r="V9" s="47">
        <v>36.599999999999994</v>
      </c>
      <c r="W9" s="23"/>
      <c r="X9" s="5">
        <v>3.05</v>
      </c>
      <c r="Y9" s="12"/>
      <c r="Z9" s="12"/>
      <c r="AA9" s="12"/>
      <c r="AB9" s="47"/>
      <c r="AC9" s="12"/>
      <c r="AD9" s="12"/>
      <c r="AE9" s="12"/>
      <c r="AG9">
        <v>3</v>
      </c>
      <c r="AH9">
        <v>1</v>
      </c>
      <c r="AI9">
        <v>0</v>
      </c>
      <c r="AJ9" s="23">
        <v>3.05</v>
      </c>
      <c r="AM9" s="16"/>
      <c r="AN9" s="16"/>
      <c r="AO9" s="16"/>
      <c r="AY9" s="5"/>
      <c r="BD9" s="23"/>
      <c r="BL9" s="36"/>
      <c r="BM9" s="36"/>
      <c r="BN9" s="36"/>
      <c r="BQ9" s="38"/>
      <c r="BR9" s="38"/>
      <c r="BS9" s="21"/>
      <c r="BT9" s="36"/>
      <c r="BV9" s="38"/>
      <c r="BW9" s="20">
        <v>73.19999999999999</v>
      </c>
      <c r="BX9" s="20">
        <v>36.599999999999994</v>
      </c>
      <c r="CJ9">
        <v>1391</v>
      </c>
      <c r="CK9" s="2" t="s">
        <v>642</v>
      </c>
      <c r="CL9" t="s">
        <v>25</v>
      </c>
    </row>
    <row r="10" spans="1:89" ht="12.75">
      <c r="A10" s="14">
        <v>1391</v>
      </c>
      <c r="B10" s="13" t="s">
        <v>778</v>
      </c>
      <c r="C10" s="13" t="s">
        <v>1021</v>
      </c>
      <c r="D10" s="13" t="s">
        <v>15</v>
      </c>
      <c r="E10" s="13" t="s">
        <v>193</v>
      </c>
      <c r="F10" s="2" t="s">
        <v>65</v>
      </c>
      <c r="G10" s="2">
        <v>2</v>
      </c>
      <c r="H10" s="2" t="s">
        <v>637</v>
      </c>
      <c r="I10" t="s">
        <v>356</v>
      </c>
      <c r="J10" s="13" t="s">
        <v>233</v>
      </c>
      <c r="K10" s="2" t="s">
        <v>638</v>
      </c>
      <c r="L10" s="13" t="s">
        <v>691</v>
      </c>
      <c r="M10" s="13" t="s">
        <v>260</v>
      </c>
      <c r="N10" s="2" t="s">
        <v>618</v>
      </c>
      <c r="O10" s="9">
        <v>2</v>
      </c>
      <c r="P10" s="9"/>
      <c r="Q10" s="9"/>
      <c r="R10" s="27"/>
      <c r="S10" s="19"/>
      <c r="T10" s="19"/>
      <c r="U10" s="47">
        <v>48</v>
      </c>
      <c r="V10" s="47">
        <v>24</v>
      </c>
      <c r="W10" s="23"/>
      <c r="X10" s="5">
        <v>2</v>
      </c>
      <c r="Y10" s="12"/>
      <c r="Z10" s="12"/>
      <c r="AA10" s="12"/>
      <c r="AB10" s="47"/>
      <c r="AC10" s="12">
        <v>4</v>
      </c>
      <c r="AD10" s="12">
        <v>0</v>
      </c>
      <c r="AE10" s="12">
        <v>0</v>
      </c>
      <c r="AF10" s="23">
        <v>4</v>
      </c>
      <c r="AG10">
        <v>2</v>
      </c>
      <c r="AH10">
        <v>0</v>
      </c>
      <c r="AI10">
        <v>0</v>
      </c>
      <c r="AJ10" s="23">
        <v>2</v>
      </c>
      <c r="AM10" s="16"/>
      <c r="AN10" s="16"/>
      <c r="AO10" s="16"/>
      <c r="AY10" s="5"/>
      <c r="BD10" s="23"/>
      <c r="BG10" s="23">
        <v>2</v>
      </c>
      <c r="BL10" s="36"/>
      <c r="BM10" s="36"/>
      <c r="BN10" s="36"/>
      <c r="BQ10" s="38"/>
      <c r="BR10" s="38"/>
      <c r="BS10" s="21"/>
      <c r="BT10" s="36"/>
      <c r="BV10" s="38"/>
      <c r="BW10" s="20">
        <v>48</v>
      </c>
      <c r="BX10" s="20">
        <v>24</v>
      </c>
      <c r="CJ10">
        <v>1391</v>
      </c>
      <c r="CK10" s="2" t="s">
        <v>638</v>
      </c>
    </row>
    <row r="11" spans="1:76" ht="12.75">
      <c r="A11" s="18"/>
      <c r="B11" s="13"/>
      <c r="C11" s="13"/>
      <c r="D11" s="13"/>
      <c r="E11" s="13"/>
      <c r="F11" s="2"/>
      <c r="G11" s="2"/>
      <c r="H11" s="2"/>
      <c r="I11" s="2"/>
      <c r="J11" s="13"/>
      <c r="L11" s="13"/>
      <c r="M11" s="13"/>
      <c r="N11" s="2"/>
      <c r="O11" s="9"/>
      <c r="P11" s="9"/>
      <c r="Q11" s="9"/>
      <c r="R11" s="27"/>
      <c r="S11" s="19"/>
      <c r="T11" s="19"/>
      <c r="U11" s="47"/>
      <c r="V11" s="47"/>
      <c r="X11" s="23"/>
      <c r="Y11" s="12"/>
      <c r="Z11" s="12"/>
      <c r="AA11" s="12"/>
      <c r="AC11" s="12"/>
      <c r="AD11" s="12"/>
      <c r="AE11" s="12"/>
      <c r="AJ11" s="23"/>
      <c r="AM11" s="16"/>
      <c r="AN11" s="16"/>
      <c r="AO11" s="16"/>
      <c r="AY11" s="5"/>
      <c r="BG11" s="23"/>
      <c r="BL11" s="36"/>
      <c r="BM11" s="36"/>
      <c r="BN11" s="36"/>
      <c r="BO11" s="23"/>
      <c r="BP11" s="23"/>
      <c r="BQ11" s="38"/>
      <c r="BR11" s="38"/>
      <c r="BS11" s="21"/>
      <c r="BT11" s="36"/>
      <c r="BV11" s="38"/>
      <c r="BW11" s="47"/>
      <c r="BX11" s="47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DC4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57421875" style="0" customWidth="1"/>
    <col min="10" max="10" width="7.57421875" style="0" customWidth="1"/>
    <col min="11" max="11" width="32.57421875" style="0" customWidth="1"/>
    <col min="12" max="12" width="6.28125" style="0" customWidth="1"/>
    <col min="13" max="13" width="7.7109375" style="0" customWidth="1"/>
    <col min="14" max="14" width="18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2.57421875" style="0" customWidth="1"/>
    <col min="90" max="90" width="179.8515625" style="0" customWidth="1"/>
    <col min="91" max="91" width="13.421875" style="0" customWidth="1"/>
  </cols>
  <sheetData>
    <row r="1" spans="1:88" ht="12.75">
      <c r="A1" s="13"/>
      <c r="B1" s="18" t="s">
        <v>1305</v>
      </c>
      <c r="D1" s="3"/>
      <c r="E1" s="4" t="s">
        <v>325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9" spans="1:89" ht="12.75">
      <c r="A9" s="14">
        <v>1391</v>
      </c>
      <c r="B9" s="13" t="s">
        <v>778</v>
      </c>
      <c r="C9" s="13" t="s">
        <v>1021</v>
      </c>
      <c r="D9" s="13" t="s">
        <v>15</v>
      </c>
      <c r="E9" s="13" t="s">
        <v>193</v>
      </c>
      <c r="F9" s="2" t="s">
        <v>76</v>
      </c>
      <c r="G9" s="2">
        <v>1</v>
      </c>
      <c r="H9" s="2" t="s">
        <v>1305</v>
      </c>
      <c r="I9" s="25" t="s">
        <v>683</v>
      </c>
      <c r="J9" s="13" t="s">
        <v>233</v>
      </c>
      <c r="K9" s="2" t="s">
        <v>1313</v>
      </c>
      <c r="L9" s="13" t="s">
        <v>1300</v>
      </c>
      <c r="M9" s="13" t="s">
        <v>608</v>
      </c>
      <c r="N9" s="2" t="s">
        <v>425</v>
      </c>
      <c r="O9" s="9">
        <v>2</v>
      </c>
      <c r="P9" s="9"/>
      <c r="Q9" s="9"/>
      <c r="R9" s="27">
        <v>120</v>
      </c>
      <c r="S9" s="19">
        <v>0</v>
      </c>
      <c r="T9" s="19">
        <v>0</v>
      </c>
      <c r="U9" s="47">
        <v>120</v>
      </c>
      <c r="V9" s="47">
        <v>60</v>
      </c>
      <c r="W9" s="23"/>
      <c r="X9" s="5">
        <v>5</v>
      </c>
      <c r="Y9" s="12">
        <v>60</v>
      </c>
      <c r="Z9" s="12">
        <v>0</v>
      </c>
      <c r="AA9" s="12">
        <v>0</v>
      </c>
      <c r="AB9" s="47">
        <v>60</v>
      </c>
      <c r="AC9" s="12"/>
      <c r="AD9" s="12"/>
      <c r="AE9" s="12"/>
      <c r="AG9">
        <v>5</v>
      </c>
      <c r="AH9">
        <v>0</v>
      </c>
      <c r="AI9">
        <v>0</v>
      </c>
      <c r="AJ9" s="23">
        <v>5</v>
      </c>
      <c r="AK9" s="5"/>
      <c r="AM9" s="16"/>
      <c r="AN9" s="16"/>
      <c r="AO9" s="16"/>
      <c r="AX9" s="23">
        <v>5</v>
      </c>
      <c r="AY9" s="5"/>
      <c r="BD9" s="23"/>
      <c r="BL9" s="36"/>
      <c r="BM9" s="36"/>
      <c r="BN9" s="36"/>
      <c r="BQ9" s="38"/>
      <c r="BR9" s="38"/>
      <c r="BS9" s="21"/>
      <c r="BT9" s="36"/>
      <c r="BV9" s="38"/>
      <c r="BW9" s="20">
        <v>120</v>
      </c>
      <c r="BX9" s="20">
        <v>60</v>
      </c>
      <c r="CJ9">
        <v>1391</v>
      </c>
      <c r="CK9" s="2" t="s">
        <v>1313</v>
      </c>
    </row>
    <row r="10" spans="1:89" ht="12.75">
      <c r="A10" s="14">
        <v>1391</v>
      </c>
      <c r="B10" s="13" t="s">
        <v>778</v>
      </c>
      <c r="C10" s="13" t="s">
        <v>1021</v>
      </c>
      <c r="D10" s="13" t="s">
        <v>15</v>
      </c>
      <c r="E10" s="13" t="s">
        <v>193</v>
      </c>
      <c r="F10" s="2" t="s">
        <v>77</v>
      </c>
      <c r="G10" s="2">
        <v>1</v>
      </c>
      <c r="H10" s="2" t="s">
        <v>1305</v>
      </c>
      <c r="I10" s="25" t="s">
        <v>570</v>
      </c>
      <c r="J10" s="13" t="s">
        <v>233</v>
      </c>
      <c r="K10" s="2" t="s">
        <v>590</v>
      </c>
      <c r="L10" s="13" t="s">
        <v>1300</v>
      </c>
      <c r="M10" s="13" t="s">
        <v>608</v>
      </c>
      <c r="N10" s="2" t="s">
        <v>426</v>
      </c>
      <c r="O10" s="9"/>
      <c r="P10" s="9">
        <v>12</v>
      </c>
      <c r="Q10" s="9"/>
      <c r="R10" s="27">
        <v>20</v>
      </c>
      <c r="S10" s="19">
        <v>8</v>
      </c>
      <c r="T10" s="19">
        <v>0</v>
      </c>
      <c r="U10" s="47">
        <v>20.4</v>
      </c>
      <c r="V10" s="47"/>
      <c r="Y10" s="12"/>
      <c r="Z10" s="12"/>
      <c r="AA10" s="12"/>
      <c r="AB10" s="47"/>
      <c r="AC10" s="12"/>
      <c r="AD10" s="12"/>
      <c r="AE10" s="12"/>
      <c r="AK10" s="5"/>
      <c r="AM10" s="16"/>
      <c r="AN10" s="16"/>
      <c r="AO10" s="16"/>
      <c r="AX10" s="23"/>
      <c r="AY10" s="5"/>
      <c r="BD10" s="23"/>
      <c r="BL10" s="36"/>
      <c r="BM10" s="36"/>
      <c r="BN10" s="36"/>
      <c r="BP10" s="5"/>
      <c r="BQ10" s="38"/>
      <c r="BR10" s="38"/>
      <c r="BS10" s="21"/>
      <c r="BT10" s="36"/>
      <c r="BV10" s="38"/>
      <c r="BW10" s="20">
        <v>20.4</v>
      </c>
      <c r="BX10" s="20"/>
      <c r="CJ10">
        <v>1391</v>
      </c>
      <c r="CK10" s="2" t="s">
        <v>590</v>
      </c>
    </row>
    <row r="11" spans="1:89" ht="12.75">
      <c r="A11" s="14">
        <v>1391</v>
      </c>
      <c r="B11" s="13" t="s">
        <v>778</v>
      </c>
      <c r="C11" s="13" t="s">
        <v>1021</v>
      </c>
      <c r="D11" s="13" t="s">
        <v>15</v>
      </c>
      <c r="E11" s="13" t="s">
        <v>193</v>
      </c>
      <c r="F11" s="2" t="s">
        <v>78</v>
      </c>
      <c r="G11" s="2">
        <v>1</v>
      </c>
      <c r="H11" s="2" t="s">
        <v>1305</v>
      </c>
      <c r="I11" s="25" t="s">
        <v>1014</v>
      </c>
      <c r="J11" s="13" t="s">
        <v>233</v>
      </c>
      <c r="K11" s="2" t="s">
        <v>1316</v>
      </c>
      <c r="L11" s="13" t="s">
        <v>1300</v>
      </c>
      <c r="M11" s="13" t="s">
        <v>959</v>
      </c>
      <c r="N11" s="2" t="s">
        <v>1126</v>
      </c>
      <c r="O11" s="9">
        <v>1</v>
      </c>
      <c r="P11" s="9"/>
      <c r="Q11" s="9"/>
      <c r="R11" s="27">
        <v>57</v>
      </c>
      <c r="S11" s="19">
        <v>12</v>
      </c>
      <c r="T11" s="19">
        <v>0</v>
      </c>
      <c r="U11" s="47">
        <v>57.6</v>
      </c>
      <c r="V11" s="47">
        <v>57.6</v>
      </c>
      <c r="W11" s="23"/>
      <c r="X11" s="5">
        <v>4.8</v>
      </c>
      <c r="Y11" s="12">
        <v>57</v>
      </c>
      <c r="Z11" s="12">
        <v>12</v>
      </c>
      <c r="AA11" s="12">
        <v>0</v>
      </c>
      <c r="AB11" s="47">
        <v>57.6</v>
      </c>
      <c r="AC11" s="12"/>
      <c r="AD11" s="12"/>
      <c r="AE11" s="12"/>
      <c r="AG11">
        <v>4</v>
      </c>
      <c r="AH11">
        <v>16</v>
      </c>
      <c r="AI11">
        <v>0</v>
      </c>
      <c r="AJ11" s="23">
        <v>4.8</v>
      </c>
      <c r="AK11" s="5"/>
      <c r="AM11" s="16"/>
      <c r="AN11" s="16"/>
      <c r="AO11" s="16"/>
      <c r="AY11" s="5"/>
      <c r="BD11" s="23"/>
      <c r="BE11" s="23">
        <v>4.8</v>
      </c>
      <c r="BL11" s="36"/>
      <c r="BM11" s="36"/>
      <c r="BN11" s="36"/>
      <c r="BP11" s="5"/>
      <c r="BQ11" s="38"/>
      <c r="BR11" s="38"/>
      <c r="BS11" s="21"/>
      <c r="BT11" s="36"/>
      <c r="BV11" s="38"/>
      <c r="BW11" s="20">
        <v>57.6</v>
      </c>
      <c r="BX11" s="20">
        <v>57.6</v>
      </c>
      <c r="CJ11">
        <v>1391</v>
      </c>
      <c r="CK11" s="2" t="s">
        <v>1316</v>
      </c>
    </row>
    <row r="12" spans="1:89" ht="12.75">
      <c r="A12" s="14"/>
      <c r="B12" s="13"/>
      <c r="C12" s="13"/>
      <c r="D12" s="13"/>
      <c r="E12" s="13"/>
      <c r="F12" s="2"/>
      <c r="G12" s="2"/>
      <c r="H12" s="2"/>
      <c r="I12" s="25"/>
      <c r="J12" s="13"/>
      <c r="K12" s="2"/>
      <c r="L12" s="13"/>
      <c r="M12" s="13"/>
      <c r="N12" s="2"/>
      <c r="O12" s="9"/>
      <c r="P12" s="9"/>
      <c r="Q12" s="9"/>
      <c r="R12" s="27"/>
      <c r="S12" s="19"/>
      <c r="T12" s="19"/>
      <c r="U12" s="47"/>
      <c r="W12" s="23"/>
      <c r="X12" s="5"/>
      <c r="Y12" s="12"/>
      <c r="Z12" s="12"/>
      <c r="AA12" s="12"/>
      <c r="AC12" s="12"/>
      <c r="AD12" s="12"/>
      <c r="AE12" s="12"/>
      <c r="AF12" s="23"/>
      <c r="AK12" s="5"/>
      <c r="AM12" s="16"/>
      <c r="AN12" s="16"/>
      <c r="AO12" s="16"/>
      <c r="AY12" s="5"/>
      <c r="BD12" s="23"/>
      <c r="BL12" s="36"/>
      <c r="BM12" s="36"/>
      <c r="BN12" s="36"/>
      <c r="BQ12" s="38"/>
      <c r="BR12" s="38"/>
      <c r="BS12" s="21"/>
      <c r="BT12" s="36"/>
      <c r="BV12" s="38"/>
      <c r="BW12" s="47"/>
      <c r="CK12" s="2"/>
    </row>
    <row r="13" spans="1:89" ht="12.75">
      <c r="A13" s="14">
        <v>1391</v>
      </c>
      <c r="B13" s="13" t="s">
        <v>778</v>
      </c>
      <c r="C13" s="13" t="s">
        <v>1021</v>
      </c>
      <c r="D13" s="13" t="s">
        <v>15</v>
      </c>
      <c r="E13" s="13" t="s">
        <v>193</v>
      </c>
      <c r="F13" s="2" t="s">
        <v>79</v>
      </c>
      <c r="G13" s="2">
        <v>2</v>
      </c>
      <c r="H13" s="2" t="s">
        <v>1305</v>
      </c>
      <c r="I13" t="s">
        <v>1323</v>
      </c>
      <c r="J13" s="13" t="s">
        <v>233</v>
      </c>
      <c r="K13" s="2" t="s">
        <v>1311</v>
      </c>
      <c r="L13" s="13" t="s">
        <v>1300</v>
      </c>
      <c r="M13" s="13" t="s">
        <v>249</v>
      </c>
      <c r="N13" s="2" t="s">
        <v>1068</v>
      </c>
      <c r="O13" s="9">
        <v>2</v>
      </c>
      <c r="P13" s="9"/>
      <c r="Q13" s="9"/>
      <c r="R13" s="27">
        <v>120</v>
      </c>
      <c r="S13" s="19">
        <v>0</v>
      </c>
      <c r="T13" s="19">
        <v>0</v>
      </c>
      <c r="U13" s="47">
        <v>120</v>
      </c>
      <c r="V13" s="47">
        <v>60</v>
      </c>
      <c r="W13" s="23"/>
      <c r="X13" s="5">
        <v>5</v>
      </c>
      <c r="Y13" s="12">
        <v>60</v>
      </c>
      <c r="Z13" s="12">
        <v>0</v>
      </c>
      <c r="AA13" s="12">
        <v>0</v>
      </c>
      <c r="AB13" s="47">
        <v>60</v>
      </c>
      <c r="AC13" s="12"/>
      <c r="AD13" s="12"/>
      <c r="AE13" s="12"/>
      <c r="AG13">
        <v>5</v>
      </c>
      <c r="AH13">
        <v>0</v>
      </c>
      <c r="AI13">
        <v>0</v>
      </c>
      <c r="AJ13" s="23">
        <v>5</v>
      </c>
      <c r="AK13" s="5"/>
      <c r="AM13" s="16"/>
      <c r="AN13" s="16"/>
      <c r="AO13" s="16"/>
      <c r="AY13" s="5"/>
      <c r="BB13" s="23">
        <v>5</v>
      </c>
      <c r="BD13" s="23"/>
      <c r="BL13" s="36"/>
      <c r="BM13" s="36"/>
      <c r="BN13" s="36"/>
      <c r="BQ13" s="38"/>
      <c r="BR13" s="38"/>
      <c r="BS13" s="21"/>
      <c r="BT13" s="36"/>
      <c r="BV13" s="38"/>
      <c r="BW13" s="20">
        <v>120</v>
      </c>
      <c r="BX13" s="20">
        <v>60</v>
      </c>
      <c r="CJ13">
        <v>1391</v>
      </c>
      <c r="CK13" s="2" t="s">
        <v>1311</v>
      </c>
    </row>
    <row r="15" spans="1:90" ht="12.75">
      <c r="A15" s="14">
        <v>1391</v>
      </c>
      <c r="B15" s="13" t="s">
        <v>778</v>
      </c>
      <c r="C15" s="13" t="s">
        <v>1021</v>
      </c>
      <c r="D15" s="13" t="s">
        <v>15</v>
      </c>
      <c r="E15" s="13" t="s">
        <v>195</v>
      </c>
      <c r="F15" s="2" t="s">
        <v>71</v>
      </c>
      <c r="G15" s="2">
        <v>3</v>
      </c>
      <c r="H15" s="2" t="s">
        <v>1305</v>
      </c>
      <c r="I15" t="s">
        <v>682</v>
      </c>
      <c r="J15" s="13" t="s">
        <v>233</v>
      </c>
      <c r="K15" t="s">
        <v>1313</v>
      </c>
      <c r="L15" s="13" t="s">
        <v>1300</v>
      </c>
      <c r="M15" s="13" t="s">
        <v>608</v>
      </c>
      <c r="N15" s="2" t="s">
        <v>4</v>
      </c>
      <c r="O15" s="9">
        <v>6</v>
      </c>
      <c r="P15" s="9"/>
      <c r="Q15" s="9"/>
      <c r="R15" s="27"/>
      <c r="S15" s="19"/>
      <c r="T15" s="19"/>
      <c r="U15" s="47">
        <v>338.33333333333337</v>
      </c>
      <c r="V15" s="47">
        <v>56.38888888888889</v>
      </c>
      <c r="X15" s="5">
        <v>4.699074074074074</v>
      </c>
      <c r="Y15" s="12"/>
      <c r="Z15" s="12"/>
      <c r="AA15" s="12"/>
      <c r="AB15" s="47"/>
      <c r="AC15" s="12"/>
      <c r="AD15" s="12"/>
      <c r="AE15" s="12"/>
      <c r="AG15">
        <v>4</v>
      </c>
      <c r="AH15">
        <v>14</v>
      </c>
      <c r="AI15">
        <v>0</v>
      </c>
      <c r="AJ15" s="23">
        <v>4.699074074074074</v>
      </c>
      <c r="AM15" s="16"/>
      <c r="AN15" s="16"/>
      <c r="AO15" s="16"/>
      <c r="AY15" s="5"/>
      <c r="BD15" s="23"/>
      <c r="BL15" s="36"/>
      <c r="BM15" s="36"/>
      <c r="BN15" s="37">
        <v>0.04259259259259259</v>
      </c>
      <c r="BO15" s="23">
        <v>0.04259259259259259</v>
      </c>
      <c r="BP15" s="23">
        <v>4.741666666666667</v>
      </c>
      <c r="BQ15" s="38"/>
      <c r="BR15" s="38">
        <v>0.008982620581917592</v>
      </c>
      <c r="BS15" s="21">
        <v>0.008982620581917592</v>
      </c>
      <c r="BT15" s="36"/>
      <c r="BV15" s="38"/>
      <c r="BW15" s="20">
        <v>341.4</v>
      </c>
      <c r="BX15" s="20">
        <v>56.900000000000006</v>
      </c>
      <c r="CJ15">
        <v>1391</v>
      </c>
      <c r="CK15" t="s">
        <v>1313</v>
      </c>
      <c r="CL15" t="s">
        <v>31</v>
      </c>
    </row>
    <row r="16" spans="1:90" ht="12.75">
      <c r="A16" s="14">
        <v>1391</v>
      </c>
      <c r="B16" s="13" t="s">
        <v>778</v>
      </c>
      <c r="C16" s="13" t="s">
        <v>1021</v>
      </c>
      <c r="D16" s="13" t="s">
        <v>15</v>
      </c>
      <c r="E16" s="13" t="s">
        <v>195</v>
      </c>
      <c r="F16" s="2" t="s">
        <v>72</v>
      </c>
      <c r="G16" s="2">
        <v>3</v>
      </c>
      <c r="H16" s="2" t="s">
        <v>1305</v>
      </c>
      <c r="I16" t="s">
        <v>1277</v>
      </c>
      <c r="J16" s="13" t="s">
        <v>233</v>
      </c>
      <c r="K16" t="s">
        <v>1318</v>
      </c>
      <c r="L16" s="13" t="s">
        <v>1300</v>
      </c>
      <c r="M16" s="13" t="s">
        <v>1213</v>
      </c>
      <c r="N16" s="2" t="s">
        <v>4</v>
      </c>
      <c r="O16" s="9">
        <v>3</v>
      </c>
      <c r="P16" s="9"/>
      <c r="Q16" s="9"/>
      <c r="R16" s="27"/>
      <c r="S16" s="19"/>
      <c r="T16" s="19"/>
      <c r="U16" s="47">
        <v>169.16666666666669</v>
      </c>
      <c r="V16" s="47">
        <v>56.38888888888889</v>
      </c>
      <c r="X16" s="5">
        <v>4.699074074074074</v>
      </c>
      <c r="Y16" s="12"/>
      <c r="Z16" s="12"/>
      <c r="AA16" s="12"/>
      <c r="AB16" s="47"/>
      <c r="AC16" s="12"/>
      <c r="AD16" s="12"/>
      <c r="AE16" s="12"/>
      <c r="AG16">
        <v>4</v>
      </c>
      <c r="AH16">
        <v>14</v>
      </c>
      <c r="AI16">
        <v>0</v>
      </c>
      <c r="AJ16" s="23">
        <v>4.699074074074074</v>
      </c>
      <c r="AM16" s="16"/>
      <c r="AN16" s="16"/>
      <c r="AO16" s="16"/>
      <c r="AY16" s="5"/>
      <c r="BD16" s="23"/>
      <c r="BL16" s="36"/>
      <c r="BM16" s="36"/>
      <c r="BN16" s="37">
        <v>0.04259259259259259</v>
      </c>
      <c r="BO16" s="23">
        <v>0.04259259259259259</v>
      </c>
      <c r="BP16" s="23">
        <v>4.741666666666667</v>
      </c>
      <c r="BQ16" s="38"/>
      <c r="BR16" s="38">
        <v>0.008982620581917592</v>
      </c>
      <c r="BS16" s="21">
        <v>0.008982620581917592</v>
      </c>
      <c r="BT16" s="36"/>
      <c r="BV16" s="38"/>
      <c r="BW16" s="20">
        <v>170.7</v>
      </c>
      <c r="BX16" s="20">
        <v>56.900000000000006</v>
      </c>
      <c r="CJ16">
        <v>1391</v>
      </c>
      <c r="CK16" t="s">
        <v>1318</v>
      </c>
      <c r="CL16" t="s">
        <v>27</v>
      </c>
    </row>
    <row r="17" spans="1:75" ht="12.75">
      <c r="A17" s="18"/>
      <c r="B17" s="13"/>
      <c r="C17" s="13"/>
      <c r="D17" s="13"/>
      <c r="E17" s="13"/>
      <c r="F17" s="2"/>
      <c r="G17" s="2"/>
      <c r="H17" s="2"/>
      <c r="I17" s="2"/>
      <c r="J17" s="13"/>
      <c r="L17" s="13"/>
      <c r="M17" s="13"/>
      <c r="N17" s="2"/>
      <c r="O17" s="9"/>
      <c r="P17" s="9"/>
      <c r="Q17" s="9"/>
      <c r="R17" s="27"/>
      <c r="S17" s="19"/>
      <c r="T17" s="19"/>
      <c r="U17" s="47"/>
      <c r="W17" s="23"/>
      <c r="Y17" s="12"/>
      <c r="Z17" s="12"/>
      <c r="AA17" s="12"/>
      <c r="AB17" s="47"/>
      <c r="AC17" s="12"/>
      <c r="AD17" s="12"/>
      <c r="AE17" s="12"/>
      <c r="AF17" s="23"/>
      <c r="AK17" s="23"/>
      <c r="AM17" s="16"/>
      <c r="AN17" s="16"/>
      <c r="AO17" s="16"/>
      <c r="AY17" s="5"/>
      <c r="BL17" s="36"/>
      <c r="BM17" s="36"/>
      <c r="BN17" s="36"/>
      <c r="BO17" s="23"/>
      <c r="BQ17" s="38"/>
      <c r="BR17" s="38"/>
      <c r="BS17" s="21"/>
      <c r="BT17" s="36"/>
      <c r="BV17" s="38"/>
      <c r="BW17" s="47"/>
    </row>
    <row r="18" spans="1:90" ht="12.75">
      <c r="A18" s="18">
        <v>1391</v>
      </c>
      <c r="B18" s="13" t="s">
        <v>861</v>
      </c>
      <c r="C18" s="13" t="s">
        <v>1021</v>
      </c>
      <c r="D18" s="13" t="s">
        <v>7</v>
      </c>
      <c r="E18" s="13" t="s">
        <v>187</v>
      </c>
      <c r="F18" s="2" t="s">
        <v>87</v>
      </c>
      <c r="G18" s="2">
        <v>1</v>
      </c>
      <c r="H18" s="2" t="s">
        <v>1305</v>
      </c>
      <c r="I18" s="2" t="s">
        <v>284</v>
      </c>
      <c r="J18" s="13" t="s">
        <v>233</v>
      </c>
      <c r="K18" t="s">
        <v>1317</v>
      </c>
      <c r="L18" s="13" t="s">
        <v>1300</v>
      </c>
      <c r="M18" s="13" t="s">
        <v>244</v>
      </c>
      <c r="N18" s="2" t="s">
        <v>1246</v>
      </c>
      <c r="O18" s="9">
        <v>5</v>
      </c>
      <c r="P18" s="9"/>
      <c r="Q18" s="9"/>
      <c r="R18" s="27"/>
      <c r="S18" s="19"/>
      <c r="T18" s="19"/>
      <c r="U18" s="47">
        <v>302.25</v>
      </c>
      <c r="V18" s="47">
        <v>60.45</v>
      </c>
      <c r="X18" s="5">
        <v>5.0375</v>
      </c>
      <c r="Y18" s="12"/>
      <c r="Z18" s="12"/>
      <c r="AA18" s="12"/>
      <c r="AC18" s="12"/>
      <c r="AD18" s="12"/>
      <c r="AE18" s="12"/>
      <c r="AG18">
        <v>5</v>
      </c>
      <c r="AH18">
        <v>0</v>
      </c>
      <c r="AI18">
        <v>9</v>
      </c>
      <c r="AJ18" s="23">
        <v>5.0375</v>
      </c>
      <c r="AK18" s="23"/>
      <c r="AM18" s="16"/>
      <c r="AN18" s="16"/>
      <c r="AO18" s="16"/>
      <c r="AX18" s="23"/>
      <c r="AY18" s="5"/>
      <c r="BL18" s="36"/>
      <c r="BM18" s="36"/>
      <c r="BN18" s="36"/>
      <c r="BO18" s="23"/>
      <c r="BP18" s="23"/>
      <c r="BQ18" s="38"/>
      <c r="BR18" s="38"/>
      <c r="BS18" s="21"/>
      <c r="BT18" s="36"/>
      <c r="BV18" s="38"/>
      <c r="BW18" s="20">
        <v>302.25</v>
      </c>
      <c r="BX18" s="20">
        <v>60.45</v>
      </c>
      <c r="CJ18">
        <v>1391</v>
      </c>
      <c r="CK18" t="s">
        <v>1317</v>
      </c>
      <c r="CL18" t="s">
        <v>32</v>
      </c>
    </row>
    <row r="19" spans="1:89" ht="12.75">
      <c r="A19" s="18">
        <v>1391</v>
      </c>
      <c r="B19" s="13" t="s">
        <v>861</v>
      </c>
      <c r="C19" s="13" t="s">
        <v>1021</v>
      </c>
      <c r="D19" s="13" t="s">
        <v>7</v>
      </c>
      <c r="E19" s="13" t="s">
        <v>187</v>
      </c>
      <c r="F19" s="2" t="s">
        <v>89</v>
      </c>
      <c r="G19" s="2">
        <v>1</v>
      </c>
      <c r="H19" s="2" t="s">
        <v>1305</v>
      </c>
      <c r="I19" s="2" t="s">
        <v>285</v>
      </c>
      <c r="J19" s="13" t="s">
        <v>233</v>
      </c>
      <c r="K19" t="s">
        <v>1317</v>
      </c>
      <c r="L19" s="13" t="s">
        <v>1300</v>
      </c>
      <c r="M19" s="13" t="s">
        <v>244</v>
      </c>
      <c r="N19" s="2" t="s">
        <v>1182</v>
      </c>
      <c r="O19" s="9">
        <v>2</v>
      </c>
      <c r="P19" s="9"/>
      <c r="Q19" s="9"/>
      <c r="R19" s="27">
        <v>120</v>
      </c>
      <c r="S19" s="19">
        <v>18</v>
      </c>
      <c r="T19" s="19">
        <v>0</v>
      </c>
      <c r="U19" s="47">
        <v>120.9</v>
      </c>
      <c r="V19" s="47">
        <v>60.45</v>
      </c>
      <c r="W19" s="47"/>
      <c r="X19" s="5">
        <v>5.0375000000000005</v>
      </c>
      <c r="Y19" s="12">
        <v>60</v>
      </c>
      <c r="Z19" s="12">
        <v>9</v>
      </c>
      <c r="AA19" s="12">
        <v>0</v>
      </c>
      <c r="AB19" s="47">
        <v>60.45</v>
      </c>
      <c r="AC19" s="12"/>
      <c r="AD19" s="12"/>
      <c r="AE19" s="12"/>
      <c r="AG19">
        <v>5</v>
      </c>
      <c r="AH19">
        <v>0</v>
      </c>
      <c r="AI19">
        <v>9</v>
      </c>
      <c r="AJ19" s="23">
        <v>5.0375000000000005</v>
      </c>
      <c r="AM19" s="16"/>
      <c r="AN19" s="16"/>
      <c r="AO19" s="16"/>
      <c r="AY19" s="23">
        <v>5.0375000000000005</v>
      </c>
      <c r="BL19" s="36"/>
      <c r="BM19" s="36"/>
      <c r="BN19" s="36"/>
      <c r="BO19" s="23"/>
      <c r="BQ19" s="38"/>
      <c r="BR19" s="38"/>
      <c r="BS19" s="21"/>
      <c r="BT19" s="36"/>
      <c r="BV19" s="38"/>
      <c r="BW19" s="20">
        <v>120.9</v>
      </c>
      <c r="BX19" s="20">
        <v>60.45</v>
      </c>
      <c r="CJ19">
        <v>1391</v>
      </c>
      <c r="CK19" t="s">
        <v>1317</v>
      </c>
    </row>
    <row r="20" spans="1:75" ht="12.75">
      <c r="A20" s="18"/>
      <c r="B20" s="13"/>
      <c r="C20" s="13"/>
      <c r="D20" s="13"/>
      <c r="E20" s="13"/>
      <c r="F20" s="2"/>
      <c r="G20" s="2"/>
      <c r="H20" s="2"/>
      <c r="I20" s="2"/>
      <c r="J20" s="13"/>
      <c r="L20" s="13"/>
      <c r="M20" s="13"/>
      <c r="N20" s="2"/>
      <c r="O20" s="9"/>
      <c r="P20" s="9"/>
      <c r="Q20" s="9"/>
      <c r="R20" s="27"/>
      <c r="S20" s="19"/>
      <c r="T20" s="19"/>
      <c r="U20" s="47"/>
      <c r="W20" s="23"/>
      <c r="Y20" s="12"/>
      <c r="Z20" s="12"/>
      <c r="AA20" s="12"/>
      <c r="AC20" s="12"/>
      <c r="AD20" s="12"/>
      <c r="AE20" s="12"/>
      <c r="AJ20" s="23"/>
      <c r="AK20" s="23"/>
      <c r="AM20" s="16"/>
      <c r="AN20" s="16"/>
      <c r="AO20" s="16"/>
      <c r="AX20" s="23"/>
      <c r="AY20" s="5"/>
      <c r="BL20" s="36"/>
      <c r="BM20" s="36"/>
      <c r="BN20" s="36"/>
      <c r="BO20" s="23"/>
      <c r="BP20" s="23"/>
      <c r="BQ20" s="38"/>
      <c r="BR20" s="38"/>
      <c r="BS20" s="21"/>
      <c r="BT20" s="36"/>
      <c r="BV20" s="38"/>
      <c r="BW20" s="47"/>
    </row>
    <row r="21" spans="1:90" ht="12.75">
      <c r="A21" s="18">
        <v>1392</v>
      </c>
      <c r="B21" s="13" t="s">
        <v>778</v>
      </c>
      <c r="C21" s="13" t="s">
        <v>1021</v>
      </c>
      <c r="D21" s="13" t="s">
        <v>7</v>
      </c>
      <c r="E21" s="13" t="s">
        <v>188</v>
      </c>
      <c r="F21" s="2" t="s">
        <v>99</v>
      </c>
      <c r="G21" s="2">
        <v>1</v>
      </c>
      <c r="H21" s="2" t="s">
        <v>1305</v>
      </c>
      <c r="I21" s="2" t="s">
        <v>1303</v>
      </c>
      <c r="J21" s="13" t="s">
        <v>233</v>
      </c>
      <c r="K21" t="s">
        <v>1316</v>
      </c>
      <c r="L21" s="13" t="s">
        <v>1300</v>
      </c>
      <c r="M21" s="13" t="s">
        <v>959</v>
      </c>
      <c r="N21" s="2" t="s">
        <v>427</v>
      </c>
      <c r="O21" s="9">
        <v>2</v>
      </c>
      <c r="P21" s="9"/>
      <c r="Q21" s="9"/>
      <c r="R21" s="27">
        <v>118</v>
      </c>
      <c r="S21" s="19">
        <v>4</v>
      </c>
      <c r="T21" s="19">
        <v>0</v>
      </c>
      <c r="U21" s="47">
        <v>118.2</v>
      </c>
      <c r="V21" s="47">
        <v>59.1</v>
      </c>
      <c r="W21" s="23"/>
      <c r="X21" s="5">
        <v>4.925</v>
      </c>
      <c r="Y21" s="12"/>
      <c r="Z21" s="12"/>
      <c r="AA21" s="12"/>
      <c r="AC21" s="12"/>
      <c r="AD21" s="12"/>
      <c r="AE21" s="12"/>
      <c r="AG21">
        <v>4</v>
      </c>
      <c r="AH21">
        <v>18</v>
      </c>
      <c r="AI21">
        <v>6</v>
      </c>
      <c r="AJ21" s="23">
        <v>4.925</v>
      </c>
      <c r="AK21" s="23"/>
      <c r="AM21" s="16"/>
      <c r="AN21" s="16"/>
      <c r="AO21" s="16"/>
      <c r="AX21" s="23">
        <v>4.925</v>
      </c>
      <c r="AY21" s="5"/>
      <c r="BG21" s="23"/>
      <c r="BL21" s="36"/>
      <c r="BM21" s="36"/>
      <c r="BN21" s="36"/>
      <c r="BO21" s="23"/>
      <c r="BP21" s="23"/>
      <c r="BQ21" s="38"/>
      <c r="BR21" s="38"/>
      <c r="BS21" s="21"/>
      <c r="BT21" s="36"/>
      <c r="BV21" s="38"/>
      <c r="BW21" s="20">
        <v>118.2</v>
      </c>
      <c r="BX21" s="20">
        <v>59.1</v>
      </c>
      <c r="CJ21">
        <v>1392</v>
      </c>
      <c r="CK21" t="s">
        <v>1316</v>
      </c>
      <c r="CL21" t="s">
        <v>831</v>
      </c>
    </row>
    <row r="22" spans="1:89" ht="12.75">
      <c r="A22" s="18">
        <v>1392</v>
      </c>
      <c r="B22" s="13" t="s">
        <v>778</v>
      </c>
      <c r="C22" s="13" t="s">
        <v>1021</v>
      </c>
      <c r="D22" s="13" t="s">
        <v>7</v>
      </c>
      <c r="E22" s="13" t="s">
        <v>188</v>
      </c>
      <c r="F22" s="2" t="s">
        <v>100</v>
      </c>
      <c r="G22" s="2">
        <v>1</v>
      </c>
      <c r="H22" s="2" t="s">
        <v>1305</v>
      </c>
      <c r="I22" s="2" t="s">
        <v>589</v>
      </c>
      <c r="J22" s="13" t="s">
        <v>233</v>
      </c>
      <c r="K22" t="s">
        <v>591</v>
      </c>
      <c r="L22" s="13" t="s">
        <v>1300</v>
      </c>
      <c r="M22" s="13" t="s">
        <v>959</v>
      </c>
      <c r="N22" s="2" t="s">
        <v>428</v>
      </c>
      <c r="O22" s="9"/>
      <c r="P22" s="9">
        <v>12</v>
      </c>
      <c r="Q22" s="9"/>
      <c r="R22" s="27">
        <v>21</v>
      </c>
      <c r="S22" s="19">
        <v>0</v>
      </c>
      <c r="T22" s="19">
        <v>0</v>
      </c>
      <c r="U22" s="47">
        <v>21</v>
      </c>
      <c r="W22" s="23">
        <v>35</v>
      </c>
      <c r="Y22" s="12"/>
      <c r="Z22" s="12"/>
      <c r="AA22" s="12"/>
      <c r="AC22" s="12">
        <v>1</v>
      </c>
      <c r="AD22" s="12">
        <v>15</v>
      </c>
      <c r="AE22" s="12">
        <v>0</v>
      </c>
      <c r="AF22" s="23">
        <v>1.75</v>
      </c>
      <c r="AJ22" s="23"/>
      <c r="AK22" s="5">
        <v>2.9166666666666665</v>
      </c>
      <c r="AM22" s="16"/>
      <c r="AN22" s="16"/>
      <c r="AO22" s="16"/>
      <c r="AY22" s="5"/>
      <c r="BG22" s="23"/>
      <c r="BL22" s="36"/>
      <c r="BM22" s="36"/>
      <c r="BN22" s="36"/>
      <c r="BO22" s="23"/>
      <c r="BP22" s="23"/>
      <c r="BQ22" s="38"/>
      <c r="BR22" s="38"/>
      <c r="BS22" s="21"/>
      <c r="BT22" s="36"/>
      <c r="BV22" s="38"/>
      <c r="BW22" s="20">
        <v>21</v>
      </c>
      <c r="BX22" s="20"/>
      <c r="CJ22">
        <v>1392</v>
      </c>
      <c r="CK22" t="s">
        <v>591</v>
      </c>
    </row>
    <row r="23" spans="1:76" ht="12.75">
      <c r="A23" s="18"/>
      <c r="B23" s="13"/>
      <c r="C23" s="13"/>
      <c r="D23" s="13"/>
      <c r="E23" s="13"/>
      <c r="F23" s="2"/>
      <c r="G23" s="2"/>
      <c r="H23" s="2"/>
      <c r="I23" s="2"/>
      <c r="J23" s="13"/>
      <c r="L23" s="13"/>
      <c r="M23" s="13"/>
      <c r="N23" s="2"/>
      <c r="O23" s="9"/>
      <c r="P23" s="9"/>
      <c r="Q23" s="9"/>
      <c r="R23" s="27"/>
      <c r="S23" s="19"/>
      <c r="T23" s="19"/>
      <c r="U23" s="47"/>
      <c r="V23" s="47"/>
      <c r="W23" s="23"/>
      <c r="X23" s="23"/>
      <c r="Y23" s="12"/>
      <c r="Z23" s="12"/>
      <c r="AA23" s="12"/>
      <c r="AC23" s="12"/>
      <c r="AD23" s="12"/>
      <c r="AE23" s="12"/>
      <c r="AF23" s="23"/>
      <c r="AJ23" s="23"/>
      <c r="AM23" s="16"/>
      <c r="AN23" s="16"/>
      <c r="AO23" s="16"/>
      <c r="AY23" s="5"/>
      <c r="BL23" s="36"/>
      <c r="BM23" s="36"/>
      <c r="BN23" s="37"/>
      <c r="BO23" s="23"/>
      <c r="BP23" s="23"/>
      <c r="BQ23" s="38"/>
      <c r="BR23" s="38"/>
      <c r="BS23" s="21"/>
      <c r="BT23" s="36"/>
      <c r="BV23" s="38"/>
      <c r="BW23" s="47"/>
      <c r="BX23" s="47"/>
    </row>
    <row r="24" spans="1:89" ht="12.75">
      <c r="A24" s="18">
        <v>1392</v>
      </c>
      <c r="B24" s="13" t="s">
        <v>778</v>
      </c>
      <c r="C24" s="13" t="s">
        <v>1021</v>
      </c>
      <c r="D24" s="13" t="s">
        <v>7</v>
      </c>
      <c r="E24" s="13" t="s">
        <v>188</v>
      </c>
      <c r="F24" s="2" t="s">
        <v>101</v>
      </c>
      <c r="G24" s="2">
        <v>2</v>
      </c>
      <c r="H24" t="s">
        <v>1305</v>
      </c>
      <c r="I24" t="s">
        <v>357</v>
      </c>
      <c r="J24" s="13" t="s">
        <v>233</v>
      </c>
      <c r="K24" t="s">
        <v>1308</v>
      </c>
      <c r="L24" s="13" t="s">
        <v>1300</v>
      </c>
      <c r="M24" s="13" t="s">
        <v>251</v>
      </c>
      <c r="N24" s="2" t="s">
        <v>1075</v>
      </c>
      <c r="O24" s="9">
        <v>2</v>
      </c>
      <c r="P24" s="9"/>
      <c r="Q24" s="9"/>
      <c r="R24" s="27">
        <v>111</v>
      </c>
      <c r="S24" s="19">
        <v>12</v>
      </c>
      <c r="T24" s="19">
        <v>0</v>
      </c>
      <c r="U24" s="47">
        <v>111.6</v>
      </c>
      <c r="V24" s="47">
        <v>55.8</v>
      </c>
      <c r="W24" s="23"/>
      <c r="X24" s="5">
        <v>4.6499999999999995</v>
      </c>
      <c r="Y24" s="12"/>
      <c r="Z24" s="12"/>
      <c r="AA24" s="12"/>
      <c r="AC24" s="12"/>
      <c r="AD24" s="12"/>
      <c r="AE24" s="12"/>
      <c r="AG24">
        <v>4</v>
      </c>
      <c r="AH24">
        <v>13</v>
      </c>
      <c r="AI24">
        <v>0</v>
      </c>
      <c r="AJ24" s="23">
        <v>4.6499999999999995</v>
      </c>
      <c r="AM24" s="16"/>
      <c r="AN24" s="16"/>
      <c r="AO24" s="16"/>
      <c r="AY24" s="5"/>
      <c r="BB24" s="23">
        <v>4.6499999999999995</v>
      </c>
      <c r="BL24" s="36"/>
      <c r="BM24" s="36"/>
      <c r="BN24" s="36"/>
      <c r="BO24" s="23"/>
      <c r="BP24" s="23"/>
      <c r="BQ24" s="38"/>
      <c r="BR24" s="38"/>
      <c r="BS24" s="21"/>
      <c r="BT24" s="36"/>
      <c r="BV24" s="38"/>
      <c r="BW24" s="20">
        <v>111.6</v>
      </c>
      <c r="BX24" s="20">
        <v>55.8</v>
      </c>
      <c r="CJ24">
        <v>1392</v>
      </c>
      <c r="CK24" t="s">
        <v>1308</v>
      </c>
    </row>
    <row r="25" spans="1:89" ht="12.75">
      <c r="A25" s="18">
        <v>1392</v>
      </c>
      <c r="B25" s="13" t="s">
        <v>778</v>
      </c>
      <c r="C25" s="13" t="s">
        <v>1021</v>
      </c>
      <c r="D25" s="13" t="s">
        <v>7</v>
      </c>
      <c r="E25" s="13" t="s">
        <v>188</v>
      </c>
      <c r="F25" s="2" t="s">
        <v>102</v>
      </c>
      <c r="G25" s="2">
        <v>2</v>
      </c>
      <c r="H25" t="s">
        <v>1305</v>
      </c>
      <c r="I25" t="s">
        <v>580</v>
      </c>
      <c r="J25" s="13" t="s">
        <v>233</v>
      </c>
      <c r="K25" t="s">
        <v>582</v>
      </c>
      <c r="L25" s="13" t="s">
        <v>1300</v>
      </c>
      <c r="M25" s="13" t="s">
        <v>251</v>
      </c>
      <c r="N25" s="2" t="s">
        <v>1075</v>
      </c>
      <c r="O25" s="9"/>
      <c r="P25" s="9">
        <v>9</v>
      </c>
      <c r="Q25" s="9"/>
      <c r="R25" s="27">
        <v>14</v>
      </c>
      <c r="S25" s="19">
        <v>17</v>
      </c>
      <c r="T25" s="19">
        <v>0</v>
      </c>
      <c r="U25" s="47">
        <v>14.85</v>
      </c>
      <c r="V25" s="47"/>
      <c r="W25" s="23">
        <v>33</v>
      </c>
      <c r="X25" s="5"/>
      <c r="Y25" s="12"/>
      <c r="Z25" s="12"/>
      <c r="AA25" s="12"/>
      <c r="AC25" s="12"/>
      <c r="AD25" s="12"/>
      <c r="AE25" s="12"/>
      <c r="AJ25" s="23"/>
      <c r="AK25" s="5">
        <v>2.75</v>
      </c>
      <c r="AM25" s="16"/>
      <c r="AN25" s="16"/>
      <c r="AO25" s="16"/>
      <c r="AY25" s="5"/>
      <c r="BL25" s="36"/>
      <c r="BM25" s="36"/>
      <c r="BN25" s="37"/>
      <c r="BO25" s="23"/>
      <c r="BP25" s="23"/>
      <c r="BQ25" s="38"/>
      <c r="BR25" s="38"/>
      <c r="BS25" s="21"/>
      <c r="BT25" s="36"/>
      <c r="BV25" s="38"/>
      <c r="BW25" s="20">
        <v>14.85</v>
      </c>
      <c r="BX25" s="20"/>
      <c r="CJ25">
        <v>1392</v>
      </c>
      <c r="CK25" t="s">
        <v>582</v>
      </c>
    </row>
    <row r="26" spans="1:89" ht="12.75">
      <c r="A26" s="18">
        <v>1392</v>
      </c>
      <c r="B26" s="13" t="s">
        <v>778</v>
      </c>
      <c r="C26" s="13" t="s">
        <v>1021</v>
      </c>
      <c r="D26" s="13" t="s">
        <v>7</v>
      </c>
      <c r="E26" s="13" t="s">
        <v>188</v>
      </c>
      <c r="F26" s="2">
        <v>151.8</v>
      </c>
      <c r="G26" s="2">
        <v>2</v>
      </c>
      <c r="H26" t="s">
        <v>1305</v>
      </c>
      <c r="I26" t="s">
        <v>410</v>
      </c>
      <c r="J26" s="13" t="s">
        <v>233</v>
      </c>
      <c r="K26" t="s">
        <v>1317</v>
      </c>
      <c r="L26" s="13" t="s">
        <v>1300</v>
      </c>
      <c r="M26" s="13" t="s">
        <v>244</v>
      </c>
      <c r="N26" s="2" t="s">
        <v>726</v>
      </c>
      <c r="O26" s="9">
        <v>1</v>
      </c>
      <c r="P26" s="9"/>
      <c r="Q26" s="9"/>
      <c r="R26" s="27">
        <v>55</v>
      </c>
      <c r="S26" s="19">
        <v>16</v>
      </c>
      <c r="T26" s="19">
        <v>0</v>
      </c>
      <c r="U26" s="47">
        <v>55.8</v>
      </c>
      <c r="V26" s="47">
        <v>55.8</v>
      </c>
      <c r="W26" s="23"/>
      <c r="X26" s="5">
        <v>4.6499999999999995</v>
      </c>
      <c r="Y26" s="12">
        <v>55</v>
      </c>
      <c r="Z26" s="12">
        <v>16</v>
      </c>
      <c r="AA26" s="12">
        <v>0</v>
      </c>
      <c r="AB26" s="47">
        <v>55.8</v>
      </c>
      <c r="AC26" s="12">
        <v>4</v>
      </c>
      <c r="AD26" s="12">
        <v>13</v>
      </c>
      <c r="AE26" s="12">
        <v>0</v>
      </c>
      <c r="AF26" s="23">
        <v>4.65</v>
      </c>
      <c r="AG26">
        <v>4</v>
      </c>
      <c r="AH26">
        <v>13</v>
      </c>
      <c r="AI26">
        <v>0</v>
      </c>
      <c r="AJ26" s="23">
        <v>4.6499999999999995</v>
      </c>
      <c r="AM26" s="16"/>
      <c r="AN26" s="16"/>
      <c r="AO26" s="16"/>
      <c r="AY26" s="23"/>
      <c r="BF26" s="23">
        <v>4.6499999999999995</v>
      </c>
      <c r="BL26" s="36"/>
      <c r="BM26" s="36"/>
      <c r="BN26" s="36"/>
      <c r="BO26" s="23"/>
      <c r="BP26" s="23"/>
      <c r="BQ26" s="38"/>
      <c r="BR26" s="38"/>
      <c r="BS26" s="21"/>
      <c r="BT26" s="36"/>
      <c r="BV26" s="38"/>
      <c r="BW26" s="20">
        <v>55.8</v>
      </c>
      <c r="BX26" s="20">
        <v>55.8</v>
      </c>
      <c r="CJ26">
        <v>1392</v>
      </c>
      <c r="CK26" t="s">
        <v>1317</v>
      </c>
    </row>
    <row r="28" spans="1:89" ht="12.75">
      <c r="A28" s="18">
        <v>1392</v>
      </c>
      <c r="B28" s="13" t="s">
        <v>778</v>
      </c>
      <c r="C28" s="13" t="s">
        <v>1021</v>
      </c>
      <c r="D28" s="13" t="s">
        <v>7</v>
      </c>
      <c r="E28" s="13" t="s">
        <v>192</v>
      </c>
      <c r="F28" s="2">
        <v>151.18</v>
      </c>
      <c r="G28" s="2">
        <v>3</v>
      </c>
      <c r="H28" t="s">
        <v>1305</v>
      </c>
      <c r="I28" t="s">
        <v>1324</v>
      </c>
      <c r="J28" s="13" t="s">
        <v>233</v>
      </c>
      <c r="K28" t="s">
        <v>1311</v>
      </c>
      <c r="L28" s="13" t="s">
        <v>1300</v>
      </c>
      <c r="M28" s="13" t="s">
        <v>249</v>
      </c>
      <c r="N28" s="2" t="s">
        <v>1251</v>
      </c>
      <c r="O28" s="9">
        <v>9</v>
      </c>
      <c r="P28" s="9"/>
      <c r="Q28" s="9"/>
      <c r="R28" s="27">
        <v>545</v>
      </c>
      <c r="S28" s="19">
        <v>8</v>
      </c>
      <c r="T28" s="19">
        <v>0</v>
      </c>
      <c r="U28" s="47">
        <v>545.4</v>
      </c>
      <c r="V28" s="47">
        <v>60.599999999999994</v>
      </c>
      <c r="X28" s="5">
        <v>5.05</v>
      </c>
      <c r="Y28" s="12"/>
      <c r="Z28" s="12"/>
      <c r="AA28" s="12"/>
      <c r="AB28" s="47"/>
      <c r="AC28" s="12"/>
      <c r="AD28" s="12"/>
      <c r="AE28" s="12"/>
      <c r="AF28" s="23"/>
      <c r="AG28">
        <v>5</v>
      </c>
      <c r="AH28">
        <v>1</v>
      </c>
      <c r="AI28">
        <v>0</v>
      </c>
      <c r="AJ28" s="23">
        <v>5.05</v>
      </c>
      <c r="AM28" s="16"/>
      <c r="AN28" s="16"/>
      <c r="AO28" s="16"/>
      <c r="AY28" s="5"/>
      <c r="BG28" s="23"/>
      <c r="BL28" s="36"/>
      <c r="BM28" s="36"/>
      <c r="BN28" s="36"/>
      <c r="BO28" s="23"/>
      <c r="BP28" s="23"/>
      <c r="BQ28" s="38"/>
      <c r="BR28" s="38"/>
      <c r="BS28" s="21"/>
      <c r="BT28" s="36"/>
      <c r="BV28" s="38"/>
      <c r="BW28" s="20">
        <v>545.4</v>
      </c>
      <c r="BX28" s="20">
        <v>60.599999999999994</v>
      </c>
      <c r="CJ28">
        <v>1392</v>
      </c>
      <c r="CK28" t="s">
        <v>1311</v>
      </c>
    </row>
    <row r="29" spans="1:76" ht="12.75">
      <c r="A29" s="18"/>
      <c r="B29" s="13"/>
      <c r="C29" s="13"/>
      <c r="D29" s="13"/>
      <c r="E29" s="13"/>
      <c r="F29" s="2"/>
      <c r="G29" s="2"/>
      <c r="H29" s="2"/>
      <c r="I29" s="2"/>
      <c r="J29" s="13"/>
      <c r="L29" s="13"/>
      <c r="M29" s="13"/>
      <c r="N29" s="2"/>
      <c r="O29" s="9"/>
      <c r="P29" s="9"/>
      <c r="Q29" s="9"/>
      <c r="R29" s="27"/>
      <c r="S29" s="19"/>
      <c r="T29" s="19"/>
      <c r="U29" s="47"/>
      <c r="V29" s="47"/>
      <c r="W29" s="23"/>
      <c r="X29" s="23"/>
      <c r="Y29" s="12"/>
      <c r="Z29" s="12"/>
      <c r="AA29" s="12"/>
      <c r="AC29" s="12"/>
      <c r="AD29" s="12"/>
      <c r="AE29" s="12"/>
      <c r="AF29" s="23"/>
      <c r="AJ29" s="23"/>
      <c r="AK29" s="23"/>
      <c r="AM29" s="16"/>
      <c r="AN29" s="16"/>
      <c r="AO29" s="16"/>
      <c r="AU29" s="23"/>
      <c r="AY29" s="5"/>
      <c r="BK29" s="23"/>
      <c r="BL29" s="36"/>
      <c r="BM29" s="36"/>
      <c r="BN29" s="36"/>
      <c r="BO29" s="23"/>
      <c r="BP29" s="23"/>
      <c r="BQ29" s="38"/>
      <c r="BR29" s="38"/>
      <c r="BS29" s="21"/>
      <c r="BT29" s="36"/>
      <c r="BV29" s="38"/>
      <c r="BW29" s="47"/>
      <c r="BX29" s="47"/>
    </row>
    <row r="30" spans="1:89" ht="12.75">
      <c r="A30" s="18">
        <v>1392</v>
      </c>
      <c r="B30" s="13" t="s">
        <v>861</v>
      </c>
      <c r="C30" s="13" t="s">
        <v>1021</v>
      </c>
      <c r="D30" s="13" t="s">
        <v>16</v>
      </c>
      <c r="E30" s="13" t="s">
        <v>189</v>
      </c>
      <c r="F30" s="2" t="s">
        <v>103</v>
      </c>
      <c r="G30" s="2">
        <v>1</v>
      </c>
      <c r="H30" s="2" t="s">
        <v>1305</v>
      </c>
      <c r="I30" s="2" t="s">
        <v>1013</v>
      </c>
      <c r="J30" s="13" t="s">
        <v>233</v>
      </c>
      <c r="K30" t="s">
        <v>1316</v>
      </c>
      <c r="L30" s="13" t="s">
        <v>1300</v>
      </c>
      <c r="M30" s="13" t="s">
        <v>959</v>
      </c>
      <c r="N30" s="2" t="s">
        <v>1246</v>
      </c>
      <c r="O30" s="9">
        <v>5</v>
      </c>
      <c r="P30" s="9"/>
      <c r="Q30" s="9"/>
      <c r="R30" s="27"/>
      <c r="S30" s="19"/>
      <c r="T30" s="19"/>
      <c r="U30" s="47">
        <v>305.375</v>
      </c>
      <c r="V30" s="47">
        <v>61.075</v>
      </c>
      <c r="X30" s="5">
        <v>5.089583333333334</v>
      </c>
      <c r="Y30" s="12"/>
      <c r="Z30" s="12"/>
      <c r="AA30" s="12"/>
      <c r="AC30" s="12"/>
      <c r="AD30" s="12"/>
      <c r="AE30" s="12"/>
      <c r="AF30" s="23"/>
      <c r="AG30">
        <v>5</v>
      </c>
      <c r="AH30">
        <v>1</v>
      </c>
      <c r="AI30">
        <v>9.5</v>
      </c>
      <c r="AJ30" s="23">
        <v>5.089583333333334</v>
      </c>
      <c r="AK30" s="23"/>
      <c r="AM30" s="16"/>
      <c r="AN30" s="16"/>
      <c r="AO30" s="16"/>
      <c r="AX30" s="23"/>
      <c r="AY30" s="5"/>
      <c r="BL30" s="36"/>
      <c r="BM30" s="36"/>
      <c r="BN30" s="36"/>
      <c r="BO30" s="23"/>
      <c r="BP30" s="23"/>
      <c r="BQ30" s="38"/>
      <c r="BR30" s="38"/>
      <c r="BS30" s="21"/>
      <c r="BT30" s="36"/>
      <c r="BV30" s="38"/>
      <c r="BW30" s="20">
        <v>305.375</v>
      </c>
      <c r="BX30" s="20">
        <v>61.075</v>
      </c>
      <c r="CJ30">
        <v>1392</v>
      </c>
      <c r="CK30" t="s">
        <v>1316</v>
      </c>
    </row>
    <row r="31" spans="1:90" ht="12.75">
      <c r="A31" s="18">
        <v>1392</v>
      </c>
      <c r="B31" s="13" t="s">
        <v>861</v>
      </c>
      <c r="C31" s="13" t="s">
        <v>1021</v>
      </c>
      <c r="D31" s="13" t="s">
        <v>16</v>
      </c>
      <c r="E31" s="13" t="s">
        <v>189</v>
      </c>
      <c r="F31" s="2" t="s">
        <v>104</v>
      </c>
      <c r="G31" s="2">
        <v>1</v>
      </c>
      <c r="H31" s="2" t="s">
        <v>1305</v>
      </c>
      <c r="I31" s="2" t="s">
        <v>1322</v>
      </c>
      <c r="J31" s="13" t="s">
        <v>233</v>
      </c>
      <c r="K31" t="s">
        <v>1312</v>
      </c>
      <c r="L31" s="13" t="s">
        <v>1300</v>
      </c>
      <c r="M31" s="13" t="s">
        <v>250</v>
      </c>
      <c r="N31" s="2" t="s">
        <v>1253</v>
      </c>
      <c r="O31" s="9">
        <v>5</v>
      </c>
      <c r="P31" s="9"/>
      <c r="Q31" s="9"/>
      <c r="R31" s="27"/>
      <c r="S31" s="19"/>
      <c r="T31" s="19"/>
      <c r="U31" s="47">
        <v>282</v>
      </c>
      <c r="V31" s="47">
        <v>56.400000000000006</v>
      </c>
      <c r="W31" s="23"/>
      <c r="X31" s="5">
        <v>4.7</v>
      </c>
      <c r="Y31" s="12"/>
      <c r="Z31" s="12"/>
      <c r="AA31" s="12"/>
      <c r="AC31" s="12"/>
      <c r="AD31" s="12"/>
      <c r="AE31" s="12"/>
      <c r="AF31" s="23"/>
      <c r="AG31">
        <v>4</v>
      </c>
      <c r="AH31">
        <v>14</v>
      </c>
      <c r="AI31">
        <v>0</v>
      </c>
      <c r="AJ31" s="23">
        <v>4.7</v>
      </c>
      <c r="AK31" s="23"/>
      <c r="AM31" s="16"/>
      <c r="AN31" s="16"/>
      <c r="AO31" s="16"/>
      <c r="AY31" s="5"/>
      <c r="BL31" s="36"/>
      <c r="BM31" s="36"/>
      <c r="BN31" s="36"/>
      <c r="BO31" s="23"/>
      <c r="BQ31" s="38"/>
      <c r="BR31" s="38"/>
      <c r="BS31" s="21"/>
      <c r="BT31" s="36"/>
      <c r="BV31" s="38"/>
      <c r="BW31" s="20">
        <v>282</v>
      </c>
      <c r="BX31" s="20">
        <v>56.4</v>
      </c>
      <c r="CJ31">
        <v>1392</v>
      </c>
      <c r="CK31" t="s">
        <v>1312</v>
      </c>
      <c r="CL31" t="s">
        <v>841</v>
      </c>
    </row>
    <row r="32" spans="1:89" ht="12.75">
      <c r="A32" s="18">
        <v>1392</v>
      </c>
      <c r="B32" s="13" t="s">
        <v>861</v>
      </c>
      <c r="C32" s="13" t="s">
        <v>1021</v>
      </c>
      <c r="D32" s="13" t="s">
        <v>16</v>
      </c>
      <c r="E32" s="13" t="s">
        <v>189</v>
      </c>
      <c r="F32" s="2">
        <v>153.2</v>
      </c>
      <c r="G32" s="2">
        <v>1</v>
      </c>
      <c r="H32" s="2" t="s">
        <v>1305</v>
      </c>
      <c r="I32" s="2" t="s">
        <v>1013</v>
      </c>
      <c r="J32" s="13" t="s">
        <v>233</v>
      </c>
      <c r="K32" t="s">
        <v>1316</v>
      </c>
      <c r="L32" s="13" t="s">
        <v>1300</v>
      </c>
      <c r="M32" s="13" t="s">
        <v>959</v>
      </c>
      <c r="N32" s="2" t="s">
        <v>1183</v>
      </c>
      <c r="O32" s="9">
        <v>2</v>
      </c>
      <c r="P32" s="9"/>
      <c r="Q32" s="9"/>
      <c r="R32" s="27">
        <v>112</v>
      </c>
      <c r="S32" s="19">
        <v>16</v>
      </c>
      <c r="T32" s="19">
        <v>0</v>
      </c>
      <c r="U32" s="47">
        <v>112.8</v>
      </c>
      <c r="V32" s="47">
        <v>56.4</v>
      </c>
      <c r="X32" s="5">
        <v>4.7</v>
      </c>
      <c r="Y32" s="12">
        <v>56</v>
      </c>
      <c r="Z32" s="12">
        <v>8</v>
      </c>
      <c r="AA32" s="12">
        <v>0</v>
      </c>
      <c r="AB32" s="47">
        <v>56.4</v>
      </c>
      <c r="AC32" s="12">
        <v>9</v>
      </c>
      <c r="AD32" s="12">
        <v>8</v>
      </c>
      <c r="AE32" s="12">
        <v>0</v>
      </c>
      <c r="AF32" s="23">
        <v>9.4</v>
      </c>
      <c r="AG32">
        <v>4</v>
      </c>
      <c r="AH32">
        <v>14</v>
      </c>
      <c r="AI32">
        <v>0</v>
      </c>
      <c r="AJ32" s="23">
        <v>4.7</v>
      </c>
      <c r="AM32" s="16"/>
      <c r="AN32" s="16"/>
      <c r="AO32" s="16"/>
      <c r="AY32" s="23">
        <v>4.7</v>
      </c>
      <c r="BL32" s="36"/>
      <c r="BM32" s="36"/>
      <c r="BN32" s="36"/>
      <c r="BO32" s="23"/>
      <c r="BQ32" s="38"/>
      <c r="BR32" s="38"/>
      <c r="BS32" s="21"/>
      <c r="BT32" s="36"/>
      <c r="BV32" s="38"/>
      <c r="BW32" s="20">
        <v>112.8</v>
      </c>
      <c r="BX32" s="20">
        <v>56.4</v>
      </c>
      <c r="CJ32">
        <v>1392</v>
      </c>
      <c r="CK32" t="s">
        <v>1316</v>
      </c>
    </row>
    <row r="33" spans="1:76" ht="12.75">
      <c r="A33" s="18"/>
      <c r="B33" s="13"/>
      <c r="C33" s="13"/>
      <c r="D33" s="13"/>
      <c r="E33" s="13"/>
      <c r="F33" s="2"/>
      <c r="G33" s="2"/>
      <c r="H33" s="2"/>
      <c r="I33" s="2"/>
      <c r="J33" s="13"/>
      <c r="L33" s="13"/>
      <c r="M33" s="13"/>
      <c r="N33" s="2"/>
      <c r="O33" s="9"/>
      <c r="P33" s="9"/>
      <c r="Q33" s="9"/>
      <c r="R33" s="27"/>
      <c r="S33" s="19"/>
      <c r="T33" s="19"/>
      <c r="U33" s="47"/>
      <c r="V33" s="47"/>
      <c r="W33" s="23"/>
      <c r="X33" s="23"/>
      <c r="Y33" s="12"/>
      <c r="Z33" s="12"/>
      <c r="AA33" s="12"/>
      <c r="AC33" s="12"/>
      <c r="AD33" s="12"/>
      <c r="AE33" s="12"/>
      <c r="AF33" s="23"/>
      <c r="AJ33" s="23"/>
      <c r="AM33" s="16"/>
      <c r="AN33" s="16"/>
      <c r="AO33" s="16"/>
      <c r="AY33" s="23"/>
      <c r="BL33" s="36"/>
      <c r="BM33" s="36"/>
      <c r="BN33" s="36"/>
      <c r="BO33" s="23"/>
      <c r="BP33" s="23"/>
      <c r="BQ33" s="38"/>
      <c r="BR33" s="38"/>
      <c r="BS33" s="21"/>
      <c r="BT33" s="36"/>
      <c r="BV33" s="38"/>
      <c r="BW33" s="47"/>
      <c r="BX33" s="47"/>
    </row>
    <row r="34" spans="1:89" ht="12.75">
      <c r="A34" s="18">
        <v>1393</v>
      </c>
      <c r="B34" s="13" t="s">
        <v>778</v>
      </c>
      <c r="C34" s="13" t="s">
        <v>1021</v>
      </c>
      <c r="D34" s="13" t="s">
        <v>16</v>
      </c>
      <c r="E34" s="13" t="s">
        <v>194</v>
      </c>
      <c r="F34" s="2" t="s">
        <v>128</v>
      </c>
      <c r="G34" s="2">
        <v>2</v>
      </c>
      <c r="H34" s="2" t="s">
        <v>1305</v>
      </c>
      <c r="I34" s="2" t="s">
        <v>1012</v>
      </c>
      <c r="J34" s="13" t="s">
        <v>233</v>
      </c>
      <c r="K34" t="s">
        <v>1316</v>
      </c>
      <c r="L34" s="13" t="s">
        <v>1300</v>
      </c>
      <c r="M34" s="13" t="s">
        <v>959</v>
      </c>
      <c r="N34" s="2" t="s">
        <v>1066</v>
      </c>
      <c r="O34" s="9">
        <v>2</v>
      </c>
      <c r="P34" s="9"/>
      <c r="Q34" s="9"/>
      <c r="R34" s="27">
        <v>108</v>
      </c>
      <c r="S34" s="19">
        <v>0</v>
      </c>
      <c r="T34" s="19">
        <v>0</v>
      </c>
      <c r="U34" s="47">
        <v>108</v>
      </c>
      <c r="V34" s="47">
        <v>54</v>
      </c>
      <c r="W34" s="23"/>
      <c r="X34" s="5">
        <v>4.5</v>
      </c>
      <c r="Y34" s="12">
        <v>54</v>
      </c>
      <c r="Z34" s="12">
        <v>0</v>
      </c>
      <c r="AA34" s="12">
        <v>0</v>
      </c>
      <c r="AB34" s="47">
        <v>54</v>
      </c>
      <c r="AC34" s="12"/>
      <c r="AD34" s="12"/>
      <c r="AE34" s="12"/>
      <c r="AG34">
        <v>4</v>
      </c>
      <c r="AH34">
        <v>10</v>
      </c>
      <c r="AI34">
        <v>0</v>
      </c>
      <c r="AJ34" s="23">
        <v>4.5</v>
      </c>
      <c r="AK34" s="23"/>
      <c r="AM34" s="16"/>
      <c r="AN34" s="16"/>
      <c r="AO34" s="16"/>
      <c r="AY34" s="5"/>
      <c r="BB34" s="23">
        <v>4.5</v>
      </c>
      <c r="BL34" s="36"/>
      <c r="BM34" s="36"/>
      <c r="BN34" s="36"/>
      <c r="BO34" s="23"/>
      <c r="BP34" s="23"/>
      <c r="BQ34" s="38"/>
      <c r="BR34" s="38"/>
      <c r="BS34" s="21"/>
      <c r="BT34" s="36"/>
      <c r="BV34" s="38"/>
      <c r="BW34" s="20">
        <v>108</v>
      </c>
      <c r="BX34" s="20">
        <v>54</v>
      </c>
      <c r="CJ34">
        <v>1393</v>
      </c>
      <c r="CK34" t="s">
        <v>1316</v>
      </c>
    </row>
    <row r="35" spans="1:90" ht="12.75">
      <c r="A35" s="18">
        <v>1393</v>
      </c>
      <c r="B35" s="13" t="s">
        <v>778</v>
      </c>
      <c r="C35" s="13" t="s">
        <v>1021</v>
      </c>
      <c r="D35" s="13" t="s">
        <v>16</v>
      </c>
      <c r="E35" s="13" t="s">
        <v>194</v>
      </c>
      <c r="F35" s="2" t="s">
        <v>129</v>
      </c>
      <c r="G35" s="2">
        <v>2</v>
      </c>
      <c r="H35" s="2" t="s">
        <v>1305</v>
      </c>
      <c r="I35" s="2" t="s">
        <v>571</v>
      </c>
      <c r="J35" s="13" t="s">
        <v>233</v>
      </c>
      <c r="K35" t="s">
        <v>564</v>
      </c>
      <c r="L35" s="13" t="s">
        <v>1300</v>
      </c>
      <c r="M35" s="13" t="s">
        <v>959</v>
      </c>
      <c r="N35" s="2" t="s">
        <v>1067</v>
      </c>
      <c r="O35" s="9"/>
      <c r="P35" s="9">
        <v>9</v>
      </c>
      <c r="Q35" s="9"/>
      <c r="R35" s="27">
        <v>13</v>
      </c>
      <c r="S35" s="19">
        <v>13</v>
      </c>
      <c r="T35" s="19">
        <v>0</v>
      </c>
      <c r="U35" s="47">
        <v>13.65</v>
      </c>
      <c r="W35" s="23">
        <v>30.333333333333336</v>
      </c>
      <c r="X35" s="5"/>
      <c r="Y35" s="12"/>
      <c r="Z35" s="12"/>
      <c r="AA35" s="12"/>
      <c r="AB35" s="47"/>
      <c r="AC35" s="12"/>
      <c r="AD35" s="12"/>
      <c r="AE35" s="12"/>
      <c r="AJ35" s="23"/>
      <c r="AK35" s="5">
        <v>2.527777777777778</v>
      </c>
      <c r="AM35" s="16"/>
      <c r="AN35" s="16"/>
      <c r="AO35" s="16"/>
      <c r="AY35" s="5"/>
      <c r="BL35" s="36"/>
      <c r="BM35" s="36"/>
      <c r="BN35" s="36"/>
      <c r="BO35" s="23"/>
      <c r="BP35" s="23"/>
      <c r="BQ35" s="38"/>
      <c r="BR35" s="38"/>
      <c r="BS35" s="21"/>
      <c r="BT35" s="36"/>
      <c r="BV35" s="38"/>
      <c r="BW35" s="20">
        <v>13.65</v>
      </c>
      <c r="BX35" s="20"/>
      <c r="CJ35">
        <v>1393</v>
      </c>
      <c r="CK35" t="s">
        <v>564</v>
      </c>
      <c r="CL35" t="s">
        <v>844</v>
      </c>
    </row>
    <row r="36" spans="1:89" ht="12.75">
      <c r="A36" s="18">
        <v>1393</v>
      </c>
      <c r="B36" s="13" t="s">
        <v>778</v>
      </c>
      <c r="C36" s="13" t="s">
        <v>1021</v>
      </c>
      <c r="D36" s="13" t="s">
        <v>16</v>
      </c>
      <c r="E36" s="13" t="s">
        <v>194</v>
      </c>
      <c r="F36" s="2" t="s">
        <v>131</v>
      </c>
      <c r="G36" s="2">
        <v>2</v>
      </c>
      <c r="H36" s="2" t="s">
        <v>1305</v>
      </c>
      <c r="I36" s="2" t="s">
        <v>635</v>
      </c>
      <c r="J36" s="13" t="s">
        <v>233</v>
      </c>
      <c r="K36" t="s">
        <v>1309</v>
      </c>
      <c r="L36" s="13" t="s">
        <v>1298</v>
      </c>
      <c r="M36" s="13" t="s">
        <v>255</v>
      </c>
      <c r="N36" s="2" t="s">
        <v>1126</v>
      </c>
      <c r="O36" s="9">
        <v>1</v>
      </c>
      <c r="P36" s="9"/>
      <c r="Q36" s="9"/>
      <c r="R36" s="27">
        <v>50</v>
      </c>
      <c r="S36" s="19">
        <v>8</v>
      </c>
      <c r="T36" s="19">
        <v>0</v>
      </c>
      <c r="U36" s="47">
        <v>50.4</v>
      </c>
      <c r="V36" s="47">
        <v>50.4</v>
      </c>
      <c r="W36" s="23"/>
      <c r="X36" s="5">
        <v>4.2</v>
      </c>
      <c r="Y36" s="12">
        <v>50</v>
      </c>
      <c r="Z36" s="12">
        <v>8</v>
      </c>
      <c r="AA36" s="12">
        <v>0</v>
      </c>
      <c r="AB36" s="47">
        <v>50.4</v>
      </c>
      <c r="AC36" s="12">
        <v>4</v>
      </c>
      <c r="AD36" s="12">
        <v>4</v>
      </c>
      <c r="AE36" s="12">
        <v>0</v>
      </c>
      <c r="AF36" s="23">
        <v>4.2</v>
      </c>
      <c r="AG36">
        <v>4</v>
      </c>
      <c r="AH36">
        <v>4</v>
      </c>
      <c r="AI36">
        <v>0</v>
      </c>
      <c r="AJ36" s="23">
        <v>4.2</v>
      </c>
      <c r="AK36" s="23"/>
      <c r="AM36" s="16"/>
      <c r="AN36" s="16"/>
      <c r="AO36" s="16"/>
      <c r="AY36" s="5"/>
      <c r="BE36" s="23">
        <v>4.2</v>
      </c>
      <c r="BL36" s="36"/>
      <c r="BM36" s="36"/>
      <c r="BN36" s="36"/>
      <c r="BO36" s="23"/>
      <c r="BP36" s="23"/>
      <c r="BQ36" s="38"/>
      <c r="BR36" s="38"/>
      <c r="BS36" s="21"/>
      <c r="BT36" s="36"/>
      <c r="BV36" s="38"/>
      <c r="BW36" s="20">
        <v>50.4</v>
      </c>
      <c r="BX36" s="20">
        <v>50.4</v>
      </c>
      <c r="CJ36">
        <v>1393</v>
      </c>
      <c r="CK36" t="s">
        <v>1309</v>
      </c>
    </row>
    <row r="38" spans="1:89" ht="12.75">
      <c r="A38" s="18">
        <v>1393</v>
      </c>
      <c r="B38" s="13" t="s">
        <v>778</v>
      </c>
      <c r="C38" s="13" t="s">
        <v>1021</v>
      </c>
      <c r="D38" s="13" t="s">
        <v>16</v>
      </c>
      <c r="E38" s="13" t="s">
        <v>196</v>
      </c>
      <c r="F38" s="2" t="s">
        <v>122</v>
      </c>
      <c r="G38" s="2">
        <v>3</v>
      </c>
      <c r="H38" s="2" t="s">
        <v>1305</v>
      </c>
      <c r="I38" s="2" t="s">
        <v>1269</v>
      </c>
      <c r="J38" s="13" t="s">
        <v>233</v>
      </c>
      <c r="K38" t="s">
        <v>1266</v>
      </c>
      <c r="L38" s="13" t="s">
        <v>1300</v>
      </c>
      <c r="M38" s="13" t="s">
        <v>1213</v>
      </c>
      <c r="N38" s="2" t="s">
        <v>4</v>
      </c>
      <c r="O38" s="9">
        <v>1</v>
      </c>
      <c r="P38" s="9"/>
      <c r="Q38" s="9"/>
      <c r="R38" s="27">
        <v>57</v>
      </c>
      <c r="S38" s="19">
        <v>12</v>
      </c>
      <c r="T38" s="19">
        <v>0</v>
      </c>
      <c r="U38" s="47">
        <v>57.6</v>
      </c>
      <c r="V38" s="47">
        <v>57.6</v>
      </c>
      <c r="W38" s="23"/>
      <c r="X38" s="5">
        <v>4.8</v>
      </c>
      <c r="Y38" s="12">
        <v>57</v>
      </c>
      <c r="Z38" s="12">
        <v>12</v>
      </c>
      <c r="AA38" s="12">
        <v>0</v>
      </c>
      <c r="AB38" s="47">
        <v>57.6</v>
      </c>
      <c r="AC38" s="12">
        <v>4</v>
      </c>
      <c r="AD38" s="12">
        <v>16</v>
      </c>
      <c r="AE38" s="12">
        <v>0</v>
      </c>
      <c r="AF38" s="23">
        <v>4.8</v>
      </c>
      <c r="AG38">
        <v>4</v>
      </c>
      <c r="AH38">
        <v>16</v>
      </c>
      <c r="AI38">
        <v>0</v>
      </c>
      <c r="AJ38" s="23">
        <v>4.8</v>
      </c>
      <c r="AK38" s="23"/>
      <c r="AM38" s="16"/>
      <c r="AN38" s="16"/>
      <c r="AO38" s="16"/>
      <c r="AY38" s="5"/>
      <c r="BL38" s="36"/>
      <c r="BM38" s="36"/>
      <c r="BN38" s="36"/>
      <c r="BO38" s="23"/>
      <c r="BP38" s="23"/>
      <c r="BQ38" s="38"/>
      <c r="BR38" s="38"/>
      <c r="BS38" s="21"/>
      <c r="BT38" s="36"/>
      <c r="BV38" s="38"/>
      <c r="BW38" s="20">
        <v>57.6</v>
      </c>
      <c r="BX38" s="20">
        <v>57.6</v>
      </c>
      <c r="CJ38">
        <v>1393</v>
      </c>
      <c r="CK38" t="s">
        <v>1266</v>
      </c>
    </row>
    <row r="39" spans="1:76" ht="12.75">
      <c r="A39" s="18"/>
      <c r="B39" s="13"/>
      <c r="C39" s="13"/>
      <c r="D39" s="13"/>
      <c r="E39" s="13"/>
      <c r="F39" s="2"/>
      <c r="G39" s="2"/>
      <c r="H39" s="2"/>
      <c r="I39" s="2"/>
      <c r="J39" s="13"/>
      <c r="L39" s="13"/>
      <c r="M39" s="13"/>
      <c r="N39" s="2"/>
      <c r="O39" s="9"/>
      <c r="P39" s="9"/>
      <c r="Q39" s="9"/>
      <c r="R39" s="27"/>
      <c r="S39" s="19"/>
      <c r="T39" s="19"/>
      <c r="U39" s="47"/>
      <c r="V39" s="47"/>
      <c r="X39" s="23"/>
      <c r="Y39" s="12"/>
      <c r="Z39" s="12"/>
      <c r="AA39" s="12"/>
      <c r="AC39" s="12"/>
      <c r="AD39" s="12"/>
      <c r="AE39" s="12"/>
      <c r="AF39" s="23"/>
      <c r="AJ39" s="23"/>
      <c r="AM39" s="16"/>
      <c r="AN39" s="16"/>
      <c r="AO39" s="16"/>
      <c r="AY39" s="5"/>
      <c r="BL39" s="36"/>
      <c r="BM39" s="36"/>
      <c r="BN39" s="36"/>
      <c r="BO39" s="23"/>
      <c r="BP39" s="23"/>
      <c r="BQ39" s="38"/>
      <c r="BR39" s="38"/>
      <c r="BS39" s="21"/>
      <c r="BT39" s="36"/>
      <c r="BV39" s="38"/>
      <c r="BW39" s="47"/>
      <c r="BX39" s="47"/>
    </row>
    <row r="40" spans="1:89" ht="12.75">
      <c r="A40" s="18">
        <v>1393</v>
      </c>
      <c r="B40" s="13" t="s">
        <v>861</v>
      </c>
      <c r="C40" s="13" t="s">
        <v>1021</v>
      </c>
      <c r="D40" s="13" t="s">
        <v>56</v>
      </c>
      <c r="E40" s="13" t="s">
        <v>179</v>
      </c>
      <c r="F40" s="2" t="s">
        <v>134</v>
      </c>
      <c r="G40" s="2">
        <v>1</v>
      </c>
      <c r="H40" s="2" t="s">
        <v>1305</v>
      </c>
      <c r="I40" s="2" t="s">
        <v>286</v>
      </c>
      <c r="J40" s="13" t="s">
        <v>233</v>
      </c>
      <c r="K40" t="s">
        <v>1307</v>
      </c>
      <c r="L40" s="13" t="s">
        <v>1298</v>
      </c>
      <c r="M40" s="13" t="s">
        <v>239</v>
      </c>
      <c r="N40" s="2" t="s">
        <v>1246</v>
      </c>
      <c r="O40" s="9">
        <v>9</v>
      </c>
      <c r="P40" s="9"/>
      <c r="Q40" s="9"/>
      <c r="R40" s="27"/>
      <c r="S40" s="19"/>
      <c r="T40" s="19"/>
      <c r="U40" s="47">
        <v>507.6</v>
      </c>
      <c r="V40" s="47">
        <v>56.400000000000006</v>
      </c>
      <c r="W40" s="23"/>
      <c r="X40" s="5">
        <v>4.7</v>
      </c>
      <c r="Y40" s="12"/>
      <c r="Z40" s="12"/>
      <c r="AA40" s="12"/>
      <c r="AB40" s="47"/>
      <c r="AC40" s="12"/>
      <c r="AD40" s="12"/>
      <c r="AE40" s="12"/>
      <c r="AF40" s="23">
        <v>42.3</v>
      </c>
      <c r="AG40">
        <v>4</v>
      </c>
      <c r="AH40">
        <v>14</v>
      </c>
      <c r="AI40">
        <v>0</v>
      </c>
      <c r="AJ40" s="23">
        <v>4.7</v>
      </c>
      <c r="AK40" s="23"/>
      <c r="AM40" s="16"/>
      <c r="AN40" s="16"/>
      <c r="AO40" s="16"/>
      <c r="AY40" s="5"/>
      <c r="BL40" s="36"/>
      <c r="BM40" s="36"/>
      <c r="BN40" s="36"/>
      <c r="BO40" s="23"/>
      <c r="BP40" s="23"/>
      <c r="BQ40" s="38"/>
      <c r="BR40" s="38"/>
      <c r="BS40" s="21"/>
      <c r="BT40" s="36"/>
      <c r="BV40" s="38"/>
      <c r="BW40" s="20">
        <v>507.6</v>
      </c>
      <c r="BX40" s="20">
        <v>56.400000000000006</v>
      </c>
      <c r="CJ40">
        <v>1393</v>
      </c>
      <c r="CK40" t="s">
        <v>1307</v>
      </c>
    </row>
    <row r="41" spans="1:90" ht="12.75">
      <c r="A41" s="18">
        <v>1393</v>
      </c>
      <c r="B41" s="13" t="s">
        <v>861</v>
      </c>
      <c r="C41" s="13" t="s">
        <v>1021</v>
      </c>
      <c r="D41" s="13" t="s">
        <v>56</v>
      </c>
      <c r="E41" s="13" t="s">
        <v>179</v>
      </c>
      <c r="F41" s="2" t="s">
        <v>135</v>
      </c>
      <c r="G41" s="2">
        <v>1</v>
      </c>
      <c r="H41" s="2" t="s">
        <v>1305</v>
      </c>
      <c r="I41" s="2" t="s">
        <v>744</v>
      </c>
      <c r="J41" s="13" t="s">
        <v>233</v>
      </c>
      <c r="K41" t="s">
        <v>1314</v>
      </c>
      <c r="L41" s="13" t="s">
        <v>1300</v>
      </c>
      <c r="M41" s="13" t="s">
        <v>963</v>
      </c>
      <c r="N41" s="2" t="s">
        <v>1246</v>
      </c>
      <c r="O41" s="9">
        <v>9</v>
      </c>
      <c r="P41" s="9"/>
      <c r="Q41" s="9"/>
      <c r="R41" s="27"/>
      <c r="S41" s="19"/>
      <c r="T41" s="19"/>
      <c r="U41" s="47">
        <v>507.6</v>
      </c>
      <c r="V41" s="47">
        <v>56.400000000000006</v>
      </c>
      <c r="W41" s="23"/>
      <c r="X41" s="5">
        <v>4.7</v>
      </c>
      <c r="Y41" s="12"/>
      <c r="Z41" s="12"/>
      <c r="AA41" s="12"/>
      <c r="AB41" s="47"/>
      <c r="AC41" s="12"/>
      <c r="AD41" s="12"/>
      <c r="AE41" s="12"/>
      <c r="AF41" s="23">
        <v>42.3</v>
      </c>
      <c r="AG41">
        <v>4</v>
      </c>
      <c r="AH41">
        <v>14</v>
      </c>
      <c r="AI41">
        <v>0</v>
      </c>
      <c r="AJ41" s="23">
        <v>4.7</v>
      </c>
      <c r="AK41" s="23"/>
      <c r="AM41" s="16"/>
      <c r="AN41" s="16"/>
      <c r="AO41" s="16"/>
      <c r="AY41" s="5"/>
      <c r="BL41" s="36"/>
      <c r="BM41" s="36"/>
      <c r="BN41" s="36"/>
      <c r="BO41" s="23"/>
      <c r="BP41" s="23"/>
      <c r="BQ41" s="38"/>
      <c r="BR41" s="38"/>
      <c r="BS41" s="21"/>
      <c r="BT41" s="36"/>
      <c r="BV41" s="38"/>
      <c r="BW41" s="20">
        <v>507.6</v>
      </c>
      <c r="BX41" s="20">
        <v>56.400000000000006</v>
      </c>
      <c r="CJ41">
        <v>1393</v>
      </c>
      <c r="CK41" t="s">
        <v>1314</v>
      </c>
      <c r="CL41" t="s">
        <v>840</v>
      </c>
    </row>
    <row r="42" spans="1:89" ht="12.75">
      <c r="A42" s="18">
        <v>1393</v>
      </c>
      <c r="B42" s="13" t="s">
        <v>861</v>
      </c>
      <c r="C42" s="13" t="s">
        <v>1021</v>
      </c>
      <c r="D42" s="13" t="s">
        <v>56</v>
      </c>
      <c r="E42" s="13" t="s">
        <v>179</v>
      </c>
      <c r="F42" s="2" t="s">
        <v>146</v>
      </c>
      <c r="G42" s="2">
        <v>1</v>
      </c>
      <c r="H42" s="2" t="s">
        <v>1305</v>
      </c>
      <c r="I42" s="2" t="s">
        <v>286</v>
      </c>
      <c r="J42" s="13" t="s">
        <v>233</v>
      </c>
      <c r="K42" t="s">
        <v>1307</v>
      </c>
      <c r="L42" s="13" t="s">
        <v>1298</v>
      </c>
      <c r="M42" s="13" t="s">
        <v>239</v>
      </c>
      <c r="N42" s="2" t="s">
        <v>1183</v>
      </c>
      <c r="O42" s="9">
        <v>2</v>
      </c>
      <c r="P42" s="9"/>
      <c r="Q42" s="9"/>
      <c r="R42" s="27">
        <v>112</v>
      </c>
      <c r="S42" s="19">
        <v>16</v>
      </c>
      <c r="T42" s="19">
        <v>0</v>
      </c>
      <c r="U42" s="47">
        <v>112.8</v>
      </c>
      <c r="V42" s="47">
        <v>56.4</v>
      </c>
      <c r="W42" s="23"/>
      <c r="X42" s="5">
        <v>4.7</v>
      </c>
      <c r="Y42" s="12">
        <v>56</v>
      </c>
      <c r="Z42" s="12">
        <v>8</v>
      </c>
      <c r="AA42" s="12">
        <v>0</v>
      </c>
      <c r="AB42" s="47">
        <v>56.4</v>
      </c>
      <c r="AC42" s="12"/>
      <c r="AD42" s="12"/>
      <c r="AE42" s="12"/>
      <c r="AF42" s="23"/>
      <c r="AG42">
        <v>4</v>
      </c>
      <c r="AH42">
        <v>14</v>
      </c>
      <c r="AI42">
        <v>0</v>
      </c>
      <c r="AJ42" s="23">
        <v>4.7</v>
      </c>
      <c r="AK42" s="23"/>
      <c r="AM42" s="16"/>
      <c r="AN42" s="16"/>
      <c r="AO42" s="16"/>
      <c r="AY42" s="23">
        <v>4.7</v>
      </c>
      <c r="BL42" s="36"/>
      <c r="BM42" s="36"/>
      <c r="BN42" s="36"/>
      <c r="BO42" s="23"/>
      <c r="BP42" s="23"/>
      <c r="BQ42" s="38"/>
      <c r="BR42" s="38"/>
      <c r="BS42" s="21"/>
      <c r="BT42" s="36"/>
      <c r="BV42" s="38"/>
      <c r="BW42" s="20">
        <v>112.8</v>
      </c>
      <c r="BX42" s="20">
        <v>56.4</v>
      </c>
      <c r="CJ42">
        <v>1393</v>
      </c>
      <c r="CK42" t="s">
        <v>1307</v>
      </c>
    </row>
    <row r="44" spans="1:89" ht="12.75">
      <c r="A44" s="18">
        <v>1394</v>
      </c>
      <c r="B44" s="13" t="s">
        <v>778</v>
      </c>
      <c r="C44" s="13" t="s">
        <v>1021</v>
      </c>
      <c r="D44" s="13" t="s">
        <v>57</v>
      </c>
      <c r="E44" s="13" t="s">
        <v>184</v>
      </c>
      <c r="F44" s="2" t="s">
        <v>173</v>
      </c>
      <c r="G44" s="2">
        <v>2</v>
      </c>
      <c r="H44" s="2" t="s">
        <v>1305</v>
      </c>
      <c r="I44" s="2" t="s">
        <v>1304</v>
      </c>
      <c r="J44" s="13" t="s">
        <v>233</v>
      </c>
      <c r="K44" t="s">
        <v>1306</v>
      </c>
      <c r="L44" s="13" t="s">
        <v>1300</v>
      </c>
      <c r="M44" s="13" t="s">
        <v>225</v>
      </c>
      <c r="N44" s="2" t="s">
        <v>1068</v>
      </c>
      <c r="O44" s="9">
        <v>2</v>
      </c>
      <c r="P44" s="9"/>
      <c r="Q44" s="9"/>
      <c r="R44" s="27">
        <v>123</v>
      </c>
      <c r="S44" s="19">
        <v>12</v>
      </c>
      <c r="T44" s="19">
        <v>0</v>
      </c>
      <c r="U44" s="47">
        <v>123.6</v>
      </c>
      <c r="V44" s="47">
        <v>61.8</v>
      </c>
      <c r="W44" s="23"/>
      <c r="X44" s="5">
        <v>5.15</v>
      </c>
      <c r="Y44" s="12"/>
      <c r="Z44" s="12"/>
      <c r="AA44" s="12"/>
      <c r="AC44" s="12"/>
      <c r="AD44" s="12"/>
      <c r="AE44" s="12"/>
      <c r="AG44">
        <v>5</v>
      </c>
      <c r="AH44">
        <v>3</v>
      </c>
      <c r="AI44">
        <v>0</v>
      </c>
      <c r="AJ44" s="23">
        <v>5.15</v>
      </c>
      <c r="AM44" s="16"/>
      <c r="AN44" s="16"/>
      <c r="AO44" s="16"/>
      <c r="AY44" s="5"/>
      <c r="BB44" s="23">
        <v>5.15</v>
      </c>
      <c r="BL44" s="36"/>
      <c r="BM44" s="36"/>
      <c r="BN44" s="36"/>
      <c r="BO44" s="23"/>
      <c r="BP44" s="23"/>
      <c r="BQ44" s="38"/>
      <c r="BR44" s="38"/>
      <c r="BS44" s="21"/>
      <c r="BT44" s="36"/>
      <c r="BV44" s="38"/>
      <c r="BW44" s="20">
        <v>123.6</v>
      </c>
      <c r="BX44" s="20">
        <v>61.8</v>
      </c>
      <c r="CJ44">
        <v>1394</v>
      </c>
      <c r="CK44" t="s">
        <v>1306</v>
      </c>
    </row>
    <row r="45" spans="1:89" ht="12.75">
      <c r="A45" s="18">
        <v>1394</v>
      </c>
      <c r="B45" s="13" t="s">
        <v>778</v>
      </c>
      <c r="C45" s="13" t="s">
        <v>1021</v>
      </c>
      <c r="D45" s="13" t="s">
        <v>57</v>
      </c>
      <c r="E45" s="13" t="s">
        <v>184</v>
      </c>
      <c r="F45" s="2" t="s">
        <v>174</v>
      </c>
      <c r="G45" s="2">
        <v>2</v>
      </c>
      <c r="H45" s="2" t="s">
        <v>1305</v>
      </c>
      <c r="I45" s="2" t="s">
        <v>418</v>
      </c>
      <c r="J45" s="13" t="s">
        <v>233</v>
      </c>
      <c r="K45" t="s">
        <v>1317</v>
      </c>
      <c r="L45" s="13" t="s">
        <v>1300</v>
      </c>
      <c r="M45" s="13" t="s">
        <v>244</v>
      </c>
      <c r="N45" s="2" t="s">
        <v>727</v>
      </c>
      <c r="O45" s="9">
        <v>1</v>
      </c>
      <c r="P45" s="9"/>
      <c r="Q45" s="9"/>
      <c r="R45" s="27">
        <v>46</v>
      </c>
      <c r="S45" s="19">
        <v>16</v>
      </c>
      <c r="T45" s="19">
        <v>0</v>
      </c>
      <c r="U45" s="47">
        <v>46.8</v>
      </c>
      <c r="V45" s="47">
        <v>46.8</v>
      </c>
      <c r="W45" s="23"/>
      <c r="X45" s="5">
        <v>3.9</v>
      </c>
      <c r="Y45" s="12">
        <v>46</v>
      </c>
      <c r="Z45" s="12">
        <v>16</v>
      </c>
      <c r="AA45" s="12">
        <v>0</v>
      </c>
      <c r="AB45" s="47">
        <v>46.8</v>
      </c>
      <c r="AC45" s="12">
        <v>3</v>
      </c>
      <c r="AD45" s="12">
        <v>18</v>
      </c>
      <c r="AE45" s="12">
        <v>0</v>
      </c>
      <c r="AF45" s="23">
        <v>3.9</v>
      </c>
      <c r="AG45">
        <v>3</v>
      </c>
      <c r="AH45">
        <v>18</v>
      </c>
      <c r="AI45">
        <v>0</v>
      </c>
      <c r="AJ45" s="23">
        <v>3.9</v>
      </c>
      <c r="AM45" s="16"/>
      <c r="AN45" s="16"/>
      <c r="AO45" s="16"/>
      <c r="AY45" s="5"/>
      <c r="BE45" s="23">
        <v>3.9</v>
      </c>
      <c r="BF45" s="23">
        <v>3.9</v>
      </c>
      <c r="BL45" s="36"/>
      <c r="BM45" s="36"/>
      <c r="BN45" s="36"/>
      <c r="BO45" s="23"/>
      <c r="BP45" s="23"/>
      <c r="BQ45" s="38"/>
      <c r="BR45" s="38"/>
      <c r="BS45" s="21"/>
      <c r="BT45" s="36"/>
      <c r="BV45" s="38"/>
      <c r="BW45" s="20">
        <v>46.8</v>
      </c>
      <c r="BX45" s="20">
        <v>46.8</v>
      </c>
      <c r="CJ45">
        <v>1394</v>
      </c>
      <c r="CK45" t="s">
        <v>1317</v>
      </c>
    </row>
    <row r="46" spans="1:76" ht="12.75">
      <c r="A46" s="18"/>
      <c r="B46" s="13"/>
      <c r="C46" s="13"/>
      <c r="D46" s="13"/>
      <c r="E46" s="13"/>
      <c r="F46" s="2"/>
      <c r="G46" s="2"/>
      <c r="H46" s="2"/>
      <c r="I46" s="2"/>
      <c r="J46" s="13"/>
      <c r="L46" s="13"/>
      <c r="M46" s="13"/>
      <c r="N46" s="2"/>
      <c r="O46" s="9"/>
      <c r="P46" s="9"/>
      <c r="Q46" s="9"/>
      <c r="R46" s="27"/>
      <c r="S46" s="19"/>
      <c r="T46" s="19"/>
      <c r="U46" s="47"/>
      <c r="V46" s="47"/>
      <c r="X46" s="23"/>
      <c r="Y46" s="12"/>
      <c r="Z46" s="12"/>
      <c r="AA46" s="12"/>
      <c r="AB46" s="47"/>
      <c r="AC46" s="12"/>
      <c r="AD46" s="12"/>
      <c r="AE46" s="12"/>
      <c r="AF46" s="23"/>
      <c r="AJ46" s="23"/>
      <c r="AM46" s="16"/>
      <c r="AN46" s="16"/>
      <c r="AO46" s="16"/>
      <c r="AY46" s="5"/>
      <c r="BG46" s="23"/>
      <c r="BL46" s="36"/>
      <c r="BM46" s="36"/>
      <c r="BN46" s="36"/>
      <c r="BO46" s="23"/>
      <c r="BP46" s="23"/>
      <c r="BQ46" s="38"/>
      <c r="BR46" s="38"/>
      <c r="BS46" s="21"/>
      <c r="BT46" s="36"/>
      <c r="BV46" s="38"/>
      <c r="BW46" s="47"/>
      <c r="BX46" s="47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DH6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5.8515625" style="0" customWidth="1"/>
    <col min="10" max="10" width="7.57421875" style="0" customWidth="1"/>
    <col min="11" max="11" width="30.57421875" style="0" customWidth="1"/>
    <col min="12" max="12" width="6.28125" style="0" customWidth="1"/>
    <col min="13" max="13" width="7.57421875" style="0" customWidth="1"/>
    <col min="14" max="14" width="13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0.57421875" style="0" customWidth="1"/>
    <col min="90" max="90" width="146.7109375" style="0" customWidth="1"/>
    <col min="91" max="91" width="13.421875" style="0" customWidth="1"/>
  </cols>
  <sheetData>
    <row r="1" spans="1:88" ht="12.75">
      <c r="A1" s="13"/>
      <c r="B1" s="18" t="s">
        <v>359</v>
      </c>
      <c r="D1" s="4" t="s">
        <v>325</v>
      </c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1163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213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12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</row>
    <row r="9" spans="1:112" ht="12.75">
      <c r="A9" s="14">
        <v>1391</v>
      </c>
      <c r="B9" s="13" t="s">
        <v>778</v>
      </c>
      <c r="C9" s="13" t="s">
        <v>1021</v>
      </c>
      <c r="D9" s="13" t="s">
        <v>15</v>
      </c>
      <c r="E9" s="13" t="s">
        <v>193</v>
      </c>
      <c r="F9" s="2" t="s">
        <v>64</v>
      </c>
      <c r="G9" s="2">
        <v>1</v>
      </c>
      <c r="H9" s="2" t="s">
        <v>359</v>
      </c>
      <c r="I9" s="25" t="s">
        <v>992</v>
      </c>
      <c r="J9" s="13" t="s">
        <v>233</v>
      </c>
      <c r="K9" s="2" t="s">
        <v>365</v>
      </c>
      <c r="L9" s="13" t="s">
        <v>1037</v>
      </c>
      <c r="M9" s="13" t="s">
        <v>956</v>
      </c>
      <c r="N9" s="2" t="s">
        <v>1246</v>
      </c>
      <c r="O9" s="9">
        <v>7</v>
      </c>
      <c r="P9" s="9"/>
      <c r="Q9" s="9"/>
      <c r="R9" s="27">
        <v>1671</v>
      </c>
      <c r="S9" s="19">
        <v>12</v>
      </c>
      <c r="T9" s="19">
        <v>0</v>
      </c>
      <c r="U9" s="47">
        <v>1671.6</v>
      </c>
      <c r="V9" s="47">
        <v>238.8</v>
      </c>
      <c r="X9" s="5">
        <v>19.9</v>
      </c>
      <c r="Y9" s="12"/>
      <c r="Z9" s="12"/>
      <c r="AA9" s="12"/>
      <c r="AB9" s="47"/>
      <c r="AC9">
        <v>139</v>
      </c>
      <c r="AD9">
        <v>6</v>
      </c>
      <c r="AE9">
        <v>0</v>
      </c>
      <c r="AF9" s="23">
        <v>139.3</v>
      </c>
      <c r="AG9">
        <v>19</v>
      </c>
      <c r="AH9">
        <v>18</v>
      </c>
      <c r="AI9">
        <v>0</v>
      </c>
      <c r="AJ9" s="23">
        <v>19.9</v>
      </c>
      <c r="AM9" s="16"/>
      <c r="AN9" s="16"/>
      <c r="AO9" s="16"/>
      <c r="AU9" s="23">
        <v>19.9</v>
      </c>
      <c r="AY9" s="5"/>
      <c r="BD9" s="23"/>
      <c r="BL9" s="36"/>
      <c r="BM9" s="36"/>
      <c r="BN9" s="36"/>
      <c r="BO9" s="47"/>
      <c r="BP9" s="5"/>
      <c r="BQ9" s="38"/>
      <c r="BR9" s="38"/>
      <c r="BS9" s="21"/>
      <c r="BT9" s="36"/>
      <c r="BV9" s="38"/>
      <c r="BW9" s="20">
        <v>1671.6</v>
      </c>
      <c r="BX9" s="20">
        <v>238.8</v>
      </c>
      <c r="CJ9">
        <v>1391</v>
      </c>
      <c r="CK9" s="2" t="s">
        <v>365</v>
      </c>
      <c r="CL9" t="s">
        <v>842</v>
      </c>
      <c r="DC9" s="12"/>
      <c r="DD9" s="12"/>
      <c r="DE9" s="12"/>
      <c r="DF9" s="12"/>
      <c r="DG9" s="12"/>
      <c r="DH9" s="12"/>
    </row>
    <row r="10" spans="1:112" ht="12.75">
      <c r="A10" s="14">
        <v>1391</v>
      </c>
      <c r="B10" s="13" t="s">
        <v>778</v>
      </c>
      <c r="C10" s="13" t="s">
        <v>1021</v>
      </c>
      <c r="D10" s="13" t="s">
        <v>15</v>
      </c>
      <c r="E10" s="13" t="s">
        <v>193</v>
      </c>
      <c r="F10" s="2" t="s">
        <v>73</v>
      </c>
      <c r="G10" s="2">
        <v>1</v>
      </c>
      <c r="H10" s="2" t="s">
        <v>359</v>
      </c>
      <c r="I10" s="25" t="s">
        <v>351</v>
      </c>
      <c r="J10" s="13" t="s">
        <v>233</v>
      </c>
      <c r="K10" s="2" t="s">
        <v>360</v>
      </c>
      <c r="L10" s="13" t="s">
        <v>390</v>
      </c>
      <c r="M10" s="13" t="s">
        <v>255</v>
      </c>
      <c r="N10" s="2" t="s">
        <v>1246</v>
      </c>
      <c r="O10" s="9">
        <v>7</v>
      </c>
      <c r="P10" s="9"/>
      <c r="Q10" s="9"/>
      <c r="R10" s="27">
        <v>932</v>
      </c>
      <c r="S10" s="19">
        <v>8</v>
      </c>
      <c r="T10" s="19">
        <v>0</v>
      </c>
      <c r="U10" s="47">
        <v>932.4</v>
      </c>
      <c r="V10" s="47">
        <v>133.2</v>
      </c>
      <c r="X10" s="5">
        <v>11.1</v>
      </c>
      <c r="Y10" s="12"/>
      <c r="Z10" s="12"/>
      <c r="AA10" s="12"/>
      <c r="AB10" s="47"/>
      <c r="AJ10" s="23">
        <v>11.1</v>
      </c>
      <c r="AM10" s="16"/>
      <c r="AN10" s="16"/>
      <c r="AO10" s="16"/>
      <c r="AY10" s="5"/>
      <c r="BD10" s="23"/>
      <c r="BL10" s="36"/>
      <c r="BM10" s="36"/>
      <c r="BN10" s="36"/>
      <c r="BO10" s="47"/>
      <c r="BP10" s="5"/>
      <c r="BQ10" s="38"/>
      <c r="BR10" s="38"/>
      <c r="BS10" s="21"/>
      <c r="BT10" s="36"/>
      <c r="BV10" s="38"/>
      <c r="BW10" s="20">
        <v>932.4</v>
      </c>
      <c r="BX10" s="20">
        <v>133.2</v>
      </c>
      <c r="CJ10">
        <v>1391</v>
      </c>
      <c r="CK10" s="2" t="s">
        <v>360</v>
      </c>
      <c r="DC10" s="12"/>
      <c r="DD10" s="12"/>
      <c r="DE10" s="12"/>
      <c r="DF10" s="12"/>
      <c r="DG10" s="12"/>
      <c r="DH10" s="12"/>
    </row>
    <row r="11" spans="1:112" ht="12.75">
      <c r="A11" s="14">
        <v>1391</v>
      </c>
      <c r="B11" s="13" t="s">
        <v>778</v>
      </c>
      <c r="C11" s="13" t="s">
        <v>1021</v>
      </c>
      <c r="D11" s="13" t="s">
        <v>15</v>
      </c>
      <c r="E11" s="13" t="s">
        <v>193</v>
      </c>
      <c r="F11" s="2" t="s">
        <v>75</v>
      </c>
      <c r="G11" s="2">
        <v>1</v>
      </c>
      <c r="H11" s="2" t="s">
        <v>359</v>
      </c>
      <c r="I11" s="25" t="s">
        <v>992</v>
      </c>
      <c r="J11" s="13" t="s">
        <v>233</v>
      </c>
      <c r="K11" s="2" t="s">
        <v>365</v>
      </c>
      <c r="L11" s="13" t="s">
        <v>1037</v>
      </c>
      <c r="M11" s="13" t="s">
        <v>956</v>
      </c>
      <c r="N11" s="2" t="s">
        <v>1183</v>
      </c>
      <c r="O11" s="9">
        <v>2</v>
      </c>
      <c r="P11" s="9"/>
      <c r="Q11" s="9"/>
      <c r="R11" s="27">
        <v>477</v>
      </c>
      <c r="S11" s="19">
        <v>12</v>
      </c>
      <c r="T11" s="19">
        <v>0</v>
      </c>
      <c r="U11" s="47">
        <v>477.6</v>
      </c>
      <c r="V11" s="47">
        <v>238.8</v>
      </c>
      <c r="X11" s="5">
        <v>19.900000000000002</v>
      </c>
      <c r="Y11" s="12"/>
      <c r="Z11" s="12"/>
      <c r="AA11" s="12"/>
      <c r="AB11" s="47"/>
      <c r="AC11" s="12"/>
      <c r="AD11" s="12"/>
      <c r="AE11" s="12"/>
      <c r="AG11">
        <v>19</v>
      </c>
      <c r="AH11">
        <v>18</v>
      </c>
      <c r="AI11">
        <v>0</v>
      </c>
      <c r="AJ11" s="23">
        <v>19.900000000000002</v>
      </c>
      <c r="AM11" s="16"/>
      <c r="AN11" s="16"/>
      <c r="AO11" s="16"/>
      <c r="AU11" s="23">
        <v>19.900000000000002</v>
      </c>
      <c r="AX11" s="23"/>
      <c r="AY11" s="23">
        <v>19.900000000000002</v>
      </c>
      <c r="BD11" s="23"/>
      <c r="BL11" s="36"/>
      <c r="BM11" s="36"/>
      <c r="BN11" s="36"/>
      <c r="BP11" s="5"/>
      <c r="BQ11" s="38"/>
      <c r="BR11" s="38"/>
      <c r="BS11" s="21"/>
      <c r="BT11" s="36"/>
      <c r="BV11" s="38"/>
      <c r="BW11" s="20">
        <v>477.6</v>
      </c>
      <c r="BX11" s="20">
        <v>238.8</v>
      </c>
      <c r="CJ11">
        <v>1391</v>
      </c>
      <c r="CK11" s="2" t="s">
        <v>365</v>
      </c>
      <c r="DC11" s="12"/>
      <c r="DD11" s="12"/>
      <c r="DE11" s="12"/>
      <c r="DF11" s="12"/>
      <c r="DG11" s="12"/>
      <c r="DH11" s="12"/>
    </row>
    <row r="12" spans="1:112" ht="12.75">
      <c r="A12" s="14"/>
      <c r="B12" s="13"/>
      <c r="C12" s="13"/>
      <c r="D12" s="13"/>
      <c r="E12" s="13"/>
      <c r="F12" s="2"/>
      <c r="G12" s="2"/>
      <c r="H12" s="2"/>
      <c r="I12" s="25"/>
      <c r="J12" s="13"/>
      <c r="K12" s="2"/>
      <c r="L12" s="13"/>
      <c r="M12" s="13"/>
      <c r="N12" s="2"/>
      <c r="O12" s="9"/>
      <c r="P12" s="9"/>
      <c r="Q12" s="9"/>
      <c r="R12" s="27"/>
      <c r="S12" s="19"/>
      <c r="T12" s="19"/>
      <c r="U12" s="47"/>
      <c r="V12" s="47"/>
      <c r="X12" s="5"/>
      <c r="Y12" s="12"/>
      <c r="Z12" s="12"/>
      <c r="AA12" s="12"/>
      <c r="AB12" s="47"/>
      <c r="AC12" s="12"/>
      <c r="AD12" s="12"/>
      <c r="AE12" s="12"/>
      <c r="AF12" s="23"/>
      <c r="AJ12" s="23"/>
      <c r="AM12" s="16"/>
      <c r="AN12" s="16"/>
      <c r="AO12" s="16"/>
      <c r="AX12" s="23"/>
      <c r="AY12" s="5"/>
      <c r="BD12" s="23"/>
      <c r="BL12" s="36"/>
      <c r="BM12" s="36"/>
      <c r="BN12" s="36"/>
      <c r="BP12" s="5"/>
      <c r="BQ12" s="38"/>
      <c r="BR12" s="38"/>
      <c r="BS12" s="21"/>
      <c r="BT12" s="36"/>
      <c r="BV12" s="38"/>
      <c r="BW12" s="47"/>
      <c r="BX12" s="47"/>
      <c r="CK12" s="2"/>
      <c r="DC12" s="12"/>
      <c r="DD12" s="12"/>
      <c r="DE12" s="12"/>
      <c r="DF12" s="12"/>
      <c r="DG12" s="12"/>
      <c r="DH12" s="12"/>
    </row>
    <row r="13" spans="1:112" ht="12.75">
      <c r="A13" s="18">
        <v>1392</v>
      </c>
      <c r="B13" s="13" t="s">
        <v>778</v>
      </c>
      <c r="C13" s="13" t="s">
        <v>1021</v>
      </c>
      <c r="D13" s="13" t="s">
        <v>7</v>
      </c>
      <c r="E13" s="13" t="s">
        <v>188</v>
      </c>
      <c r="F13" s="2">
        <v>151.1</v>
      </c>
      <c r="G13" s="2">
        <v>1</v>
      </c>
      <c r="H13" s="2" t="s">
        <v>359</v>
      </c>
      <c r="I13" s="2" t="s">
        <v>991</v>
      </c>
      <c r="J13" s="13" t="s">
        <v>233</v>
      </c>
      <c r="K13" t="s">
        <v>365</v>
      </c>
      <c r="L13" s="13" t="s">
        <v>1037</v>
      </c>
      <c r="M13" s="13" t="s">
        <v>956</v>
      </c>
      <c r="N13" s="2" t="s">
        <v>1246</v>
      </c>
      <c r="O13" s="9">
        <v>7</v>
      </c>
      <c r="P13" s="9"/>
      <c r="Q13" s="9"/>
      <c r="R13" s="27">
        <v>1637</v>
      </c>
      <c r="S13" s="19">
        <v>6</v>
      </c>
      <c r="T13" s="19">
        <v>0</v>
      </c>
      <c r="U13" s="47">
        <v>1637.3</v>
      </c>
      <c r="V13" s="47">
        <v>233.9</v>
      </c>
      <c r="W13" s="23"/>
      <c r="X13" s="5">
        <v>19.491666666666667</v>
      </c>
      <c r="Y13" s="12"/>
      <c r="Z13" s="12"/>
      <c r="AA13" s="12"/>
      <c r="AC13" s="12">
        <v>136</v>
      </c>
      <c r="AD13" s="12">
        <v>8</v>
      </c>
      <c r="AE13" s="12">
        <v>10</v>
      </c>
      <c r="AF13" s="23">
        <v>136.44166666666666</v>
      </c>
      <c r="AG13">
        <v>19</v>
      </c>
      <c r="AH13">
        <v>9</v>
      </c>
      <c r="AI13">
        <v>10</v>
      </c>
      <c r="AJ13" s="23">
        <v>19.491666666666667</v>
      </c>
      <c r="AM13" s="16"/>
      <c r="AN13" s="16"/>
      <c r="AO13" s="16"/>
      <c r="AU13" s="23">
        <v>19.491666666666667</v>
      </c>
      <c r="AY13" s="5"/>
      <c r="BL13" s="36"/>
      <c r="BM13" s="36"/>
      <c r="BN13" s="36"/>
      <c r="BO13" s="23"/>
      <c r="BP13" s="23"/>
      <c r="BQ13" s="38"/>
      <c r="BR13" s="38"/>
      <c r="BS13" s="21"/>
      <c r="BT13" s="36">
        <v>1.05625</v>
      </c>
      <c r="BU13" s="23">
        <v>0.08802083333333334</v>
      </c>
      <c r="BV13" s="38">
        <v>0.004495517782565903</v>
      </c>
      <c r="BW13" s="20">
        <v>1644.69375</v>
      </c>
      <c r="BX13" s="20">
        <v>234.95625</v>
      </c>
      <c r="CJ13">
        <v>1392</v>
      </c>
      <c r="CK13" t="s">
        <v>365</v>
      </c>
      <c r="CL13" t="s">
        <v>36</v>
      </c>
      <c r="DD13" s="12"/>
      <c r="DE13" s="12"/>
      <c r="DF13" s="12"/>
      <c r="DG13" s="12"/>
      <c r="DH13" s="12"/>
    </row>
    <row r="14" spans="1:112" ht="12.75">
      <c r="A14" s="18">
        <v>1392</v>
      </c>
      <c r="B14" s="13" t="s">
        <v>778</v>
      </c>
      <c r="C14" s="13" t="s">
        <v>1021</v>
      </c>
      <c r="D14" s="13" t="s">
        <v>7</v>
      </c>
      <c r="E14" s="13" t="s">
        <v>188</v>
      </c>
      <c r="F14" s="2">
        <v>151.2</v>
      </c>
      <c r="G14" s="2">
        <v>1</v>
      </c>
      <c r="H14" s="2" t="s">
        <v>359</v>
      </c>
      <c r="I14" s="2" t="s">
        <v>1273</v>
      </c>
      <c r="J14" s="13" t="s">
        <v>233</v>
      </c>
      <c r="K14" t="s">
        <v>367</v>
      </c>
      <c r="L14" s="13" t="s">
        <v>391</v>
      </c>
      <c r="M14" s="13" t="s">
        <v>1291</v>
      </c>
      <c r="N14" s="2" t="s">
        <v>1246</v>
      </c>
      <c r="O14" s="9">
        <v>7</v>
      </c>
      <c r="P14" s="9"/>
      <c r="Q14" s="9"/>
      <c r="R14" s="27">
        <v>966</v>
      </c>
      <c r="S14" s="19">
        <v>12</v>
      </c>
      <c r="T14" s="19">
        <v>0</v>
      </c>
      <c r="U14" s="47">
        <v>966.6</v>
      </c>
      <c r="V14" s="47">
        <v>138.0857142857143</v>
      </c>
      <c r="W14" s="23"/>
      <c r="X14" s="5">
        <v>11.507142857142858</v>
      </c>
      <c r="Y14" s="12"/>
      <c r="Z14" s="12"/>
      <c r="AA14" s="12"/>
      <c r="AC14" s="12">
        <v>80</v>
      </c>
      <c r="AD14" s="12">
        <v>11</v>
      </c>
      <c r="AE14" s="12">
        <v>0</v>
      </c>
      <c r="AF14" s="23">
        <v>80.55</v>
      </c>
      <c r="AG14">
        <v>11</v>
      </c>
      <c r="AH14">
        <v>10</v>
      </c>
      <c r="AI14">
        <v>1</v>
      </c>
      <c r="AJ14" s="23">
        <v>11.507142857142858</v>
      </c>
      <c r="AM14" s="16"/>
      <c r="AN14" s="16"/>
      <c r="AO14" s="16"/>
      <c r="AU14" s="23">
        <v>11.507142857142858</v>
      </c>
      <c r="AY14" s="5"/>
      <c r="BL14" s="36"/>
      <c r="BM14" s="36"/>
      <c r="BN14" s="36"/>
      <c r="BO14" s="23"/>
      <c r="BP14" s="23"/>
      <c r="BQ14" s="38"/>
      <c r="BR14" s="38"/>
      <c r="BS14" s="21"/>
      <c r="BT14" s="36">
        <v>1.05625</v>
      </c>
      <c r="BU14" s="23">
        <v>0.08802083333333334</v>
      </c>
      <c r="BV14" s="38">
        <v>0.00759116780780164</v>
      </c>
      <c r="BW14" s="20">
        <v>973.99375</v>
      </c>
      <c r="BX14" s="20">
        <v>139.1419642857143</v>
      </c>
      <c r="CJ14">
        <v>1392</v>
      </c>
      <c r="CK14" t="s">
        <v>367</v>
      </c>
      <c r="CL14" t="s">
        <v>837</v>
      </c>
      <c r="DD14" s="47"/>
      <c r="DE14" s="47"/>
      <c r="DF14" s="47"/>
      <c r="DG14" s="47"/>
      <c r="DH14" s="47"/>
    </row>
    <row r="15" spans="1:112" ht="12.75">
      <c r="A15" s="18">
        <v>1392</v>
      </c>
      <c r="B15" s="13" t="s">
        <v>778</v>
      </c>
      <c r="C15" s="13" t="s">
        <v>1021</v>
      </c>
      <c r="D15" s="13" t="s">
        <v>7</v>
      </c>
      <c r="E15" s="13" t="s">
        <v>188</v>
      </c>
      <c r="F15" s="2">
        <v>151.4</v>
      </c>
      <c r="G15" s="2">
        <v>1</v>
      </c>
      <c r="H15" s="2" t="s">
        <v>359</v>
      </c>
      <c r="I15" s="2" t="s">
        <v>991</v>
      </c>
      <c r="J15" s="13" t="s">
        <v>233</v>
      </c>
      <c r="K15" t="s">
        <v>365</v>
      </c>
      <c r="L15" s="13" t="s">
        <v>1037</v>
      </c>
      <c r="M15" s="13" t="s">
        <v>956</v>
      </c>
      <c r="N15" s="2" t="s">
        <v>1183</v>
      </c>
      <c r="O15" s="9">
        <v>2</v>
      </c>
      <c r="P15" s="9"/>
      <c r="Q15" s="9"/>
      <c r="R15" s="27">
        <v>467</v>
      </c>
      <c r="S15" s="19">
        <v>16</v>
      </c>
      <c r="T15" s="19">
        <v>0</v>
      </c>
      <c r="U15" s="47">
        <v>467.8</v>
      </c>
      <c r="V15" s="47">
        <v>233.9</v>
      </c>
      <c r="W15" s="23"/>
      <c r="X15" s="5">
        <v>19.491666666666667</v>
      </c>
      <c r="Y15" s="12"/>
      <c r="Z15" s="12"/>
      <c r="AA15" s="12"/>
      <c r="AC15" s="12"/>
      <c r="AD15" s="12"/>
      <c r="AE15" s="12"/>
      <c r="AG15">
        <v>19</v>
      </c>
      <c r="AH15">
        <v>9</v>
      </c>
      <c r="AI15">
        <v>10</v>
      </c>
      <c r="AJ15" s="23">
        <v>19.491666666666667</v>
      </c>
      <c r="AM15" s="16"/>
      <c r="AN15" s="16"/>
      <c r="AO15" s="16"/>
      <c r="AU15" s="23">
        <v>19.491666666666667</v>
      </c>
      <c r="AY15" s="23">
        <v>19.491666666666667</v>
      </c>
      <c r="BL15" s="36"/>
      <c r="BM15" s="36"/>
      <c r="BN15" s="36"/>
      <c r="BO15" s="23"/>
      <c r="BP15" s="23"/>
      <c r="BQ15" s="38"/>
      <c r="BR15" s="38"/>
      <c r="BS15" s="21"/>
      <c r="BT15" s="36">
        <v>1.05625</v>
      </c>
      <c r="BU15" s="23">
        <v>0.08802083333333334</v>
      </c>
      <c r="BV15" s="38">
        <v>0.004495517782565903</v>
      </c>
      <c r="BW15" s="20">
        <v>469.9125</v>
      </c>
      <c r="BX15" s="20">
        <v>234.95625</v>
      </c>
      <c r="CJ15">
        <v>1392</v>
      </c>
      <c r="CK15" t="s">
        <v>365</v>
      </c>
      <c r="DB15" s="12"/>
      <c r="DC15" s="12"/>
      <c r="DD15" s="12"/>
      <c r="DE15" s="12"/>
      <c r="DF15" s="12"/>
      <c r="DG15" s="12"/>
      <c r="DH15" s="12"/>
    </row>
    <row r="16" spans="1:112" ht="12.75">
      <c r="A16" s="18"/>
      <c r="B16" s="13"/>
      <c r="C16" s="13"/>
      <c r="D16" s="13"/>
      <c r="E16" s="13"/>
      <c r="F16" s="2"/>
      <c r="G16" s="2"/>
      <c r="H16" s="2"/>
      <c r="I16" s="2"/>
      <c r="J16" s="13"/>
      <c r="L16" s="13"/>
      <c r="M16" s="13"/>
      <c r="N16" s="2"/>
      <c r="O16" s="9"/>
      <c r="P16" s="9"/>
      <c r="Q16" s="9"/>
      <c r="R16" s="27"/>
      <c r="S16" s="19"/>
      <c r="T16" s="19"/>
      <c r="U16" s="47"/>
      <c r="V16" s="47"/>
      <c r="X16" s="23"/>
      <c r="Y16" s="12"/>
      <c r="Z16" s="12"/>
      <c r="AA16" s="12"/>
      <c r="AB16" s="47"/>
      <c r="AC16" s="12"/>
      <c r="AD16" s="12"/>
      <c r="AE16" s="12"/>
      <c r="AJ16" s="23"/>
      <c r="AK16" s="23"/>
      <c r="AM16" s="16"/>
      <c r="AN16" s="16"/>
      <c r="AO16" s="16"/>
      <c r="AU16" s="23"/>
      <c r="AY16" s="5"/>
      <c r="BL16" s="36"/>
      <c r="BM16" s="36"/>
      <c r="BN16" s="36"/>
      <c r="BO16" s="23"/>
      <c r="BP16" s="23"/>
      <c r="BQ16" s="38"/>
      <c r="BR16" s="38"/>
      <c r="BS16" s="21"/>
      <c r="BT16" s="36"/>
      <c r="BU16" s="23"/>
      <c r="BV16" s="38"/>
      <c r="BW16" s="47"/>
      <c r="BX16" s="47"/>
      <c r="DD16" s="12"/>
      <c r="DE16" s="12"/>
      <c r="DF16" s="12"/>
      <c r="DG16" s="12"/>
      <c r="DH16" s="12"/>
    </row>
    <row r="17" spans="1:112" ht="12.75">
      <c r="A17" s="18">
        <v>1393</v>
      </c>
      <c r="B17" s="13" t="s">
        <v>778</v>
      </c>
      <c r="C17" s="13" t="s">
        <v>1021</v>
      </c>
      <c r="D17" s="13" t="s">
        <v>16</v>
      </c>
      <c r="E17" s="13" t="s">
        <v>194</v>
      </c>
      <c r="F17" s="2" t="s">
        <v>112</v>
      </c>
      <c r="G17" s="2">
        <v>1</v>
      </c>
      <c r="H17" s="2" t="s">
        <v>359</v>
      </c>
      <c r="I17" s="2" t="s">
        <v>1010</v>
      </c>
      <c r="J17" s="13" t="s">
        <v>233</v>
      </c>
      <c r="K17" t="s">
        <v>366</v>
      </c>
      <c r="L17" s="13" t="s">
        <v>1037</v>
      </c>
      <c r="M17" s="13" t="s">
        <v>959</v>
      </c>
      <c r="N17" s="2" t="s">
        <v>1246</v>
      </c>
      <c r="O17" s="9">
        <v>7</v>
      </c>
      <c r="P17" s="9"/>
      <c r="Q17" s="9"/>
      <c r="R17" s="27">
        <v>1528</v>
      </c>
      <c r="S17" s="19">
        <v>2</v>
      </c>
      <c r="T17" s="19">
        <v>0</v>
      </c>
      <c r="U17" s="47">
        <v>1528.1</v>
      </c>
      <c r="V17" s="47">
        <v>218.3</v>
      </c>
      <c r="W17" s="23"/>
      <c r="X17" s="5">
        <v>18.191666666666666</v>
      </c>
      <c r="Y17" s="12">
        <v>18</v>
      </c>
      <c r="Z17" s="12">
        <v>3</v>
      </c>
      <c r="AA17" s="12">
        <v>10</v>
      </c>
      <c r="AB17" s="47">
        <v>18.191666666666666</v>
      </c>
      <c r="AC17" s="12">
        <v>127</v>
      </c>
      <c r="AD17" s="12">
        <v>6</v>
      </c>
      <c r="AE17" s="12">
        <v>10</v>
      </c>
      <c r="AF17" s="23">
        <v>127.34166666666667</v>
      </c>
      <c r="AG17">
        <v>18</v>
      </c>
      <c r="AH17">
        <v>3</v>
      </c>
      <c r="AI17">
        <v>10</v>
      </c>
      <c r="AJ17" s="23">
        <v>18.191666666666666</v>
      </c>
      <c r="AK17" s="23"/>
      <c r="AM17" s="16"/>
      <c r="AN17" s="16"/>
      <c r="AO17" s="16"/>
      <c r="AU17" s="23">
        <v>18.191666666666666</v>
      </c>
      <c r="AY17" s="5"/>
      <c r="BL17" s="36"/>
      <c r="BM17" s="36"/>
      <c r="BN17" s="36"/>
      <c r="BO17" s="23"/>
      <c r="BP17" s="23"/>
      <c r="BQ17" s="38"/>
      <c r="BR17" s="38"/>
      <c r="BS17" s="21"/>
      <c r="BT17" s="36"/>
      <c r="BV17" s="38"/>
      <c r="BW17" s="20">
        <v>1528.1</v>
      </c>
      <c r="BX17" s="20">
        <v>218.3</v>
      </c>
      <c r="BY17" t="s">
        <v>921</v>
      </c>
      <c r="BZ17">
        <v>826</v>
      </c>
      <c r="CA17" s="47">
        <v>0.15416666666666667</v>
      </c>
      <c r="CB17" s="23">
        <v>891.3916666666668</v>
      </c>
      <c r="CJ17">
        <v>1393</v>
      </c>
      <c r="CK17" t="s">
        <v>366</v>
      </c>
      <c r="CL17" t="s">
        <v>845</v>
      </c>
      <c r="DD17" s="12"/>
      <c r="DE17" s="12"/>
      <c r="DF17" s="12"/>
      <c r="DG17" s="12"/>
      <c r="DH17" s="12"/>
    </row>
    <row r="18" spans="1:112" ht="12.75">
      <c r="A18" s="18">
        <v>1393</v>
      </c>
      <c r="B18" s="13" t="s">
        <v>778</v>
      </c>
      <c r="C18" s="13" t="s">
        <v>1021</v>
      </c>
      <c r="D18" s="13" t="s">
        <v>16</v>
      </c>
      <c r="E18" s="13" t="s">
        <v>194</v>
      </c>
      <c r="F18" s="2" t="s">
        <v>123</v>
      </c>
      <c r="G18" s="2">
        <v>1</v>
      </c>
      <c r="H18" s="2" t="s">
        <v>359</v>
      </c>
      <c r="I18" s="2" t="s">
        <v>297</v>
      </c>
      <c r="J18" s="13" t="s">
        <v>233</v>
      </c>
      <c r="K18" t="s">
        <v>362</v>
      </c>
      <c r="L18" s="13" t="s">
        <v>391</v>
      </c>
      <c r="M18" s="13" t="s">
        <v>614</v>
      </c>
      <c r="N18" s="2" t="s">
        <v>1246</v>
      </c>
      <c r="O18" s="9">
        <v>7</v>
      </c>
      <c r="P18" s="9"/>
      <c r="Q18" s="9"/>
      <c r="R18" s="27">
        <v>906</v>
      </c>
      <c r="S18" s="19">
        <v>10</v>
      </c>
      <c r="T18" s="19">
        <v>0</v>
      </c>
      <c r="U18" s="47">
        <v>906.5</v>
      </c>
      <c r="V18" s="47">
        <v>129.5</v>
      </c>
      <c r="W18" s="23"/>
      <c r="X18" s="5">
        <v>10.791666666666666</v>
      </c>
      <c r="Y18" s="12">
        <v>10</v>
      </c>
      <c r="Z18" s="12">
        <v>15</v>
      </c>
      <c r="AA18" s="12">
        <v>10</v>
      </c>
      <c r="AB18" s="47">
        <v>10.791666666666666</v>
      </c>
      <c r="AC18" s="12">
        <v>75</v>
      </c>
      <c r="AD18" s="12">
        <v>10</v>
      </c>
      <c r="AE18" s="12">
        <v>10</v>
      </c>
      <c r="AF18" s="23">
        <v>75.54166666666667</v>
      </c>
      <c r="AG18">
        <v>10</v>
      </c>
      <c r="AH18">
        <v>15</v>
      </c>
      <c r="AI18">
        <v>10</v>
      </c>
      <c r="AJ18" s="23">
        <v>10.791666666666666</v>
      </c>
      <c r="AK18" s="23"/>
      <c r="AM18" s="16"/>
      <c r="AN18" s="16"/>
      <c r="AO18" s="16"/>
      <c r="AY18" s="5"/>
      <c r="BL18" s="36"/>
      <c r="BM18" s="36"/>
      <c r="BN18" s="36"/>
      <c r="BO18" s="23"/>
      <c r="BP18" s="23"/>
      <c r="BQ18" s="38"/>
      <c r="BR18" s="38"/>
      <c r="BS18" s="21"/>
      <c r="BT18" s="36"/>
      <c r="BV18" s="38"/>
      <c r="BW18" s="20">
        <v>906.5</v>
      </c>
      <c r="BX18" s="20">
        <v>129.5</v>
      </c>
      <c r="BY18" t="s">
        <v>921</v>
      </c>
      <c r="BZ18">
        <v>490</v>
      </c>
      <c r="CA18" s="47">
        <v>0.15416666666666667</v>
      </c>
      <c r="CB18" s="23">
        <v>528.7916666666667</v>
      </c>
      <c r="CJ18">
        <v>1393</v>
      </c>
      <c r="CK18" t="s">
        <v>362</v>
      </c>
      <c r="CL18" t="s">
        <v>846</v>
      </c>
      <c r="DD18" s="23"/>
      <c r="DE18" s="23"/>
      <c r="DF18" s="23"/>
      <c r="DG18" s="23"/>
      <c r="DH18" s="23"/>
    </row>
    <row r="19" spans="1:90" ht="12.75">
      <c r="A19" s="18">
        <v>1393</v>
      </c>
      <c r="B19" s="13" t="s">
        <v>778</v>
      </c>
      <c r="C19" s="13" t="s">
        <v>1021</v>
      </c>
      <c r="D19" s="13" t="s">
        <v>16</v>
      </c>
      <c r="E19" s="13" t="s">
        <v>194</v>
      </c>
      <c r="F19" s="2" t="s">
        <v>125</v>
      </c>
      <c r="G19" s="2">
        <v>1</v>
      </c>
      <c r="H19" s="2" t="s">
        <v>359</v>
      </c>
      <c r="I19" s="2" t="s">
        <v>1010</v>
      </c>
      <c r="J19" s="13" t="s">
        <v>233</v>
      </c>
      <c r="K19" t="s">
        <v>366</v>
      </c>
      <c r="L19" s="13" t="s">
        <v>1037</v>
      </c>
      <c r="M19" s="13" t="s">
        <v>959</v>
      </c>
      <c r="N19" s="2" t="s">
        <v>1183</v>
      </c>
      <c r="O19" s="9">
        <v>2</v>
      </c>
      <c r="P19" s="9"/>
      <c r="Q19" s="9"/>
      <c r="R19" s="27">
        <v>436</v>
      </c>
      <c r="S19" s="19">
        <v>12</v>
      </c>
      <c r="T19" s="19">
        <v>0</v>
      </c>
      <c r="U19" s="47">
        <v>436.6</v>
      </c>
      <c r="V19" s="47">
        <v>218.3</v>
      </c>
      <c r="W19" s="23"/>
      <c r="X19" s="5">
        <v>18.191666666666666</v>
      </c>
      <c r="Y19" s="12"/>
      <c r="Z19" s="12"/>
      <c r="AA19" s="12"/>
      <c r="AB19" s="47"/>
      <c r="AC19" s="12">
        <v>36</v>
      </c>
      <c r="AD19" s="12">
        <v>7</v>
      </c>
      <c r="AE19" s="12">
        <v>8</v>
      </c>
      <c r="AF19" s="23">
        <v>36.38333333333333</v>
      </c>
      <c r="AJ19" s="23">
        <v>18.191666666666666</v>
      </c>
      <c r="AK19" s="23"/>
      <c r="AM19" s="16"/>
      <c r="AN19" s="16"/>
      <c r="AO19" s="16"/>
      <c r="AU19" s="23">
        <v>18.191666666666666</v>
      </c>
      <c r="AY19" s="23">
        <v>18.191666666666666</v>
      </c>
      <c r="BL19" s="36"/>
      <c r="BM19" s="36"/>
      <c r="BN19" s="36"/>
      <c r="BO19" s="23"/>
      <c r="BP19" s="23"/>
      <c r="BQ19" s="38"/>
      <c r="BR19" s="38"/>
      <c r="BS19" s="21"/>
      <c r="BT19" s="36"/>
      <c r="BV19" s="38"/>
      <c r="BW19" s="20">
        <v>436.6</v>
      </c>
      <c r="BX19" s="20">
        <v>218.3</v>
      </c>
      <c r="BY19" t="s">
        <v>921</v>
      </c>
      <c r="BZ19">
        <v>236</v>
      </c>
      <c r="CA19" s="47">
        <v>0.15416949152542372</v>
      </c>
      <c r="CB19">
        <v>36.384</v>
      </c>
      <c r="CJ19">
        <v>1393</v>
      </c>
      <c r="CK19" t="s">
        <v>366</v>
      </c>
      <c r="CL19" t="s">
        <v>14</v>
      </c>
    </row>
    <row r="21" spans="1:90" ht="12.75">
      <c r="A21" s="18">
        <v>1394</v>
      </c>
      <c r="B21" s="13" t="s">
        <v>778</v>
      </c>
      <c r="C21" s="13" t="s">
        <v>1021</v>
      </c>
      <c r="D21" s="13" t="s">
        <v>57</v>
      </c>
      <c r="E21" s="13" t="s">
        <v>184</v>
      </c>
      <c r="F21" s="2" t="s">
        <v>153</v>
      </c>
      <c r="G21" s="2">
        <v>1</v>
      </c>
      <c r="H21" s="2" t="s">
        <v>359</v>
      </c>
      <c r="I21" s="2" t="s">
        <v>991</v>
      </c>
      <c r="J21" s="13" t="s">
        <v>233</v>
      </c>
      <c r="K21" t="s">
        <v>365</v>
      </c>
      <c r="L21" s="13" t="s">
        <v>1037</v>
      </c>
      <c r="M21" s="13" t="s">
        <v>956</v>
      </c>
      <c r="N21" s="2" t="s">
        <v>1246</v>
      </c>
      <c r="O21" s="9">
        <v>7</v>
      </c>
      <c r="P21" s="9"/>
      <c r="Q21" s="9"/>
      <c r="R21" s="27"/>
      <c r="S21" s="19"/>
      <c r="T21" s="19"/>
      <c r="U21" s="47">
        <v>1515.15</v>
      </c>
      <c r="V21" s="47">
        <v>216.45</v>
      </c>
      <c r="W21" s="23"/>
      <c r="X21" s="5">
        <v>18.0375</v>
      </c>
      <c r="Y21" s="12"/>
      <c r="Z21" s="12"/>
      <c r="AA21" s="12"/>
      <c r="AB21" s="47"/>
      <c r="AC21" s="12">
        <v>126</v>
      </c>
      <c r="AD21" s="12">
        <v>5</v>
      </c>
      <c r="AE21" s="12">
        <v>2</v>
      </c>
      <c r="AF21" s="23">
        <v>126.25833333333334</v>
      </c>
      <c r="AG21">
        <v>18</v>
      </c>
      <c r="AH21">
        <v>0</v>
      </c>
      <c r="AI21">
        <v>9</v>
      </c>
      <c r="AJ21" s="23">
        <v>18.0375</v>
      </c>
      <c r="AK21" s="23"/>
      <c r="AM21" s="16"/>
      <c r="AN21" s="16"/>
      <c r="AO21" s="16"/>
      <c r="AU21" s="23">
        <v>18.0375</v>
      </c>
      <c r="AY21" s="5"/>
      <c r="BL21" s="36"/>
      <c r="BM21" s="36"/>
      <c r="BN21" s="36"/>
      <c r="BO21" s="23"/>
      <c r="BP21" s="23"/>
      <c r="BQ21" s="38"/>
      <c r="BR21" s="38"/>
      <c r="BS21" s="21"/>
      <c r="BT21" s="36"/>
      <c r="BV21" s="38"/>
      <c r="BW21" s="20">
        <v>1515.15</v>
      </c>
      <c r="BX21" s="20">
        <v>216.45</v>
      </c>
      <c r="BY21" t="s">
        <v>921</v>
      </c>
      <c r="BZ21">
        <v>117</v>
      </c>
      <c r="CA21" s="47">
        <v>0.15416666666666667</v>
      </c>
      <c r="CB21" s="23">
        <v>18.0375</v>
      </c>
      <c r="CJ21">
        <v>1394</v>
      </c>
      <c r="CK21" t="s">
        <v>365</v>
      </c>
      <c r="CL21" t="s">
        <v>42</v>
      </c>
    </row>
    <row r="22" spans="1:112" ht="12.75">
      <c r="A22" s="18">
        <v>1394</v>
      </c>
      <c r="B22" s="13" t="s">
        <v>778</v>
      </c>
      <c r="C22" s="13" t="s">
        <v>1021</v>
      </c>
      <c r="D22" s="13" t="s">
        <v>57</v>
      </c>
      <c r="E22" s="13" t="s">
        <v>184</v>
      </c>
      <c r="F22" s="2" t="s">
        <v>154</v>
      </c>
      <c r="G22" s="2">
        <v>1</v>
      </c>
      <c r="H22" s="2" t="s">
        <v>359</v>
      </c>
      <c r="I22" s="2" t="s">
        <v>468</v>
      </c>
      <c r="J22" s="13" t="s">
        <v>233</v>
      </c>
      <c r="K22" t="s">
        <v>364</v>
      </c>
      <c r="L22" s="13" t="s">
        <v>391</v>
      </c>
      <c r="M22" s="13" t="s">
        <v>243</v>
      </c>
      <c r="N22" s="2" t="s">
        <v>1246</v>
      </c>
      <c r="O22" s="9">
        <v>7</v>
      </c>
      <c r="P22" s="9"/>
      <c r="Q22" s="9"/>
      <c r="R22" s="27"/>
      <c r="S22" s="19"/>
      <c r="T22" s="19"/>
      <c r="U22" s="47">
        <v>841.75</v>
      </c>
      <c r="V22" s="47">
        <v>120.25</v>
      </c>
      <c r="W22" s="23"/>
      <c r="X22" s="5">
        <v>10.020833333333334</v>
      </c>
      <c r="Y22" s="12"/>
      <c r="Z22" s="12"/>
      <c r="AA22" s="12"/>
      <c r="AB22" s="47"/>
      <c r="AC22" s="12">
        <v>70</v>
      </c>
      <c r="AD22" s="12">
        <v>2</v>
      </c>
      <c r="AE22" s="12">
        <v>11</v>
      </c>
      <c r="AF22" s="23">
        <v>70.14583333333333</v>
      </c>
      <c r="AG22">
        <v>10</v>
      </c>
      <c r="AH22">
        <v>0</v>
      </c>
      <c r="AI22">
        <v>5</v>
      </c>
      <c r="AJ22" s="23">
        <v>10.020833333333334</v>
      </c>
      <c r="AK22" s="23"/>
      <c r="AM22" s="16"/>
      <c r="AN22" s="16"/>
      <c r="AO22" s="16"/>
      <c r="AY22" s="5"/>
      <c r="BL22" s="36"/>
      <c r="BM22" s="36"/>
      <c r="BN22" s="36"/>
      <c r="BO22" s="23"/>
      <c r="BP22" s="23"/>
      <c r="BQ22" s="38"/>
      <c r="BR22" s="38"/>
      <c r="BS22" s="21"/>
      <c r="BT22" s="36"/>
      <c r="BV22" s="38"/>
      <c r="BW22" s="20">
        <v>841.75</v>
      </c>
      <c r="BX22" s="20">
        <v>120.25</v>
      </c>
      <c r="BY22" t="s">
        <v>921</v>
      </c>
      <c r="BZ22">
        <v>65</v>
      </c>
      <c r="CA22" s="47">
        <v>0.15416666666666667</v>
      </c>
      <c r="CB22" s="23">
        <v>10.020833333333334</v>
      </c>
      <c r="CJ22">
        <v>1394</v>
      </c>
      <c r="CK22" t="s">
        <v>364</v>
      </c>
      <c r="CL22" t="s">
        <v>44</v>
      </c>
      <c r="DB22" s="23"/>
      <c r="DC22" s="23"/>
      <c r="DD22" s="23"/>
      <c r="DE22" s="23"/>
      <c r="DF22" s="23"/>
      <c r="DG22" s="23"/>
      <c r="DH22" s="23"/>
    </row>
    <row r="23" spans="1:90" ht="12.75">
      <c r="A23" s="18">
        <v>1394</v>
      </c>
      <c r="B23" s="13" t="s">
        <v>778</v>
      </c>
      <c r="C23" s="13" t="s">
        <v>1021</v>
      </c>
      <c r="D23" s="13" t="s">
        <v>57</v>
      </c>
      <c r="E23" s="13" t="s">
        <v>184</v>
      </c>
      <c r="F23" s="2" t="s">
        <v>167</v>
      </c>
      <c r="G23" s="2">
        <v>1</v>
      </c>
      <c r="H23" s="2" t="s">
        <v>359</v>
      </c>
      <c r="I23" s="2" t="s">
        <v>541</v>
      </c>
      <c r="J23" s="13" t="s">
        <v>233</v>
      </c>
      <c r="K23" t="s">
        <v>554</v>
      </c>
      <c r="L23" s="13" t="s">
        <v>1037</v>
      </c>
      <c r="M23" s="13" t="s">
        <v>956</v>
      </c>
      <c r="N23" s="2" t="s">
        <v>4</v>
      </c>
      <c r="O23" s="9"/>
      <c r="P23" s="9">
        <v>16</v>
      </c>
      <c r="Q23" s="9"/>
      <c r="R23" s="27"/>
      <c r="S23" s="19"/>
      <c r="T23" s="19"/>
      <c r="U23" s="47">
        <v>98.4</v>
      </c>
      <c r="V23" s="47"/>
      <c r="W23" s="23">
        <v>122.99999999999999</v>
      </c>
      <c r="Y23" s="12"/>
      <c r="Z23" s="12"/>
      <c r="AA23" s="12"/>
      <c r="AB23" s="47"/>
      <c r="AC23" s="12">
        <v>8</v>
      </c>
      <c r="AD23" s="12">
        <v>4</v>
      </c>
      <c r="AE23" s="12">
        <v>0</v>
      </c>
      <c r="AF23" s="23">
        <v>8.2</v>
      </c>
      <c r="AJ23" s="23"/>
      <c r="AK23" s="5">
        <v>10.249999999999998</v>
      </c>
      <c r="AM23" s="16"/>
      <c r="AN23" s="16"/>
      <c r="AO23" s="16"/>
      <c r="AY23" s="5"/>
      <c r="BL23" s="36"/>
      <c r="BM23" s="36"/>
      <c r="BN23" s="36"/>
      <c r="BO23" s="23"/>
      <c r="BP23" s="23"/>
      <c r="BQ23" s="38"/>
      <c r="BR23" s="38"/>
      <c r="BS23" s="21"/>
      <c r="BT23" s="36"/>
      <c r="BV23" s="38"/>
      <c r="BW23" s="20">
        <v>98.4</v>
      </c>
      <c r="BX23" s="20"/>
      <c r="CB23" s="23"/>
      <c r="CJ23">
        <v>1394</v>
      </c>
      <c r="CK23" t="s">
        <v>554</v>
      </c>
      <c r="CL23" t="s">
        <v>11</v>
      </c>
    </row>
    <row r="24" spans="1:89" ht="12.75">
      <c r="A24" s="18">
        <v>1394</v>
      </c>
      <c r="B24" s="13" t="s">
        <v>778</v>
      </c>
      <c r="C24" s="13" t="s">
        <v>1021</v>
      </c>
      <c r="D24" s="13" t="s">
        <v>57</v>
      </c>
      <c r="E24" s="13" t="s">
        <v>184</v>
      </c>
      <c r="F24" s="2" t="s">
        <v>168</v>
      </c>
      <c r="G24" s="2">
        <v>1</v>
      </c>
      <c r="H24" s="2" t="s">
        <v>359</v>
      </c>
      <c r="I24" s="2" t="s">
        <v>540</v>
      </c>
      <c r="J24" s="13" t="s">
        <v>233</v>
      </c>
      <c r="K24" t="s">
        <v>553</v>
      </c>
      <c r="L24" s="13" t="s">
        <v>391</v>
      </c>
      <c r="M24" s="13" t="s">
        <v>243</v>
      </c>
      <c r="N24" s="2" t="s">
        <v>4</v>
      </c>
      <c r="O24" s="9"/>
      <c r="P24" s="9">
        <v>16</v>
      </c>
      <c r="Q24" s="9"/>
      <c r="R24" s="27"/>
      <c r="S24" s="19"/>
      <c r="T24" s="19"/>
      <c r="U24" s="47">
        <v>44.8</v>
      </c>
      <c r="V24" s="47"/>
      <c r="W24" s="23">
        <v>56</v>
      </c>
      <c r="Y24" s="12"/>
      <c r="Z24" s="12"/>
      <c r="AA24" s="12"/>
      <c r="AB24" s="47"/>
      <c r="AC24" s="12">
        <v>3</v>
      </c>
      <c r="AD24" s="12">
        <v>14</v>
      </c>
      <c r="AE24" s="12">
        <v>8</v>
      </c>
      <c r="AF24" s="23">
        <v>3.7333333333333334</v>
      </c>
      <c r="AJ24" s="23"/>
      <c r="AK24" s="5">
        <v>4.666666666666667</v>
      </c>
      <c r="AM24" s="16"/>
      <c r="AN24" s="16"/>
      <c r="AO24" s="16"/>
      <c r="AY24" s="5"/>
      <c r="BL24" s="36"/>
      <c r="BM24" s="36"/>
      <c r="BN24" s="36"/>
      <c r="BO24" s="23"/>
      <c r="BP24" s="23"/>
      <c r="BQ24" s="38"/>
      <c r="BR24" s="38"/>
      <c r="BS24" s="21"/>
      <c r="BT24" s="36"/>
      <c r="BV24" s="38"/>
      <c r="BW24" s="20">
        <v>44.8</v>
      </c>
      <c r="BX24" s="20"/>
      <c r="CB24" s="23"/>
      <c r="CJ24">
        <v>1394</v>
      </c>
      <c r="CK24" t="s">
        <v>553</v>
      </c>
    </row>
    <row r="25" spans="1:90" ht="12.75">
      <c r="A25" s="18">
        <v>1394</v>
      </c>
      <c r="B25" s="13" t="s">
        <v>778</v>
      </c>
      <c r="C25" s="13" t="s">
        <v>1021</v>
      </c>
      <c r="D25" s="13" t="s">
        <v>57</v>
      </c>
      <c r="E25" s="13" t="s">
        <v>184</v>
      </c>
      <c r="F25" s="2" t="s">
        <v>170</v>
      </c>
      <c r="G25" s="2">
        <v>1</v>
      </c>
      <c r="H25" s="2" t="s">
        <v>359</v>
      </c>
      <c r="I25" s="2" t="s">
        <v>990</v>
      </c>
      <c r="J25" s="13" t="s">
        <v>233</v>
      </c>
      <c r="K25" t="s">
        <v>365</v>
      </c>
      <c r="L25" s="13" t="s">
        <v>1037</v>
      </c>
      <c r="M25" s="13" t="s">
        <v>956</v>
      </c>
      <c r="N25" s="2" t="s">
        <v>1182</v>
      </c>
      <c r="O25" s="9">
        <v>2</v>
      </c>
      <c r="P25" s="9"/>
      <c r="Q25" s="9"/>
      <c r="R25" s="27">
        <v>432</v>
      </c>
      <c r="S25" s="19">
        <v>18</v>
      </c>
      <c r="T25" s="19">
        <v>0</v>
      </c>
      <c r="U25" s="47">
        <v>432.9</v>
      </c>
      <c r="V25" s="47">
        <v>216.45</v>
      </c>
      <c r="W25" s="23"/>
      <c r="X25" s="5">
        <v>18.037499999999998</v>
      </c>
      <c r="Y25" s="12"/>
      <c r="Z25" s="12"/>
      <c r="AA25" s="12"/>
      <c r="AB25" s="47"/>
      <c r="AC25" s="12">
        <v>36</v>
      </c>
      <c r="AD25" s="12">
        <v>1</v>
      </c>
      <c r="AE25" s="12">
        <v>6</v>
      </c>
      <c r="AF25" s="23">
        <v>36.075</v>
      </c>
      <c r="AG25">
        <v>18</v>
      </c>
      <c r="AH25">
        <v>0</v>
      </c>
      <c r="AI25">
        <v>9</v>
      </c>
      <c r="AJ25" s="23">
        <v>18.037499999999998</v>
      </c>
      <c r="AK25" s="23"/>
      <c r="AM25" s="16"/>
      <c r="AN25" s="16"/>
      <c r="AO25" s="16"/>
      <c r="AU25" s="23">
        <v>18.037499999999998</v>
      </c>
      <c r="AY25" s="23">
        <v>18.037499999999998</v>
      </c>
      <c r="BL25" s="36"/>
      <c r="BM25" s="36"/>
      <c r="BN25" s="36"/>
      <c r="BO25" s="23"/>
      <c r="BP25" s="23"/>
      <c r="BQ25" s="38"/>
      <c r="BR25" s="38"/>
      <c r="BS25" s="21"/>
      <c r="BT25" s="36"/>
      <c r="BV25" s="38"/>
      <c r="BW25" s="20">
        <v>432.9</v>
      </c>
      <c r="BX25" s="20">
        <v>216.45</v>
      </c>
      <c r="BY25" t="s">
        <v>921</v>
      </c>
      <c r="BZ25">
        <v>117</v>
      </c>
      <c r="CA25" s="47">
        <v>0.15416666666666667</v>
      </c>
      <c r="CB25" s="23">
        <v>18.0375</v>
      </c>
      <c r="CJ25">
        <v>1394</v>
      </c>
      <c r="CK25" t="s">
        <v>365</v>
      </c>
      <c r="CL25" t="s">
        <v>26</v>
      </c>
    </row>
    <row r="32" spans="1:11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</row>
    <row r="34" spans="1:1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</row>
    <row r="36" spans="1:1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</row>
    <row r="48" spans="1:112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</row>
    <row r="49" spans="1:1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</row>
    <row r="50" spans="1:112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</row>
    <row r="51" spans="1:11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</row>
    <row r="52" spans="1:11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</row>
    <row r="53" spans="1:112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</row>
    <row r="64" spans="1:112" ht="12.75">
      <c r="A64">
        <f aca="true" t="shared" si="0" ref="A64:AP64">GB64*1</f>
        <v>0</v>
      </c>
      <c r="B64">
        <f t="shared" si="0"/>
        <v>0</v>
      </c>
      <c r="C64">
        <f t="shared" si="0"/>
        <v>0</v>
      </c>
      <c r="D64">
        <f t="shared" si="0"/>
        <v>0</v>
      </c>
      <c r="E64">
        <f t="shared" si="0"/>
        <v>0</v>
      </c>
      <c r="F64">
        <f t="shared" si="0"/>
        <v>0</v>
      </c>
      <c r="G64">
        <f t="shared" si="0"/>
        <v>0</v>
      </c>
      <c r="H64">
        <f t="shared" si="0"/>
        <v>0</v>
      </c>
      <c r="I64">
        <f t="shared" si="0"/>
        <v>0</v>
      </c>
      <c r="J64">
        <f t="shared" si="0"/>
        <v>0</v>
      </c>
      <c r="K64">
        <f t="shared" si="0"/>
        <v>0</v>
      </c>
      <c r="L64">
        <f t="shared" si="0"/>
        <v>0</v>
      </c>
      <c r="M64">
        <f t="shared" si="0"/>
        <v>0</v>
      </c>
      <c r="N64">
        <f t="shared" si="0"/>
        <v>0</v>
      </c>
      <c r="O64">
        <f t="shared" si="0"/>
        <v>0</v>
      </c>
      <c r="P64">
        <f t="shared" si="0"/>
        <v>0</v>
      </c>
      <c r="Q64">
        <f t="shared" si="0"/>
        <v>0</v>
      </c>
      <c r="R64">
        <f t="shared" si="0"/>
        <v>0</v>
      </c>
      <c r="S64">
        <f t="shared" si="0"/>
        <v>0</v>
      </c>
      <c r="T64">
        <f t="shared" si="0"/>
        <v>0</v>
      </c>
      <c r="U64">
        <f t="shared" si="0"/>
        <v>0</v>
      </c>
      <c r="V64">
        <f t="shared" si="0"/>
        <v>0</v>
      </c>
      <c r="W64">
        <f t="shared" si="0"/>
        <v>0</v>
      </c>
      <c r="X64">
        <f t="shared" si="0"/>
        <v>0</v>
      </c>
      <c r="Y64">
        <f t="shared" si="0"/>
        <v>0</v>
      </c>
      <c r="Z64">
        <f t="shared" si="0"/>
        <v>0</v>
      </c>
      <c r="AA64">
        <f t="shared" si="0"/>
        <v>0</v>
      </c>
      <c r="AB64">
        <f t="shared" si="0"/>
        <v>0</v>
      </c>
      <c r="AC64">
        <f t="shared" si="0"/>
        <v>0</v>
      </c>
      <c r="AD64">
        <f t="shared" si="0"/>
        <v>0</v>
      </c>
      <c r="AE64">
        <f t="shared" si="0"/>
        <v>0</v>
      </c>
      <c r="AF64">
        <f t="shared" si="0"/>
        <v>0</v>
      </c>
      <c r="AG64">
        <f t="shared" si="0"/>
        <v>0</v>
      </c>
      <c r="AH64">
        <f t="shared" si="0"/>
        <v>0</v>
      </c>
      <c r="AI64">
        <f t="shared" si="0"/>
        <v>0</v>
      </c>
      <c r="AJ64">
        <f t="shared" si="0"/>
        <v>0</v>
      </c>
      <c r="AK64">
        <f t="shared" si="0"/>
        <v>0</v>
      </c>
      <c r="AL64">
        <f t="shared" si="0"/>
        <v>0</v>
      </c>
      <c r="AM64">
        <f t="shared" si="0"/>
        <v>0</v>
      </c>
      <c r="AN64">
        <f t="shared" si="0"/>
        <v>0</v>
      </c>
      <c r="AO64">
        <f t="shared" si="0"/>
        <v>0</v>
      </c>
      <c r="AP64">
        <f t="shared" si="0"/>
        <v>0</v>
      </c>
      <c r="AU64">
        <f aca="true" t="shared" si="1" ref="AU64:BD64">HR64*1</f>
        <v>0</v>
      </c>
      <c r="AV64">
        <f t="shared" si="1"/>
        <v>0</v>
      </c>
      <c r="AW64">
        <f t="shared" si="1"/>
        <v>0</v>
      </c>
      <c r="AX64">
        <f t="shared" si="1"/>
        <v>0</v>
      </c>
      <c r="AY64">
        <f t="shared" si="1"/>
        <v>0</v>
      </c>
      <c r="AZ64">
        <f t="shared" si="1"/>
        <v>0</v>
      </c>
      <c r="BA64">
        <f t="shared" si="1"/>
        <v>0</v>
      </c>
      <c r="BB64">
        <f t="shared" si="1"/>
        <v>0</v>
      </c>
      <c r="BC64">
        <f t="shared" si="1"/>
        <v>0</v>
      </c>
      <c r="BD64">
        <f t="shared" si="1"/>
        <v>0</v>
      </c>
      <c r="BG64">
        <f aca="true" t="shared" si="2" ref="BG64:CA64">IB64*1</f>
        <v>0</v>
      </c>
      <c r="BH64">
        <f t="shared" si="2"/>
        <v>0</v>
      </c>
      <c r="BI64">
        <f t="shared" si="2"/>
        <v>0</v>
      </c>
      <c r="BJ64">
        <f t="shared" si="2"/>
        <v>0</v>
      </c>
      <c r="BK64">
        <f t="shared" si="2"/>
        <v>0</v>
      </c>
      <c r="BL64">
        <f t="shared" si="2"/>
        <v>0</v>
      </c>
      <c r="BM64">
        <f t="shared" si="2"/>
        <v>0</v>
      </c>
      <c r="BN64">
        <f t="shared" si="2"/>
        <v>0</v>
      </c>
      <c r="BO64">
        <f t="shared" si="2"/>
        <v>0</v>
      </c>
      <c r="BP64">
        <f t="shared" si="2"/>
        <v>0</v>
      </c>
      <c r="BQ64">
        <f t="shared" si="2"/>
        <v>0</v>
      </c>
      <c r="BR64">
        <f t="shared" si="2"/>
        <v>0</v>
      </c>
      <c r="BS64">
        <f t="shared" si="2"/>
        <v>0</v>
      </c>
      <c r="BT64">
        <f t="shared" si="2"/>
        <v>0</v>
      </c>
      <c r="BU64">
        <f t="shared" si="2"/>
        <v>0</v>
      </c>
      <c r="BV64">
        <f t="shared" si="2"/>
        <v>0</v>
      </c>
      <c r="BW64">
        <f t="shared" si="2"/>
        <v>0</v>
      </c>
      <c r="BX64">
        <f t="shared" si="2"/>
        <v>0</v>
      </c>
      <c r="BY64">
        <f t="shared" si="2"/>
        <v>0</v>
      </c>
      <c r="BZ64">
        <f t="shared" si="2"/>
        <v>0</v>
      </c>
      <c r="CA64">
        <f t="shared" si="2"/>
        <v>0</v>
      </c>
      <c r="CB64">
        <f>A64*1</f>
        <v>0</v>
      </c>
      <c r="CC64">
        <f>B64*1</f>
        <v>0</v>
      </c>
      <c r="CE64">
        <f>C64*1</f>
        <v>0</v>
      </c>
      <c r="CF64">
        <f>D64*1</f>
        <v>0</v>
      </c>
      <c r="CG64">
        <f>E64*1</f>
        <v>0</v>
      </c>
      <c r="CH64">
        <f>F64*1</f>
        <v>0</v>
      </c>
      <c r="CI64">
        <f>G64*1</f>
        <v>0</v>
      </c>
      <c r="CJ64">
        <f aca="true" t="shared" si="3" ref="CJ64:DH64">A64*1</f>
        <v>0</v>
      </c>
      <c r="CK64">
        <f t="shared" si="3"/>
        <v>0</v>
      </c>
      <c r="CL64">
        <f t="shared" si="3"/>
        <v>0</v>
      </c>
      <c r="CM64">
        <f t="shared" si="3"/>
        <v>0</v>
      </c>
      <c r="CN64">
        <f t="shared" si="3"/>
        <v>0</v>
      </c>
      <c r="CO64">
        <f t="shared" si="3"/>
        <v>0</v>
      </c>
      <c r="CP64">
        <f t="shared" si="3"/>
        <v>0</v>
      </c>
      <c r="CQ64">
        <f t="shared" si="3"/>
        <v>0</v>
      </c>
      <c r="CR64">
        <f t="shared" si="3"/>
        <v>0</v>
      </c>
      <c r="CS64">
        <f t="shared" si="3"/>
        <v>0</v>
      </c>
      <c r="CT64">
        <f t="shared" si="3"/>
        <v>0</v>
      </c>
      <c r="CU64">
        <f t="shared" si="3"/>
        <v>0</v>
      </c>
      <c r="CV64">
        <f t="shared" si="3"/>
        <v>0</v>
      </c>
      <c r="CW64">
        <f t="shared" si="3"/>
        <v>0</v>
      </c>
      <c r="CX64">
        <f t="shared" si="3"/>
        <v>0</v>
      </c>
      <c r="CY64">
        <f t="shared" si="3"/>
        <v>0</v>
      </c>
      <c r="CZ64">
        <f t="shared" si="3"/>
        <v>0</v>
      </c>
      <c r="DA64">
        <f t="shared" si="3"/>
        <v>0</v>
      </c>
      <c r="DB64">
        <f t="shared" si="3"/>
        <v>0</v>
      </c>
      <c r="DC64">
        <f t="shared" si="3"/>
        <v>0</v>
      </c>
      <c r="DD64">
        <f t="shared" si="3"/>
        <v>0</v>
      </c>
      <c r="DE64">
        <f t="shared" si="3"/>
        <v>0</v>
      </c>
      <c r="DF64">
        <f t="shared" si="3"/>
        <v>0</v>
      </c>
      <c r="DG64">
        <f t="shared" si="3"/>
        <v>0</v>
      </c>
      <c r="DH64">
        <f t="shared" si="3"/>
        <v>0</v>
      </c>
    </row>
    <row r="65" spans="1:112" ht="12.75">
      <c r="A65" s="2" t="s">
        <v>361</v>
      </c>
      <c r="B65" s="2" t="s">
        <v>361</v>
      </c>
      <c r="C65" s="2" t="s">
        <v>361</v>
      </c>
      <c r="D65" s="2" t="s">
        <v>361</v>
      </c>
      <c r="E65" s="2" t="s">
        <v>361</v>
      </c>
      <c r="F65" s="2" t="s">
        <v>361</v>
      </c>
      <c r="G65" s="2" t="s">
        <v>361</v>
      </c>
      <c r="H65" s="2" t="s">
        <v>361</v>
      </c>
      <c r="I65" s="2" t="s">
        <v>361</v>
      </c>
      <c r="J65" s="2" t="s">
        <v>361</v>
      </c>
      <c r="K65" s="2" t="s">
        <v>361</v>
      </c>
      <c r="L65" s="2" t="s">
        <v>361</v>
      </c>
      <c r="M65" s="2" t="s">
        <v>361</v>
      </c>
      <c r="N65" s="2" t="s">
        <v>361</v>
      </c>
      <c r="O65" s="2" t="s">
        <v>361</v>
      </c>
      <c r="P65" s="2" t="s">
        <v>361</v>
      </c>
      <c r="Q65" s="2" t="s">
        <v>361</v>
      </c>
      <c r="R65" s="2" t="s">
        <v>361</v>
      </c>
      <c r="S65" s="2" t="s">
        <v>361</v>
      </c>
      <c r="T65" s="2" t="s">
        <v>361</v>
      </c>
      <c r="U65" s="2" t="s">
        <v>361</v>
      </c>
      <c r="V65" s="2" t="s">
        <v>361</v>
      </c>
      <c r="W65" s="2" t="s">
        <v>361</v>
      </c>
      <c r="X65" s="2" t="s">
        <v>361</v>
      </c>
      <c r="Y65" s="2" t="s">
        <v>361</v>
      </c>
      <c r="Z65" s="2" t="s">
        <v>361</v>
      </c>
      <c r="AA65" s="2" t="s">
        <v>361</v>
      </c>
      <c r="AB65" s="2" t="s">
        <v>361</v>
      </c>
      <c r="AC65" s="2" t="s">
        <v>361</v>
      </c>
      <c r="AD65" s="2" t="s">
        <v>361</v>
      </c>
      <c r="AE65" s="2" t="s">
        <v>361</v>
      </c>
      <c r="AF65" s="2" t="s">
        <v>361</v>
      </c>
      <c r="AG65" s="2" t="s">
        <v>361</v>
      </c>
      <c r="AH65" s="2" t="s">
        <v>361</v>
      </c>
      <c r="AI65" s="2" t="s">
        <v>361</v>
      </c>
      <c r="AJ65" s="2" t="s">
        <v>361</v>
      </c>
      <c r="AK65" s="2" t="s">
        <v>361</v>
      </c>
      <c r="AL65" s="2" t="s">
        <v>361</v>
      </c>
      <c r="AM65" s="2" t="s">
        <v>361</v>
      </c>
      <c r="AN65" s="2" t="s">
        <v>361</v>
      </c>
      <c r="AO65" s="2" t="s">
        <v>361</v>
      </c>
      <c r="AP65" s="2" t="s">
        <v>361</v>
      </c>
      <c r="AQ65" s="2"/>
      <c r="AR65" s="2"/>
      <c r="AS65" s="2"/>
      <c r="AT65" s="2"/>
      <c r="AU65" s="2" t="s">
        <v>361</v>
      </c>
      <c r="AV65" s="2" t="s">
        <v>361</v>
      </c>
      <c r="AW65" s="2" t="s">
        <v>361</v>
      </c>
      <c r="AX65" s="2" t="s">
        <v>361</v>
      </c>
      <c r="AY65" s="2" t="s">
        <v>361</v>
      </c>
      <c r="AZ65" s="2" t="s">
        <v>361</v>
      </c>
      <c r="BA65" s="2" t="s">
        <v>361</v>
      </c>
      <c r="BB65" s="2" t="s">
        <v>361</v>
      </c>
      <c r="BC65" s="2" t="s">
        <v>361</v>
      </c>
      <c r="BD65" s="2" t="s">
        <v>361</v>
      </c>
      <c r="BE65" s="2"/>
      <c r="BF65" s="2"/>
      <c r="BG65" s="2" t="s">
        <v>361</v>
      </c>
      <c r="BH65" s="2" t="s">
        <v>361</v>
      </c>
      <c r="BI65" s="2" t="s">
        <v>361</v>
      </c>
      <c r="BJ65" s="2" t="s">
        <v>361</v>
      </c>
      <c r="BK65" s="2" t="s">
        <v>361</v>
      </c>
      <c r="BL65" s="2" t="s">
        <v>361</v>
      </c>
      <c r="BM65" s="2" t="s">
        <v>361</v>
      </c>
      <c r="BN65" s="2" t="s">
        <v>361</v>
      </c>
      <c r="BO65" s="2" t="s">
        <v>361</v>
      </c>
      <c r="BP65" s="2" t="s">
        <v>361</v>
      </c>
      <c r="BQ65" s="2" t="s">
        <v>361</v>
      </c>
      <c r="BR65" s="2" t="s">
        <v>361</v>
      </c>
      <c r="BS65" s="2" t="s">
        <v>361</v>
      </c>
      <c r="BT65" s="2" t="s">
        <v>361</v>
      </c>
      <c r="BU65" s="2" t="s">
        <v>361</v>
      </c>
      <c r="BV65" s="2" t="s">
        <v>361</v>
      </c>
      <c r="BW65" s="2" t="s">
        <v>361</v>
      </c>
      <c r="BX65" s="2" t="s">
        <v>361</v>
      </c>
      <c r="BY65" s="2" t="s">
        <v>361</v>
      </c>
      <c r="BZ65" s="2" t="s">
        <v>361</v>
      </c>
      <c r="CA65" s="2" t="s">
        <v>361</v>
      </c>
      <c r="CB65" s="2" t="s">
        <v>361</v>
      </c>
      <c r="CC65" s="2" t="s">
        <v>361</v>
      </c>
      <c r="CD65" s="2"/>
      <c r="CE65" s="2" t="s">
        <v>361</v>
      </c>
      <c r="CF65" s="2" t="s">
        <v>361</v>
      </c>
      <c r="CG65" s="2" t="s">
        <v>361</v>
      </c>
      <c r="CH65" s="2" t="s">
        <v>361</v>
      </c>
      <c r="CI65" s="2" t="s">
        <v>361</v>
      </c>
      <c r="CJ65" s="2" t="s">
        <v>361</v>
      </c>
      <c r="CK65" s="2" t="s">
        <v>361</v>
      </c>
      <c r="CL65" s="2" t="s">
        <v>361</v>
      </c>
      <c r="CM65" s="2" t="s">
        <v>361</v>
      </c>
      <c r="CN65" s="2" t="s">
        <v>361</v>
      </c>
      <c r="CO65" s="2" t="s">
        <v>361</v>
      </c>
      <c r="CP65" s="2" t="s">
        <v>361</v>
      </c>
      <c r="CQ65" s="2" t="s">
        <v>361</v>
      </c>
      <c r="CR65" s="2" t="s">
        <v>361</v>
      </c>
      <c r="CS65" s="2" t="s">
        <v>361</v>
      </c>
      <c r="CT65" s="2" t="s">
        <v>361</v>
      </c>
      <c r="CU65" s="2" t="s">
        <v>361</v>
      </c>
      <c r="CV65" s="2" t="s">
        <v>361</v>
      </c>
      <c r="CW65" s="2" t="s">
        <v>361</v>
      </c>
      <c r="CX65" s="2" t="s">
        <v>361</v>
      </c>
      <c r="CY65" s="2" t="s">
        <v>361</v>
      </c>
      <c r="CZ65" s="2" t="s">
        <v>361</v>
      </c>
      <c r="DA65" s="2" t="s">
        <v>361</v>
      </c>
      <c r="DB65" s="2" t="s">
        <v>361</v>
      </c>
      <c r="DC65" s="2" t="s">
        <v>361</v>
      </c>
      <c r="DD65" s="2" t="s">
        <v>361</v>
      </c>
      <c r="DE65" s="2" t="s">
        <v>361</v>
      </c>
      <c r="DF65" s="2" t="s">
        <v>361</v>
      </c>
      <c r="DG65" s="2" t="s">
        <v>361</v>
      </c>
      <c r="DH65" s="2" t="s">
        <v>361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DC1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140625" style="0" customWidth="1"/>
    <col min="10" max="10" width="7.57421875" style="0" customWidth="1"/>
    <col min="11" max="11" width="29.5742187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7" width="14.7109375" style="0" customWidth="1"/>
    <col min="78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57421875" style="0" customWidth="1"/>
    <col min="90" max="90" width="68.28125" style="0" customWidth="1"/>
    <col min="91" max="91" width="13.421875" style="0" customWidth="1"/>
  </cols>
  <sheetData>
    <row r="1" spans="1:88" ht="12.75">
      <c r="A1" s="13"/>
      <c r="B1" s="18" t="s">
        <v>780</v>
      </c>
      <c r="D1" s="3"/>
      <c r="E1" s="4" t="s">
        <v>325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6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1295</v>
      </c>
      <c r="B3" s="14" t="s">
        <v>820</v>
      </c>
      <c r="C3" s="14" t="s">
        <v>1099</v>
      </c>
      <c r="D3" s="14" t="s">
        <v>511</v>
      </c>
      <c r="E3" s="14" t="s">
        <v>602</v>
      </c>
      <c r="F3" s="28" t="s">
        <v>202</v>
      </c>
      <c r="G3" s="1" t="s">
        <v>888</v>
      </c>
      <c r="H3" s="4" t="s">
        <v>926</v>
      </c>
      <c r="I3" s="4" t="s">
        <v>498</v>
      </c>
      <c r="J3" s="14" t="s">
        <v>303</v>
      </c>
      <c r="K3" s="42" t="s">
        <v>1121</v>
      </c>
      <c r="L3" s="14" t="s">
        <v>1120</v>
      </c>
      <c r="M3" s="14" t="s">
        <v>443</v>
      </c>
      <c r="N3" s="4" t="s">
        <v>973</v>
      </c>
      <c r="O3" s="44" t="s">
        <v>859</v>
      </c>
      <c r="P3" s="44" t="s">
        <v>859</v>
      </c>
      <c r="Q3" s="51" t="s">
        <v>855</v>
      </c>
      <c r="R3" s="46" t="s">
        <v>1165</v>
      </c>
      <c r="S3" s="46" t="s">
        <v>1165</v>
      </c>
      <c r="T3" s="46" t="s">
        <v>1165</v>
      </c>
      <c r="U3" s="30" t="s">
        <v>1165</v>
      </c>
      <c r="V3" s="30" t="s">
        <v>941</v>
      </c>
      <c r="W3" s="30" t="s">
        <v>943</v>
      </c>
      <c r="X3" s="30" t="s">
        <v>941</v>
      </c>
      <c r="Y3" s="7" t="s">
        <v>941</v>
      </c>
      <c r="Z3" s="7" t="s">
        <v>941</v>
      </c>
      <c r="AA3" s="7" t="s">
        <v>941</v>
      </c>
      <c r="AB3" s="7" t="s">
        <v>941</v>
      </c>
      <c r="AC3" s="7" t="s">
        <v>1165</v>
      </c>
      <c r="AD3" s="26" t="s">
        <v>1165</v>
      </c>
      <c r="AE3" s="7" t="s">
        <v>1165</v>
      </c>
      <c r="AF3" s="22" t="s">
        <v>1165</v>
      </c>
      <c r="AG3" s="22" t="s">
        <v>941</v>
      </c>
      <c r="AH3" s="22" t="s">
        <v>941</v>
      </c>
      <c r="AI3" s="22" t="s">
        <v>941</v>
      </c>
      <c r="AJ3" s="10" t="s">
        <v>941</v>
      </c>
      <c r="AK3" s="30" t="s">
        <v>939</v>
      </c>
      <c r="AL3" s="30" t="s">
        <v>1095</v>
      </c>
      <c r="AM3" s="30" t="s">
        <v>941</v>
      </c>
      <c r="AN3" s="30" t="s">
        <v>941</v>
      </c>
      <c r="AO3" s="30" t="s">
        <v>941</v>
      </c>
      <c r="AP3" s="30" t="s">
        <v>941</v>
      </c>
      <c r="AQ3" s="30" t="s">
        <v>941</v>
      </c>
      <c r="AR3" s="30" t="s">
        <v>941</v>
      </c>
      <c r="AS3" s="30" t="s">
        <v>941</v>
      </c>
      <c r="AT3" s="30" t="s">
        <v>941</v>
      </c>
      <c r="AU3" s="30" t="s">
        <v>1039</v>
      </c>
      <c r="AV3" s="30" t="s">
        <v>1050</v>
      </c>
      <c r="AW3" s="30" t="s">
        <v>708</v>
      </c>
      <c r="AX3" s="30" t="s">
        <v>429</v>
      </c>
      <c r="AY3" s="30" t="s">
        <v>1181</v>
      </c>
      <c r="AZ3" s="30" t="s">
        <v>767</v>
      </c>
      <c r="BA3" s="29" t="s">
        <v>693</v>
      </c>
      <c r="BB3" s="30" t="s">
        <v>1070</v>
      </c>
      <c r="BC3" s="30" t="s">
        <v>811</v>
      </c>
      <c r="BD3" s="30" t="s">
        <v>932</v>
      </c>
      <c r="BE3" s="30" t="s">
        <v>1124</v>
      </c>
      <c r="BF3" s="30" t="s">
        <v>724</v>
      </c>
      <c r="BG3" s="30" t="s">
        <v>879</v>
      </c>
      <c r="BH3" s="29" t="s">
        <v>437</v>
      </c>
      <c r="BI3" s="29" t="s">
        <v>1161</v>
      </c>
      <c r="BJ3" s="29" t="s">
        <v>1166</v>
      </c>
      <c r="BK3" s="29" t="s">
        <v>472</v>
      </c>
      <c r="BL3" s="29" t="s">
        <v>529</v>
      </c>
      <c r="BM3" s="7" t="s">
        <v>1078</v>
      </c>
      <c r="BN3" s="7" t="s">
        <v>878</v>
      </c>
      <c r="BO3" s="7" t="s">
        <v>1159</v>
      </c>
      <c r="BP3" s="29" t="s">
        <v>1162</v>
      </c>
      <c r="BQ3" s="33" t="s">
        <v>529</v>
      </c>
      <c r="BR3" s="7" t="s">
        <v>598</v>
      </c>
      <c r="BS3" s="7" t="s">
        <v>1164</v>
      </c>
      <c r="BT3" s="7" t="s">
        <v>1173</v>
      </c>
      <c r="BU3" s="7" t="s">
        <v>1173</v>
      </c>
      <c r="BV3" s="7" t="s">
        <v>1172</v>
      </c>
      <c r="BW3" s="30" t="s">
        <v>1160</v>
      </c>
      <c r="BX3" s="30" t="s">
        <v>942</v>
      </c>
      <c r="BY3" s="29" t="s">
        <v>661</v>
      </c>
      <c r="BZ3" s="29" t="s">
        <v>856</v>
      </c>
      <c r="CA3" s="29" t="s">
        <v>1192</v>
      </c>
      <c r="CB3" s="29" t="s">
        <v>1167</v>
      </c>
      <c r="CC3" s="29" t="s">
        <v>594</v>
      </c>
      <c r="CD3" s="29" t="s">
        <v>594</v>
      </c>
      <c r="CE3" s="22" t="s">
        <v>1192</v>
      </c>
      <c r="CF3" s="22" t="s">
        <v>601</v>
      </c>
      <c r="CG3" s="30" t="s">
        <v>1178</v>
      </c>
      <c r="CH3" s="22" t="s">
        <v>481</v>
      </c>
      <c r="CI3" s="22" t="s">
        <v>487</v>
      </c>
      <c r="CJ3" s="7" t="s">
        <v>1295</v>
      </c>
      <c r="CK3" s="7" t="s">
        <v>430</v>
      </c>
      <c r="CL3" s="7" t="s">
        <v>985</v>
      </c>
      <c r="CM3" s="7" t="s">
        <v>397</v>
      </c>
    </row>
    <row r="4" spans="1:91" ht="12.75">
      <c r="A4" s="14"/>
      <c r="B4" s="14" t="s">
        <v>1063</v>
      </c>
      <c r="C4" s="14" t="s">
        <v>223</v>
      </c>
      <c r="D4" s="14" t="s">
        <v>854</v>
      </c>
      <c r="E4" s="14" t="s">
        <v>888</v>
      </c>
      <c r="F4" s="28" t="s">
        <v>859</v>
      </c>
      <c r="G4" s="1" t="s">
        <v>859</v>
      </c>
      <c r="H4" s="4" t="s">
        <v>774</v>
      </c>
      <c r="I4" s="4" t="s">
        <v>870</v>
      </c>
      <c r="J4" s="14" t="s">
        <v>1094</v>
      </c>
      <c r="K4" s="42" t="s">
        <v>1139</v>
      </c>
      <c r="L4" s="14" t="s">
        <v>436</v>
      </c>
      <c r="M4" s="14" t="s">
        <v>436</v>
      </c>
      <c r="N4" s="4" t="s">
        <v>466</v>
      </c>
      <c r="O4" s="44" t="s">
        <v>864</v>
      </c>
      <c r="P4" s="44" t="s">
        <v>865</v>
      </c>
      <c r="Q4" s="51" t="s">
        <v>1159</v>
      </c>
      <c r="R4" s="46" t="s">
        <v>765</v>
      </c>
      <c r="S4" s="46" t="s">
        <v>765</v>
      </c>
      <c r="T4" s="46" t="s">
        <v>765</v>
      </c>
      <c r="U4" s="30" t="s">
        <v>764</v>
      </c>
      <c r="V4" s="30" t="s">
        <v>764</v>
      </c>
      <c r="W4" s="30" t="s">
        <v>1081</v>
      </c>
      <c r="X4" s="30" t="s">
        <v>934</v>
      </c>
      <c r="Y4" s="7" t="s">
        <v>764</v>
      </c>
      <c r="Z4" s="7" t="s">
        <v>764</v>
      </c>
      <c r="AA4" s="7" t="s">
        <v>764</v>
      </c>
      <c r="AB4" s="7" t="s">
        <v>764</v>
      </c>
      <c r="AC4" s="7" t="s">
        <v>933</v>
      </c>
      <c r="AD4" s="7" t="s">
        <v>933</v>
      </c>
      <c r="AE4" s="7" t="s">
        <v>933</v>
      </c>
      <c r="AF4" s="7" t="s">
        <v>933</v>
      </c>
      <c r="AG4" s="7" t="s">
        <v>933</v>
      </c>
      <c r="AH4" s="7" t="s">
        <v>933</v>
      </c>
      <c r="AI4" s="7" t="s">
        <v>933</v>
      </c>
      <c r="AJ4" s="10" t="s">
        <v>933</v>
      </c>
      <c r="AK4" s="30" t="s">
        <v>903</v>
      </c>
      <c r="AL4" s="30" t="s">
        <v>940</v>
      </c>
      <c r="AM4" s="30" t="s">
        <v>48</v>
      </c>
      <c r="AN4" s="30" t="s">
        <v>48</v>
      </c>
      <c r="AO4" s="30" t="s">
        <v>48</v>
      </c>
      <c r="AP4" s="30" t="s">
        <v>48</v>
      </c>
      <c r="AQ4" s="30" t="s">
        <v>49</v>
      </c>
      <c r="AR4" s="30" t="s">
        <v>49</v>
      </c>
      <c r="AS4" s="30" t="s">
        <v>49</v>
      </c>
      <c r="AT4" s="30" t="s">
        <v>49</v>
      </c>
      <c r="AU4" s="1"/>
      <c r="AV4" s="30" t="s">
        <v>267</v>
      </c>
      <c r="AW4" s="30" t="s">
        <v>408</v>
      </c>
      <c r="AX4" s="30"/>
      <c r="AY4" s="30" t="s">
        <v>429</v>
      </c>
      <c r="AZ4" s="30" t="s">
        <v>429</v>
      </c>
      <c r="BA4" s="29"/>
      <c r="BB4" s="30"/>
      <c r="BC4" s="30" t="s">
        <v>1058</v>
      </c>
      <c r="BD4" s="30" t="s">
        <v>1041</v>
      </c>
      <c r="BE4" s="30"/>
      <c r="BF4" s="30"/>
      <c r="BG4" s="30"/>
      <c r="BH4" s="29" t="s">
        <v>879</v>
      </c>
      <c r="BI4" s="29" t="s">
        <v>938</v>
      </c>
      <c r="BJ4" s="29" t="s">
        <v>869</v>
      </c>
      <c r="BK4" s="29" t="s">
        <v>885</v>
      </c>
      <c r="BL4" s="29" t="s">
        <v>885</v>
      </c>
      <c r="BM4" s="7" t="s">
        <v>885</v>
      </c>
      <c r="BN4" s="7" t="s">
        <v>885</v>
      </c>
      <c r="BO4" s="7" t="s">
        <v>530</v>
      </c>
      <c r="BP4" s="29" t="s">
        <v>863</v>
      </c>
      <c r="BQ4" s="33" t="s">
        <v>226</v>
      </c>
      <c r="BR4" s="7" t="s">
        <v>226</v>
      </c>
      <c r="BS4" s="7" t="s">
        <v>212</v>
      </c>
      <c r="BT4" s="7" t="s">
        <v>214</v>
      </c>
      <c r="BU4" s="7" t="s">
        <v>214</v>
      </c>
      <c r="BV4" s="7" t="s">
        <v>214</v>
      </c>
      <c r="BW4" s="30" t="s">
        <v>718</v>
      </c>
      <c r="BX4" s="30" t="s">
        <v>917</v>
      </c>
      <c r="BY4" s="29" t="s">
        <v>847</v>
      </c>
      <c r="BZ4" s="29" t="s">
        <v>661</v>
      </c>
      <c r="CA4" s="29" t="s">
        <v>866</v>
      </c>
      <c r="CB4" s="29" t="s">
        <v>867</v>
      </c>
      <c r="CC4" s="30" t="s">
        <v>48</v>
      </c>
      <c r="CD4" s="29" t="s">
        <v>49</v>
      </c>
      <c r="CE4" s="22" t="s">
        <v>465</v>
      </c>
      <c r="CF4" s="7" t="s">
        <v>6</v>
      </c>
      <c r="CG4" s="30" t="s">
        <v>862</v>
      </c>
      <c r="CH4" s="22" t="s">
        <v>716</v>
      </c>
      <c r="CI4" s="22" t="s">
        <v>1146</v>
      </c>
      <c r="CJ4" s="7"/>
      <c r="CK4" s="7"/>
      <c r="CL4" s="7" t="s">
        <v>858</v>
      </c>
      <c r="CM4" s="1" t="s">
        <v>203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937</v>
      </c>
      <c r="S5" s="48" t="s">
        <v>1080</v>
      </c>
      <c r="T5" s="48" t="s">
        <v>897</v>
      </c>
      <c r="U5" s="39" t="s">
        <v>8</v>
      </c>
      <c r="V5" s="39" t="s">
        <v>489</v>
      </c>
      <c r="W5" s="39" t="s">
        <v>489</v>
      </c>
      <c r="X5" s="39" t="s">
        <v>489</v>
      </c>
      <c r="Y5" s="1" t="s">
        <v>937</v>
      </c>
      <c r="Z5" s="1" t="s">
        <v>1080</v>
      </c>
      <c r="AA5" s="1" t="s">
        <v>897</v>
      </c>
      <c r="AB5" s="1" t="s">
        <v>8</v>
      </c>
      <c r="AC5" s="7" t="s">
        <v>937</v>
      </c>
      <c r="AD5" s="1" t="s">
        <v>1080</v>
      </c>
      <c r="AE5" s="1" t="s">
        <v>897</v>
      </c>
      <c r="AF5" s="1" t="s">
        <v>8</v>
      </c>
      <c r="AG5" s="7" t="s">
        <v>937</v>
      </c>
      <c r="AH5" s="1" t="s">
        <v>1080</v>
      </c>
      <c r="AI5" s="1" t="s">
        <v>897</v>
      </c>
      <c r="AJ5" s="11" t="s">
        <v>8</v>
      </c>
      <c r="AK5" s="30" t="s">
        <v>717</v>
      </c>
      <c r="AL5" s="30" t="s">
        <v>51</v>
      </c>
      <c r="AM5" s="30" t="s">
        <v>937</v>
      </c>
      <c r="AN5" s="30" t="s">
        <v>1080</v>
      </c>
      <c r="AO5" s="30" t="s">
        <v>897</v>
      </c>
      <c r="AP5" s="30" t="s">
        <v>8</v>
      </c>
      <c r="AQ5" s="30" t="s">
        <v>937</v>
      </c>
      <c r="AR5" s="30" t="s">
        <v>1080</v>
      </c>
      <c r="AS5" s="30" t="s">
        <v>897</v>
      </c>
      <c r="AT5" s="30" t="s">
        <v>8</v>
      </c>
      <c r="AU5" s="30" t="s">
        <v>51</v>
      </c>
      <c r="AV5" s="30" t="s">
        <v>51</v>
      </c>
      <c r="AW5" s="30" t="s">
        <v>52</v>
      </c>
      <c r="AX5" s="30" t="s">
        <v>51</v>
      </c>
      <c r="AY5" s="30" t="s">
        <v>51</v>
      </c>
      <c r="AZ5" s="30" t="s">
        <v>51</v>
      </c>
      <c r="BA5" s="30" t="s">
        <v>51</v>
      </c>
      <c r="BB5" s="30" t="s">
        <v>51</v>
      </c>
      <c r="BC5" s="30" t="s">
        <v>51</v>
      </c>
      <c r="BD5" s="30" t="s">
        <v>51</v>
      </c>
      <c r="BE5" s="30" t="s">
        <v>51</v>
      </c>
      <c r="BF5" s="30" t="s">
        <v>51</v>
      </c>
      <c r="BG5" s="30" t="s">
        <v>51</v>
      </c>
      <c r="BH5" s="29"/>
      <c r="BI5" s="29" t="s">
        <v>868</v>
      </c>
      <c r="BJ5" s="29" t="s">
        <v>45</v>
      </c>
      <c r="BK5" s="29" t="s">
        <v>45</v>
      </c>
      <c r="BL5" s="29" t="s">
        <v>45</v>
      </c>
      <c r="BM5" s="7" t="s">
        <v>45</v>
      </c>
      <c r="BN5" s="7" t="s">
        <v>45</v>
      </c>
      <c r="BO5" s="7" t="s">
        <v>598</v>
      </c>
      <c r="BP5" s="7" t="s">
        <v>0</v>
      </c>
      <c r="BQ5" s="33" t="s">
        <v>1159</v>
      </c>
      <c r="BR5" s="7" t="s">
        <v>1159</v>
      </c>
      <c r="BS5" s="7" t="s">
        <v>227</v>
      </c>
      <c r="BT5" s="7" t="s">
        <v>719</v>
      </c>
      <c r="BU5" s="7" t="s">
        <v>3</v>
      </c>
      <c r="BV5" s="7" t="s">
        <v>228</v>
      </c>
      <c r="BW5" s="30" t="s">
        <v>890</v>
      </c>
      <c r="BX5" s="30" t="s">
        <v>50</v>
      </c>
      <c r="BY5" s="29"/>
      <c r="BZ5" s="29"/>
      <c r="CA5" s="29" t="s">
        <v>717</v>
      </c>
      <c r="CB5" s="29" t="s">
        <v>46</v>
      </c>
      <c r="CC5" s="29" t="s">
        <v>47</v>
      </c>
      <c r="CD5" s="29" t="s">
        <v>47</v>
      </c>
      <c r="CE5" s="22" t="s">
        <v>268</v>
      </c>
      <c r="CF5" s="22" t="s">
        <v>769</v>
      </c>
      <c r="CG5" s="30" t="s">
        <v>902</v>
      </c>
      <c r="CH5" s="22" t="s">
        <v>777</v>
      </c>
      <c r="CI5" s="22" t="s">
        <v>874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720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489</v>
      </c>
      <c r="AV6" s="30" t="s">
        <v>489</v>
      </c>
      <c r="AW6" s="30" t="s">
        <v>489</v>
      </c>
      <c r="AX6" s="30" t="s">
        <v>489</v>
      </c>
      <c r="AY6" s="30" t="s">
        <v>489</v>
      </c>
      <c r="AZ6" s="30" t="s">
        <v>489</v>
      </c>
      <c r="BA6" s="30" t="s">
        <v>489</v>
      </c>
      <c r="BB6" s="30" t="s">
        <v>489</v>
      </c>
      <c r="BC6" s="30" t="s">
        <v>489</v>
      </c>
      <c r="BD6" s="30" t="s">
        <v>489</v>
      </c>
      <c r="BE6" s="30" t="s">
        <v>489</v>
      </c>
      <c r="BF6" s="30" t="s">
        <v>489</v>
      </c>
      <c r="BG6" s="30" t="s">
        <v>489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9" spans="1:90" ht="12.75">
      <c r="A9" s="14">
        <v>1391</v>
      </c>
      <c r="B9" s="13" t="s">
        <v>778</v>
      </c>
      <c r="C9" s="13" t="s">
        <v>1021</v>
      </c>
      <c r="D9" s="13" t="s">
        <v>15</v>
      </c>
      <c r="E9" s="13" t="s">
        <v>193</v>
      </c>
      <c r="F9" s="2" t="s">
        <v>74</v>
      </c>
      <c r="G9" s="2">
        <v>1</v>
      </c>
      <c r="H9" s="2" t="s">
        <v>780</v>
      </c>
      <c r="I9" s="25" t="s">
        <v>413</v>
      </c>
      <c r="J9" s="13" t="s">
        <v>233</v>
      </c>
      <c r="K9" s="2" t="s">
        <v>785</v>
      </c>
      <c r="L9" s="13" t="s">
        <v>817</v>
      </c>
      <c r="M9" s="13" t="s">
        <v>244</v>
      </c>
      <c r="N9" s="2" t="s">
        <v>1249</v>
      </c>
      <c r="O9" s="9">
        <v>9</v>
      </c>
      <c r="P9" s="9"/>
      <c r="Q9" s="9"/>
      <c r="R9" s="27">
        <v>683</v>
      </c>
      <c r="S9" s="19">
        <v>2</v>
      </c>
      <c r="T9" s="19">
        <v>0</v>
      </c>
      <c r="U9" s="47">
        <v>683.1</v>
      </c>
      <c r="V9" s="47">
        <v>75.9</v>
      </c>
      <c r="W9" s="23"/>
      <c r="X9" s="5">
        <v>6.325</v>
      </c>
      <c r="Y9" s="12"/>
      <c r="Z9" s="12"/>
      <c r="AA9" s="12"/>
      <c r="AB9" s="47"/>
      <c r="AC9" s="12">
        <v>56</v>
      </c>
      <c r="AD9" s="12">
        <v>18</v>
      </c>
      <c r="AE9" s="12">
        <v>6</v>
      </c>
      <c r="AF9" s="23">
        <v>56.925</v>
      </c>
      <c r="AJ9" s="23">
        <v>6.325</v>
      </c>
      <c r="AK9" s="5"/>
      <c r="AM9" s="16"/>
      <c r="AN9" s="16"/>
      <c r="AO9" s="16"/>
      <c r="AY9" s="5"/>
      <c r="BD9" s="23"/>
      <c r="BL9" s="36"/>
      <c r="BM9" s="36"/>
      <c r="BN9" s="36"/>
      <c r="BQ9" s="38"/>
      <c r="BR9" s="38"/>
      <c r="BS9" s="21"/>
      <c r="BT9" s="36"/>
      <c r="BV9" s="38"/>
      <c r="BW9" s="20">
        <v>683.1</v>
      </c>
      <c r="BX9" s="20">
        <v>75.9</v>
      </c>
      <c r="BY9" t="s">
        <v>603</v>
      </c>
      <c r="BZ9">
        <v>414</v>
      </c>
      <c r="CA9">
        <v>0.1375</v>
      </c>
      <c r="CB9">
        <v>56.925</v>
      </c>
      <c r="CJ9">
        <v>1391</v>
      </c>
      <c r="CK9" s="2" t="s">
        <v>785</v>
      </c>
      <c r="CL9" t="s">
        <v>24</v>
      </c>
    </row>
    <row r="11" spans="1:90" ht="12.75">
      <c r="A11" s="18">
        <v>1392</v>
      </c>
      <c r="B11" s="13" t="s">
        <v>778</v>
      </c>
      <c r="C11" s="13" t="s">
        <v>1021</v>
      </c>
      <c r="D11" s="13" t="s">
        <v>7</v>
      </c>
      <c r="E11" s="13" t="s">
        <v>188</v>
      </c>
      <c r="F11" s="2">
        <v>151.3</v>
      </c>
      <c r="G11" s="2">
        <v>1</v>
      </c>
      <c r="H11" s="2" t="s">
        <v>780</v>
      </c>
      <c r="I11" s="2" t="s">
        <v>788</v>
      </c>
      <c r="J11" s="13" t="s">
        <v>233</v>
      </c>
      <c r="K11" t="s">
        <v>786</v>
      </c>
      <c r="L11" s="13" t="s">
        <v>817</v>
      </c>
      <c r="M11" s="13" t="s">
        <v>1213</v>
      </c>
      <c r="N11" s="2" t="s">
        <v>1249</v>
      </c>
      <c r="O11" s="9">
        <v>9</v>
      </c>
      <c r="P11" s="9"/>
      <c r="Q11" s="9"/>
      <c r="R11" s="27">
        <v>643</v>
      </c>
      <c r="S11" s="19">
        <v>9</v>
      </c>
      <c r="T11" s="19">
        <v>0</v>
      </c>
      <c r="U11" s="47">
        <v>643.45</v>
      </c>
      <c r="V11" s="47">
        <v>71.49444444444445</v>
      </c>
      <c r="W11" s="23"/>
      <c r="X11" s="5">
        <v>5.9578703703703715</v>
      </c>
      <c r="Y11" s="12"/>
      <c r="Z11" s="12"/>
      <c r="AA11" s="12"/>
      <c r="AC11" s="12">
        <v>53</v>
      </c>
      <c r="AD11" s="12">
        <v>12</v>
      </c>
      <c r="AE11" s="12">
        <v>11</v>
      </c>
      <c r="AF11" s="23">
        <v>53.645833333333336</v>
      </c>
      <c r="AG11">
        <v>5</v>
      </c>
      <c r="AH11">
        <v>19</v>
      </c>
      <c r="AI11">
        <v>2.5</v>
      </c>
      <c r="AJ11" s="23">
        <v>5.9578703703703715</v>
      </c>
      <c r="AM11" s="16"/>
      <c r="AN11" s="16"/>
      <c r="AO11" s="16"/>
      <c r="AY11" s="5"/>
      <c r="BL11" s="36"/>
      <c r="BM11" s="36"/>
      <c r="BN11" s="36"/>
      <c r="BO11" s="23"/>
      <c r="BP11" s="23"/>
      <c r="BQ11" s="38"/>
      <c r="BR11" s="38"/>
      <c r="BS11" s="21"/>
      <c r="BT11" s="36">
        <v>1.1444444444444444</v>
      </c>
      <c r="BU11" s="23">
        <v>0.09537037037037037</v>
      </c>
      <c r="BV11" s="38">
        <v>0.015755258126195028</v>
      </c>
      <c r="BW11" s="20">
        <v>653.75</v>
      </c>
      <c r="BX11" s="20">
        <v>72.63888888888889</v>
      </c>
      <c r="CJ11">
        <v>1392</v>
      </c>
      <c r="CK11" t="s">
        <v>786</v>
      </c>
      <c r="CL11" t="s">
        <v>37</v>
      </c>
    </row>
    <row r="13" spans="1:90" ht="12.75">
      <c r="A13" s="18">
        <v>1393</v>
      </c>
      <c r="B13" s="13" t="s">
        <v>778</v>
      </c>
      <c r="C13" s="13" t="s">
        <v>1021</v>
      </c>
      <c r="D13" s="13" t="s">
        <v>16</v>
      </c>
      <c r="E13" s="13" t="s">
        <v>194</v>
      </c>
      <c r="F13" s="2" t="s">
        <v>124</v>
      </c>
      <c r="G13" s="2">
        <v>1</v>
      </c>
      <c r="H13" s="2" t="s">
        <v>780</v>
      </c>
      <c r="I13" s="2" t="s">
        <v>787</v>
      </c>
      <c r="J13" s="13" t="s">
        <v>233</v>
      </c>
      <c r="K13" t="s">
        <v>786</v>
      </c>
      <c r="L13" s="13" t="s">
        <v>817</v>
      </c>
      <c r="M13" s="13" t="s">
        <v>1213</v>
      </c>
      <c r="N13" s="2" t="s">
        <v>1249</v>
      </c>
      <c r="O13" s="9">
        <v>9</v>
      </c>
      <c r="P13" s="9"/>
      <c r="Q13" s="9"/>
      <c r="R13" s="27">
        <v>648</v>
      </c>
      <c r="S13" s="19">
        <v>0</v>
      </c>
      <c r="T13" s="19">
        <v>0</v>
      </c>
      <c r="U13" s="47">
        <v>648</v>
      </c>
      <c r="V13" s="47">
        <v>72</v>
      </c>
      <c r="W13" s="23"/>
      <c r="X13" s="5">
        <v>6</v>
      </c>
      <c r="Y13" s="12">
        <v>72</v>
      </c>
      <c r="Z13" s="12">
        <v>0</v>
      </c>
      <c r="AA13" s="12">
        <v>0</v>
      </c>
      <c r="AB13" s="47">
        <v>72</v>
      </c>
      <c r="AC13" s="12"/>
      <c r="AD13" s="12"/>
      <c r="AE13" s="12"/>
      <c r="AF13" s="23"/>
      <c r="AG13">
        <v>6</v>
      </c>
      <c r="AH13">
        <v>0</v>
      </c>
      <c r="AI13">
        <v>0</v>
      </c>
      <c r="AJ13" s="23">
        <v>6</v>
      </c>
      <c r="AK13" s="23"/>
      <c r="AM13" s="16"/>
      <c r="AN13" s="16"/>
      <c r="AO13" s="16"/>
      <c r="AY13" s="5"/>
      <c r="BL13" s="36"/>
      <c r="BM13" s="36"/>
      <c r="BN13" s="36"/>
      <c r="BO13" s="23"/>
      <c r="BP13" s="23"/>
      <c r="BQ13" s="38"/>
      <c r="BR13" s="38"/>
      <c r="BS13" s="21"/>
      <c r="BT13" s="36"/>
      <c r="BV13" s="38"/>
      <c r="BW13" s="20">
        <v>648</v>
      </c>
      <c r="BX13" s="20">
        <v>72</v>
      </c>
      <c r="CJ13">
        <v>1393</v>
      </c>
      <c r="CK13" t="s">
        <v>786</v>
      </c>
      <c r="CL13" t="s">
        <v>833</v>
      </c>
    </row>
    <row r="15" spans="1:90" ht="12.75">
      <c r="A15" s="18">
        <v>1394</v>
      </c>
      <c r="B15" s="13" t="s">
        <v>778</v>
      </c>
      <c r="C15" s="13" t="s">
        <v>1021</v>
      </c>
      <c r="D15" s="13" t="s">
        <v>57</v>
      </c>
      <c r="E15" s="13" t="s">
        <v>184</v>
      </c>
      <c r="F15" s="2" t="s">
        <v>166</v>
      </c>
      <c r="G15" s="2">
        <v>1</v>
      </c>
      <c r="H15" s="2" t="s">
        <v>780</v>
      </c>
      <c r="I15" s="2" t="s">
        <v>1275</v>
      </c>
      <c r="J15" s="13" t="s">
        <v>233</v>
      </c>
      <c r="K15" t="s">
        <v>781</v>
      </c>
      <c r="L15" s="13" t="s">
        <v>795</v>
      </c>
      <c r="M15" s="13" t="s">
        <v>1213</v>
      </c>
      <c r="N15" s="2" t="s">
        <v>1248</v>
      </c>
      <c r="O15" s="9">
        <v>9</v>
      </c>
      <c r="P15" s="9"/>
      <c r="Q15" s="9"/>
      <c r="R15" s="27">
        <v>631</v>
      </c>
      <c r="S15" s="19">
        <v>16</v>
      </c>
      <c r="T15" s="19">
        <v>0</v>
      </c>
      <c r="U15" s="47">
        <v>631.8</v>
      </c>
      <c r="V15" s="47">
        <v>70.19999999999999</v>
      </c>
      <c r="W15" s="23"/>
      <c r="X15" s="5">
        <v>5.849999999999999</v>
      </c>
      <c r="Y15" s="12"/>
      <c r="Z15" s="12"/>
      <c r="AA15" s="12"/>
      <c r="AB15" s="47"/>
      <c r="AC15" s="12">
        <v>52</v>
      </c>
      <c r="AD15" s="12">
        <v>13</v>
      </c>
      <c r="AE15" s="12">
        <v>0</v>
      </c>
      <c r="AF15" s="23">
        <v>52.65</v>
      </c>
      <c r="AG15">
        <v>5</v>
      </c>
      <c r="AH15">
        <v>17</v>
      </c>
      <c r="AI15">
        <v>0</v>
      </c>
      <c r="AJ15" s="23">
        <v>5.849999999999999</v>
      </c>
      <c r="AK15" s="23"/>
      <c r="AM15" s="16"/>
      <c r="AN15" s="16"/>
      <c r="AO15" s="16"/>
      <c r="AY15" s="5"/>
      <c r="BL15" s="36"/>
      <c r="BM15" s="36"/>
      <c r="BN15" s="36"/>
      <c r="BO15" s="23"/>
      <c r="BP15" s="23"/>
      <c r="BQ15" s="38"/>
      <c r="BR15" s="38"/>
      <c r="BS15" s="21"/>
      <c r="BT15" s="36"/>
      <c r="BV15" s="38"/>
      <c r="BW15" s="20">
        <v>631.8</v>
      </c>
      <c r="BX15" s="20">
        <v>70.19999999999999</v>
      </c>
      <c r="CB15" s="23"/>
      <c r="CJ15">
        <v>1394</v>
      </c>
      <c r="CK15" t="s">
        <v>781</v>
      </c>
      <c r="CL15" t="s">
        <v>832</v>
      </c>
    </row>
    <row r="16" spans="1:89" ht="12.75">
      <c r="A16" s="18">
        <v>1394</v>
      </c>
      <c r="B16" s="13" t="s">
        <v>778</v>
      </c>
      <c r="C16" s="13" t="s">
        <v>1021</v>
      </c>
      <c r="D16" s="13" t="s">
        <v>57</v>
      </c>
      <c r="E16" s="13" t="s">
        <v>184</v>
      </c>
      <c r="F16" s="2" t="s">
        <v>169</v>
      </c>
      <c r="G16" s="2">
        <v>1</v>
      </c>
      <c r="H16" s="2" t="s">
        <v>780</v>
      </c>
      <c r="I16" s="2" t="s">
        <v>563</v>
      </c>
      <c r="J16" s="13" t="s">
        <v>233</v>
      </c>
      <c r="K16" t="s">
        <v>562</v>
      </c>
      <c r="L16" s="13" t="s">
        <v>795</v>
      </c>
      <c r="M16" s="13" t="s">
        <v>1213</v>
      </c>
      <c r="N16" s="2" t="s">
        <v>4</v>
      </c>
      <c r="O16" s="9"/>
      <c r="P16" s="9">
        <v>16</v>
      </c>
      <c r="Q16" s="9"/>
      <c r="R16" s="27"/>
      <c r="S16" s="19"/>
      <c r="T16" s="19"/>
      <c r="U16" s="47">
        <v>35.199999999999996</v>
      </c>
      <c r="V16" s="47"/>
      <c r="W16" s="23">
        <v>43.99999999999999</v>
      </c>
      <c r="Y16" s="12"/>
      <c r="Z16" s="12"/>
      <c r="AA16" s="12"/>
      <c r="AB16" s="47"/>
      <c r="AC16" s="12">
        <v>2</v>
      </c>
      <c r="AD16" s="12">
        <v>18</v>
      </c>
      <c r="AE16" s="12">
        <v>8</v>
      </c>
      <c r="AF16" s="23">
        <v>2.933333333333333</v>
      </c>
      <c r="AJ16" s="23"/>
      <c r="AK16" s="5">
        <v>3.666666666666666</v>
      </c>
      <c r="AM16" s="16"/>
      <c r="AN16" s="16"/>
      <c r="AO16" s="16"/>
      <c r="AY16" s="5"/>
      <c r="BL16" s="36"/>
      <c r="BM16" s="36"/>
      <c r="BN16" s="36"/>
      <c r="BO16" s="23"/>
      <c r="BP16" s="23"/>
      <c r="BQ16" s="38"/>
      <c r="BR16" s="38"/>
      <c r="BS16" s="21"/>
      <c r="BT16" s="36"/>
      <c r="BV16" s="38"/>
      <c r="BW16" s="20">
        <v>35.199999999999996</v>
      </c>
      <c r="BX16" s="20"/>
      <c r="CB16" s="23"/>
      <c r="CJ16">
        <v>1394</v>
      </c>
      <c r="CK16" t="s">
        <v>562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2008-07-29T18:42:09Z</dcterms:modified>
  <cp:category/>
  <cp:version/>
  <cp:contentType/>
  <cp:contentStatus/>
</cp:coreProperties>
</file>