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410\merger_simulation\"/>
    </mc:Choice>
  </mc:AlternateContent>
  <bookViews>
    <workbookView xWindow="120" yWindow="120" windowWidth="15135" windowHeight="9300"/>
  </bookViews>
  <sheets>
    <sheet name="2_to_1_merger" sheetId="4" r:id="rId1"/>
    <sheet name="3_to_2_merger" sheetId="3" r:id="rId2"/>
    <sheet name="4_to_3_merger" sheetId="2" r:id="rId3"/>
    <sheet name="5_to_4_merger" sheetId="1" r:id="rId4"/>
  </sheets>
  <definedNames>
    <definedName name="_xlnm.Print_Area" localSheetId="0">'2_to_1_merger'!$A$1:$J$21</definedName>
    <definedName name="_xlnm.Print_Area" localSheetId="1">'3_to_2_merger'!$A$1:$J$21</definedName>
    <definedName name="_xlnm.Print_Area" localSheetId="2">'4_to_3_merger'!$A$1:$J$21</definedName>
    <definedName name="_xlnm.Print_Area" localSheetId="3">'5_to_4_merger'!$A$1:$J$21</definedName>
  </definedNames>
  <calcPr calcId="152511"/>
</workbook>
</file>

<file path=xl/calcChain.xml><?xml version="1.0" encoding="utf-8"?>
<calcChain xmlns="http://schemas.openxmlformats.org/spreadsheetml/2006/main">
  <c r="J21" i="3" l="1"/>
  <c r="J20" i="3"/>
  <c r="J19" i="3"/>
  <c r="J18" i="3"/>
  <c r="J17" i="3"/>
  <c r="J16" i="3"/>
  <c r="J21" i="4"/>
  <c r="J20" i="4"/>
  <c r="J19" i="4"/>
  <c r="J18" i="4"/>
  <c r="J17" i="4"/>
  <c r="J16" i="4"/>
  <c r="C5" i="4" l="1"/>
  <c r="C5" i="3"/>
  <c r="C5" i="2"/>
  <c r="C31" i="4"/>
  <c r="D31" i="3"/>
  <c r="E31" i="2"/>
  <c r="F31" i="1"/>
  <c r="F32" i="1"/>
  <c r="F33" i="1"/>
  <c r="F34" i="1"/>
  <c r="G26" i="1"/>
  <c r="G27" i="1"/>
  <c r="G28" i="1"/>
  <c r="G24" i="1"/>
  <c r="G25" i="1"/>
  <c r="C5" i="1"/>
  <c r="D24" i="4"/>
  <c r="D25" i="4"/>
  <c r="F24" i="4" a="1"/>
  <c r="F24" i="4" s="1"/>
  <c r="D10" i="4" s="1"/>
  <c r="C6" i="4"/>
  <c r="C7" i="4"/>
  <c r="A24" i="4"/>
  <c r="B24" i="4"/>
  <c r="A25" i="4"/>
  <c r="B25" i="4"/>
  <c r="A31" i="4"/>
  <c r="E31" i="4" s="1" a="1"/>
  <c r="E31" i="4" s="1"/>
  <c r="D17" i="4" s="1"/>
  <c r="D32" i="3"/>
  <c r="E24" i="3"/>
  <c r="E25" i="3"/>
  <c r="E26" i="3"/>
  <c r="C6" i="3"/>
  <c r="C7" i="3"/>
  <c r="A24" i="3"/>
  <c r="G24" i="3" s="1" a="1"/>
  <c r="B24" i="3"/>
  <c r="C24" i="3"/>
  <c r="A25" i="3"/>
  <c r="B25" i="3"/>
  <c r="C25" i="3"/>
  <c r="A26" i="3"/>
  <c r="B26" i="3"/>
  <c r="C26" i="3"/>
  <c r="A31" i="3"/>
  <c r="F31" i="3" s="1" a="1"/>
  <c r="B31" i="3"/>
  <c r="A32" i="3"/>
  <c r="B32" i="3"/>
  <c r="E32" i="2"/>
  <c r="E33" i="2"/>
  <c r="F24" i="2"/>
  <c r="F25" i="2"/>
  <c r="F26" i="2"/>
  <c r="F27" i="2"/>
  <c r="C6" i="2"/>
  <c r="C7" i="2"/>
  <c r="A25" i="2"/>
  <c r="B25" i="2"/>
  <c r="C24" i="2"/>
  <c r="D24" i="2"/>
  <c r="A26" i="2"/>
  <c r="B26" i="2"/>
  <c r="C25" i="2"/>
  <c r="D25" i="2"/>
  <c r="A27" i="2"/>
  <c r="B27" i="2"/>
  <c r="C26" i="2"/>
  <c r="D26" i="2"/>
  <c r="C27" i="2"/>
  <c r="D27" i="2"/>
  <c r="A32" i="2"/>
  <c r="B32" i="2"/>
  <c r="C31" i="2"/>
  <c r="A33" i="2"/>
  <c r="B33" i="2"/>
  <c r="C32" i="2"/>
  <c r="C33" i="2"/>
  <c r="A24" i="2"/>
  <c r="B24" i="2"/>
  <c r="A31" i="2"/>
  <c r="B31" i="2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C7" i="1"/>
  <c r="E28" i="1"/>
  <c r="E27" i="1"/>
  <c r="E26" i="1"/>
  <c r="E25" i="1"/>
  <c r="E24" i="1"/>
  <c r="D28" i="1"/>
  <c r="D27" i="1"/>
  <c r="D26" i="1"/>
  <c r="D25" i="1"/>
  <c r="D24" i="1"/>
  <c r="C28" i="1"/>
  <c r="C27" i="1"/>
  <c r="C26" i="1"/>
  <c r="C25" i="1"/>
  <c r="C24" i="1"/>
  <c r="B25" i="1"/>
  <c r="B28" i="1"/>
  <c r="B27" i="1"/>
  <c r="B26" i="1"/>
  <c r="B24" i="1"/>
  <c r="A28" i="1"/>
  <c r="A27" i="1"/>
  <c r="A26" i="1"/>
  <c r="A25" i="1"/>
  <c r="A24" i="1"/>
  <c r="C6" i="1"/>
  <c r="G31" i="2" l="1" a="1"/>
  <c r="G33" i="2" s="1"/>
  <c r="D19" i="2" s="1"/>
  <c r="H24" i="2" a="1"/>
  <c r="H25" i="2" s="1"/>
  <c r="D11" i="2" s="1"/>
  <c r="I24" i="1" a="1"/>
  <c r="I25" i="1" s="1"/>
  <c r="D11" i="1" s="1"/>
  <c r="H31" i="1" a="1"/>
  <c r="H31" i="1" s="1"/>
  <c r="D17" i="1" s="1"/>
  <c r="H16" i="4"/>
  <c r="H17" i="4" s="1"/>
  <c r="E17" i="4"/>
  <c r="H21" i="4" s="1"/>
  <c r="F31" i="3"/>
  <c r="D17" i="3" s="1"/>
  <c r="F32" i="3"/>
  <c r="D18" i="3" s="1"/>
  <c r="E18" i="3" s="1"/>
  <c r="G25" i="3"/>
  <c r="D11" i="3" s="1"/>
  <c r="G24" i="3"/>
  <c r="D10" i="3" s="1"/>
  <c r="G26" i="3"/>
  <c r="D12" i="3" s="1"/>
  <c r="E12" i="3" s="1"/>
  <c r="F25" i="4"/>
  <c r="D11" i="4" s="1"/>
  <c r="E11" i="4" s="1"/>
  <c r="G32" i="2" l="1"/>
  <c r="D18" i="2" s="1"/>
  <c r="G31" i="2"/>
  <c r="D17" i="2" s="1"/>
  <c r="H24" i="2"/>
  <c r="D10" i="2" s="1"/>
  <c r="H26" i="2"/>
  <c r="D12" i="2" s="1"/>
  <c r="H27" i="2"/>
  <c r="D13" i="2" s="1"/>
  <c r="I26" i="1"/>
  <c r="D12" i="1" s="1"/>
  <c r="I27" i="1"/>
  <c r="D13" i="1" s="1"/>
  <c r="I24" i="1"/>
  <c r="D10" i="1" s="1"/>
  <c r="I28" i="1"/>
  <c r="D14" i="1" s="1"/>
  <c r="H33" i="1"/>
  <c r="D19" i="1" s="1"/>
  <c r="H32" i="1"/>
  <c r="D18" i="1" s="1"/>
  <c r="H34" i="1"/>
  <c r="D20" i="1" s="1"/>
  <c r="E10" i="3"/>
  <c r="H14" i="3" s="1"/>
  <c r="H9" i="3"/>
  <c r="H10" i="3" s="1"/>
  <c r="E11" i="3"/>
  <c r="H16" i="3"/>
  <c r="H17" i="3" s="1"/>
  <c r="E17" i="3"/>
  <c r="H21" i="3" s="1"/>
  <c r="H9" i="4"/>
  <c r="H10" i="4" s="1"/>
  <c r="E10" i="4"/>
  <c r="H14" i="4" s="1"/>
  <c r="H19" i="4"/>
  <c r="F17" i="4"/>
  <c r="H18" i="4" s="1"/>
  <c r="E18" i="2" l="1"/>
  <c r="E19" i="2"/>
  <c r="E17" i="2"/>
  <c r="H16" i="2"/>
  <c r="H17" i="2" s="1"/>
  <c r="F17" i="2" s="1"/>
  <c r="H9" i="2"/>
  <c r="H10" i="2" s="1"/>
  <c r="F11" i="2" s="1"/>
  <c r="E13" i="2"/>
  <c r="E10" i="2"/>
  <c r="E11" i="2"/>
  <c r="E12" i="2"/>
  <c r="E11" i="1"/>
  <c r="H9" i="1"/>
  <c r="H10" i="1" s="1"/>
  <c r="H12" i="1" s="1"/>
  <c r="E12" i="1"/>
  <c r="E14" i="1"/>
  <c r="E18" i="1"/>
  <c r="H16" i="1"/>
  <c r="E19" i="1"/>
  <c r="E10" i="1"/>
  <c r="E17" i="1"/>
  <c r="E13" i="1"/>
  <c r="E20" i="1"/>
  <c r="H20" i="4"/>
  <c r="F11" i="4"/>
  <c r="H12" i="4"/>
  <c r="F10" i="4"/>
  <c r="H19" i="3"/>
  <c r="F17" i="3"/>
  <c r="F18" i="3"/>
  <c r="F11" i="3"/>
  <c r="H12" i="3"/>
  <c r="F10" i="3"/>
  <c r="H11" i="3" s="1"/>
  <c r="H13" i="3" s="1"/>
  <c r="F12" i="3"/>
  <c r="F10" i="2" l="1"/>
  <c r="H12" i="2"/>
  <c r="H14" i="2"/>
  <c r="H21" i="2"/>
  <c r="F13" i="2"/>
  <c r="F12" i="2"/>
  <c r="J16" i="2"/>
  <c r="J17" i="2"/>
  <c r="H19" i="2"/>
  <c r="F19" i="2"/>
  <c r="F18" i="2"/>
  <c r="F13" i="1"/>
  <c r="H17" i="1"/>
  <c r="F20" i="1" s="1"/>
  <c r="J16" i="1"/>
  <c r="H14" i="1"/>
  <c r="F12" i="1"/>
  <c r="F10" i="1"/>
  <c r="F11" i="1"/>
  <c r="F14" i="1"/>
  <c r="H21" i="1"/>
  <c r="J21" i="1" s="1"/>
  <c r="H18" i="3"/>
  <c r="H20" i="3" s="1"/>
  <c r="H11" i="4"/>
  <c r="H13" i="4" s="1"/>
  <c r="J19" i="2" l="1"/>
  <c r="H11" i="2"/>
  <c r="H13" i="2" s="1"/>
  <c r="J21" i="2"/>
  <c r="H18" i="2"/>
  <c r="H20" i="2" s="1"/>
  <c r="F18" i="1"/>
  <c r="H18" i="1" s="1"/>
  <c r="J17" i="1"/>
  <c r="F19" i="1"/>
  <c r="F17" i="1"/>
  <c r="H11" i="1"/>
  <c r="H13" i="1" s="1"/>
  <c r="H19" i="1"/>
  <c r="J19" i="1" s="1"/>
  <c r="J18" i="2" l="1"/>
  <c r="J20" i="2"/>
  <c r="J18" i="1"/>
  <c r="H20" i="1"/>
  <c r="J20" i="1" s="1"/>
</calcChain>
</file>

<file path=xl/sharedStrings.xml><?xml version="1.0" encoding="utf-8"?>
<sst xmlns="http://schemas.openxmlformats.org/spreadsheetml/2006/main" count="166" uniqueCount="33">
  <si>
    <t>q</t>
  </si>
  <si>
    <t xml:space="preserve"> </t>
  </si>
  <si>
    <t>b:</t>
  </si>
  <si>
    <t>e:</t>
  </si>
  <si>
    <t>c1:</t>
  </si>
  <si>
    <t>c2:</t>
  </si>
  <si>
    <t>c3:</t>
  </si>
  <si>
    <t>PS:</t>
  </si>
  <si>
    <t>CS:</t>
  </si>
  <si>
    <t>TS:</t>
  </si>
  <si>
    <t>HHI:</t>
  </si>
  <si>
    <t>Solve system of FOC's for prices after merger:</t>
  </si>
  <si>
    <t>Solve system of FOC's for prices before merger:</t>
  </si>
  <si>
    <t>a:</t>
  </si>
  <si>
    <t>c4:</t>
  </si>
  <si>
    <t>c5:</t>
  </si>
  <si>
    <t>Firm</t>
  </si>
  <si>
    <t>Q:</t>
  </si>
  <si>
    <t>P:</t>
  </si>
  <si>
    <t>Pre-merger Cournot Equilibrium</t>
  </si>
  <si>
    <t>Post-merger Cournot Equilibrium</t>
  </si>
  <si>
    <t>s</t>
  </si>
  <si>
    <t>Assumed that costs of merged firm (Firms 1 and 2) will be Firm 1's marginal costs times efficiency parameter (set e = 1 if no efficiencies)</t>
  </si>
  <si>
    <t>1&amp;2</t>
  </si>
  <si>
    <t>Merger simulation with linear Cournot model:</t>
  </si>
  <si>
    <r>
      <t>D</t>
    </r>
    <r>
      <rPr>
        <sz val="14"/>
        <rFont val="Calibri"/>
        <family val="2"/>
        <scheme val="minor"/>
      </rPr>
      <t xml:space="preserve"> Q</t>
    </r>
    <r>
      <rPr>
        <sz val="14"/>
        <rFont val="Symbol"/>
        <family val="1"/>
        <charset val="2"/>
      </rPr>
      <t>:</t>
    </r>
  </si>
  <si>
    <r>
      <t>D</t>
    </r>
    <r>
      <rPr>
        <sz val="14"/>
        <rFont val="Calibri"/>
        <family val="2"/>
        <scheme val="minor"/>
      </rPr>
      <t xml:space="preserve"> P</t>
    </r>
    <r>
      <rPr>
        <sz val="14"/>
        <rFont val="Symbol"/>
        <family val="1"/>
        <charset val="2"/>
      </rPr>
      <t>:</t>
    </r>
  </si>
  <si>
    <r>
      <t>D</t>
    </r>
    <r>
      <rPr>
        <sz val="14"/>
        <rFont val="Calibri"/>
        <family val="2"/>
        <scheme val="minor"/>
      </rPr>
      <t xml:space="preserve"> PS</t>
    </r>
    <r>
      <rPr>
        <sz val="14"/>
        <rFont val="Symbol"/>
        <family val="1"/>
        <charset val="2"/>
      </rPr>
      <t>:</t>
    </r>
  </si>
  <si>
    <r>
      <t>D</t>
    </r>
    <r>
      <rPr>
        <sz val="14"/>
        <rFont val="Calibri"/>
        <family val="2"/>
        <scheme val="minor"/>
      </rPr>
      <t xml:space="preserve"> CS</t>
    </r>
    <r>
      <rPr>
        <sz val="14"/>
        <rFont val="Symbol"/>
        <family val="1"/>
        <charset val="2"/>
      </rPr>
      <t>:</t>
    </r>
  </si>
  <si>
    <r>
      <t>D</t>
    </r>
    <r>
      <rPr>
        <sz val="14"/>
        <rFont val="Calibri"/>
        <family val="2"/>
        <scheme val="minor"/>
      </rPr>
      <t xml:space="preserve"> TS</t>
    </r>
    <r>
      <rPr>
        <sz val="14"/>
        <rFont val="Symbol"/>
        <family val="1"/>
        <charset val="2"/>
      </rPr>
      <t>:</t>
    </r>
  </si>
  <si>
    <r>
      <t>D</t>
    </r>
    <r>
      <rPr>
        <sz val="14"/>
        <rFont val="Calibri"/>
        <family val="2"/>
        <scheme val="minor"/>
      </rPr>
      <t xml:space="preserve"> HHI</t>
    </r>
    <r>
      <rPr>
        <sz val="14"/>
        <rFont val="Symbol"/>
        <family val="1"/>
        <charset val="2"/>
      </rPr>
      <t>:</t>
    </r>
  </si>
  <si>
    <t>ONLY change cells B8 - B15, which are estimated demand parameters, observed pre-merger marginal costs, and anticipated efficiencies. Rest adjusts automatically.</t>
  </si>
  <si>
    <t>profits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</si>
</sst>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14"/>
      <name val="Calibri"/>
      <family val="2"/>
      <scheme val="minor"/>
    </font>
    <font>
      <sz val="14"/>
      <color rgb="FF00800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indexed="17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2" fontId="6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B8" sqref="B8"/>
    </sheetView>
  </sheetViews>
  <sheetFormatPr defaultColWidth="7.7109375" defaultRowHeight="18.75" x14ac:dyDescent="0.2"/>
  <cols>
    <col min="1" max="1" width="8.5703125" style="8" customWidth="1"/>
    <col min="2" max="2" width="14" style="8" customWidth="1"/>
    <col min="3" max="3" width="6.85546875" style="9" customWidth="1"/>
    <col min="4" max="4" width="16.5703125" style="9" customWidth="1"/>
    <col min="5" max="5" width="9.42578125" style="10" customWidth="1"/>
    <col min="6" max="6" width="15.140625" style="11" customWidth="1"/>
    <col min="7" max="7" width="10.28515625" style="10" customWidth="1"/>
    <col min="8" max="8" width="14.85546875" style="7" customWidth="1"/>
    <col min="9" max="9" width="10.28515625" style="7" customWidth="1"/>
    <col min="10" max="10" width="14.85546875" style="7" customWidth="1"/>
    <col min="11" max="16384" width="7.7109375" style="7"/>
  </cols>
  <sheetData>
    <row r="1" spans="1:10" s="2" customFormat="1" x14ac:dyDescent="0.2">
      <c r="A1" s="1" t="s">
        <v>24</v>
      </c>
      <c r="D1" s="3"/>
      <c r="E1" s="4"/>
      <c r="F1" s="5"/>
      <c r="G1" s="4"/>
      <c r="J1" s="2" t="s">
        <v>1</v>
      </c>
    </row>
    <row r="2" spans="1:10" s="6" customFormat="1" ht="36" customHeight="1" x14ac:dyDescent="0.2">
      <c r="A2" s="44" t="s">
        <v>31</v>
      </c>
      <c r="B2" s="44"/>
      <c r="C2" s="44"/>
      <c r="D2" s="44"/>
      <c r="E2" s="44"/>
      <c r="F2" s="44"/>
      <c r="G2" s="44"/>
      <c r="H2" s="44"/>
    </row>
    <row r="3" spans="1:10" ht="36" customHeight="1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10" ht="13.5" customHeight="1" x14ac:dyDescent="0.2">
      <c r="A4" s="7"/>
      <c r="B4" s="7"/>
      <c r="C4" s="8"/>
    </row>
    <row r="5" spans="1:10" s="12" customFormat="1" x14ac:dyDescent="0.2">
      <c r="C5" s="49" t="str">
        <f>"P = "&amp;B8&amp;" - "&amp;B9&amp;"*Q"</f>
        <v>P = 100 - 1*Q</v>
      </c>
      <c r="D5" s="49"/>
      <c r="E5" s="49"/>
      <c r="F5" s="49"/>
      <c r="G5" s="49"/>
      <c r="H5" s="49"/>
    </row>
    <row r="6" spans="1:10" s="12" customFormat="1" x14ac:dyDescent="0.2">
      <c r="C6" s="49" t="str">
        <f>"c1 = "&amp;B10&amp;" ; c2 = "&amp;B11</f>
        <v>c1 = 10 ; c2 = 10</v>
      </c>
      <c r="D6" s="49"/>
      <c r="E6" s="49"/>
      <c r="F6" s="49"/>
      <c r="G6" s="49"/>
      <c r="H6" s="49"/>
    </row>
    <row r="7" spans="1:10" s="12" customFormat="1" x14ac:dyDescent="0.2">
      <c r="C7" s="49" t="str">
        <f>"Cost efficiencies: e = "&amp;$B$15&amp;" (post-merger: c1*e)"</f>
        <v>Cost efficiencies: e = 1 (post-merger: c1*e)</v>
      </c>
      <c r="D7" s="49"/>
      <c r="E7" s="49"/>
      <c r="F7" s="49"/>
      <c r="G7" s="49"/>
      <c r="H7" s="49"/>
    </row>
    <row r="8" spans="1:10" x14ac:dyDescent="0.2">
      <c r="A8" s="42" t="s">
        <v>13</v>
      </c>
      <c r="B8" s="13">
        <v>100</v>
      </c>
      <c r="C8" s="46" t="s">
        <v>19</v>
      </c>
      <c r="D8" s="47"/>
      <c r="E8" s="47"/>
      <c r="F8" s="47"/>
      <c r="G8" s="47"/>
      <c r="H8" s="48"/>
      <c r="I8" s="14"/>
      <c r="J8" s="14"/>
    </row>
    <row r="9" spans="1:10" x14ac:dyDescent="0.2">
      <c r="A9" s="42" t="s">
        <v>2</v>
      </c>
      <c r="B9" s="15">
        <v>1</v>
      </c>
      <c r="C9" s="16" t="s">
        <v>16</v>
      </c>
      <c r="D9" s="17" t="s">
        <v>0</v>
      </c>
      <c r="E9" s="43" t="s">
        <v>21</v>
      </c>
      <c r="F9" s="17" t="s">
        <v>32</v>
      </c>
      <c r="G9" s="39" t="s">
        <v>17</v>
      </c>
      <c r="H9" s="18">
        <f>SUM(D10:D11)</f>
        <v>60</v>
      </c>
      <c r="I9" s="14"/>
      <c r="J9" s="14"/>
    </row>
    <row r="10" spans="1:10" x14ac:dyDescent="0.2">
      <c r="A10" s="42" t="s">
        <v>4</v>
      </c>
      <c r="B10" s="19">
        <v>10</v>
      </c>
      <c r="C10" s="20">
        <v>1</v>
      </c>
      <c r="D10" s="21">
        <f>F24</f>
        <v>30</v>
      </c>
      <c r="E10" s="22">
        <f>D10/($D$10+$D$11+$D$12+$D$13+$D$14)</f>
        <v>0.5</v>
      </c>
      <c r="F10" s="21">
        <f>($H$10-$B$10)*D10</f>
        <v>900</v>
      </c>
      <c r="G10" s="39" t="s">
        <v>18</v>
      </c>
      <c r="H10" s="23">
        <f>$B$8-$B$9*H9</f>
        <v>40</v>
      </c>
      <c r="I10" s="14"/>
      <c r="J10" s="14"/>
    </row>
    <row r="11" spans="1:10" x14ac:dyDescent="0.2">
      <c r="A11" s="42" t="s">
        <v>5</v>
      </c>
      <c r="B11" s="19">
        <v>10</v>
      </c>
      <c r="C11" s="20">
        <v>2</v>
      </c>
      <c r="D11" s="21">
        <f>F25</f>
        <v>30</v>
      </c>
      <c r="E11" s="22">
        <f>D11/($D$10+$D$11+$D$12+$D$13+$D$14)</f>
        <v>0.5</v>
      </c>
      <c r="F11" s="21">
        <f>($H$10-$B$11)*D11</f>
        <v>900</v>
      </c>
      <c r="G11" s="39" t="s">
        <v>7</v>
      </c>
      <c r="H11" s="18">
        <f>SUM(F10:F11)</f>
        <v>1800</v>
      </c>
      <c r="I11" s="14"/>
      <c r="J11" s="14"/>
    </row>
    <row r="12" spans="1:10" x14ac:dyDescent="0.2">
      <c r="A12" s="42"/>
      <c r="B12" s="13"/>
      <c r="C12" s="20"/>
      <c r="D12" s="21"/>
      <c r="E12" s="22"/>
      <c r="F12" s="21"/>
      <c r="G12" s="40" t="s">
        <v>8</v>
      </c>
      <c r="H12" s="24">
        <f>0.5*($B$8 - H10)*H9</f>
        <v>1800</v>
      </c>
      <c r="I12" s="14"/>
      <c r="J12" s="14"/>
    </row>
    <row r="13" spans="1:10" x14ac:dyDescent="0.2">
      <c r="A13" s="42"/>
      <c r="B13" s="13"/>
      <c r="C13" s="20"/>
      <c r="D13" s="21"/>
      <c r="E13" s="22"/>
      <c r="F13" s="21"/>
      <c r="G13" s="40" t="s">
        <v>9</v>
      </c>
      <c r="H13" s="24">
        <f>SUM(H11:H12)</f>
        <v>3600</v>
      </c>
      <c r="I13" s="14"/>
      <c r="J13" s="14"/>
    </row>
    <row r="14" spans="1:10" x14ac:dyDescent="0.2">
      <c r="A14" s="42"/>
      <c r="B14" s="13"/>
      <c r="C14" s="20"/>
      <c r="D14" s="21"/>
      <c r="E14" s="22"/>
      <c r="F14" s="21"/>
      <c r="G14" s="40" t="s">
        <v>10</v>
      </c>
      <c r="H14" s="25">
        <f>10000*(E10^2+E11^2)</f>
        <v>5000</v>
      </c>
      <c r="I14" s="14"/>
      <c r="J14" s="14"/>
    </row>
    <row r="15" spans="1:10" x14ac:dyDescent="0.2">
      <c r="A15" s="42" t="s">
        <v>3</v>
      </c>
      <c r="B15" s="15">
        <v>1</v>
      </c>
      <c r="C15" s="46" t="s">
        <v>20</v>
      </c>
      <c r="D15" s="47"/>
      <c r="E15" s="47"/>
      <c r="F15" s="47"/>
      <c r="G15" s="47"/>
      <c r="H15" s="48"/>
      <c r="I15" s="26"/>
      <c r="J15" s="26"/>
    </row>
    <row r="16" spans="1:10" x14ac:dyDescent="0.2">
      <c r="A16" s="42"/>
      <c r="B16" s="13"/>
      <c r="C16" s="16" t="s">
        <v>16</v>
      </c>
      <c r="D16" s="17" t="s">
        <v>0</v>
      </c>
      <c r="E16" s="43" t="s">
        <v>21</v>
      </c>
      <c r="F16" s="17" t="s">
        <v>32</v>
      </c>
      <c r="G16" s="39" t="s">
        <v>17</v>
      </c>
      <c r="H16" s="18">
        <f>SUM(D17:D17)</f>
        <v>45</v>
      </c>
      <c r="I16" s="41" t="s">
        <v>25</v>
      </c>
      <c r="J16" s="24">
        <f>H16-H9</f>
        <v>-15</v>
      </c>
    </row>
    <row r="17" spans="1:10" x14ac:dyDescent="0.2">
      <c r="A17" s="42"/>
      <c r="B17" s="13"/>
      <c r="C17" s="20" t="s">
        <v>23</v>
      </c>
      <c r="D17" s="21">
        <f>E31</f>
        <v>45</v>
      </c>
      <c r="E17" s="22">
        <f>D17/($D$17+$D$18+$D$19+$D$20)</f>
        <v>1</v>
      </c>
      <c r="F17" s="21">
        <f>($H$17-$B$15*$B$10)*D17</f>
        <v>2025</v>
      </c>
      <c r="G17" s="39" t="s">
        <v>18</v>
      </c>
      <c r="H17" s="23">
        <f>$B$8-$B$9*H16</f>
        <v>55</v>
      </c>
      <c r="I17" s="41" t="s">
        <v>26</v>
      </c>
      <c r="J17" s="38">
        <f t="shared" ref="J17:J21" si="0">H17-H10</f>
        <v>15</v>
      </c>
    </row>
    <row r="18" spans="1:10" x14ac:dyDescent="0.2">
      <c r="A18" s="42"/>
      <c r="B18" s="13"/>
      <c r="C18" s="20"/>
      <c r="D18" s="21"/>
      <c r="E18" s="22"/>
      <c r="F18" s="21"/>
      <c r="G18" s="39" t="s">
        <v>7</v>
      </c>
      <c r="H18" s="18">
        <f>SUM(F17:F17)</f>
        <v>2025</v>
      </c>
      <c r="I18" s="41" t="s">
        <v>27</v>
      </c>
      <c r="J18" s="24">
        <f t="shared" si="0"/>
        <v>225</v>
      </c>
    </row>
    <row r="19" spans="1:10" x14ac:dyDescent="0.2">
      <c r="A19" s="42"/>
      <c r="B19" s="13"/>
      <c r="C19" s="20"/>
      <c r="D19" s="21"/>
      <c r="E19" s="22"/>
      <c r="F19" s="21"/>
      <c r="G19" s="40" t="s">
        <v>8</v>
      </c>
      <c r="H19" s="24">
        <f>0.5*($B$8 - H17)*H16</f>
        <v>1012.5</v>
      </c>
      <c r="I19" s="41" t="s">
        <v>28</v>
      </c>
      <c r="J19" s="24">
        <f t="shared" si="0"/>
        <v>-787.5</v>
      </c>
    </row>
    <row r="20" spans="1:10" x14ac:dyDescent="0.2">
      <c r="A20" s="42"/>
      <c r="B20" s="13"/>
      <c r="C20" s="20"/>
      <c r="D20" s="21"/>
      <c r="E20" s="22"/>
      <c r="F20" s="21"/>
      <c r="G20" s="40" t="s">
        <v>9</v>
      </c>
      <c r="H20" s="24">
        <f>SUM(H18:H19)</f>
        <v>3037.5</v>
      </c>
      <c r="I20" s="41" t="s">
        <v>29</v>
      </c>
      <c r="J20" s="24">
        <f t="shared" si="0"/>
        <v>-562.5</v>
      </c>
    </row>
    <row r="21" spans="1:10" x14ac:dyDescent="0.2">
      <c r="A21" s="42"/>
      <c r="B21" s="13"/>
      <c r="C21" s="20"/>
      <c r="D21" s="21"/>
      <c r="E21" s="22"/>
      <c r="F21" s="21"/>
      <c r="G21" s="40" t="s">
        <v>10</v>
      </c>
      <c r="H21" s="25">
        <f>10000*(E17^2)</f>
        <v>10000</v>
      </c>
      <c r="I21" s="41" t="s">
        <v>30</v>
      </c>
      <c r="J21" s="24">
        <f t="shared" si="0"/>
        <v>5000</v>
      </c>
    </row>
    <row r="22" spans="1:10" x14ac:dyDescent="0.2">
      <c r="A22" s="13"/>
      <c r="B22" s="13"/>
      <c r="C22" s="27"/>
      <c r="D22" s="27"/>
      <c r="E22" s="28"/>
      <c r="F22" s="29"/>
      <c r="G22" s="28"/>
      <c r="H22" s="26"/>
    </row>
    <row r="23" spans="1:10" x14ac:dyDescent="0.2">
      <c r="A23" s="30" t="s">
        <v>12</v>
      </c>
      <c r="B23" s="31"/>
      <c r="C23" s="32"/>
      <c r="D23" s="33"/>
      <c r="E23" s="32"/>
      <c r="F23" s="14"/>
      <c r="G23" s="14"/>
    </row>
    <row r="24" spans="1:10" x14ac:dyDescent="0.2">
      <c r="A24" s="33">
        <f>2*$B$9</f>
        <v>2</v>
      </c>
      <c r="B24" s="33">
        <f>$B$9</f>
        <v>1</v>
      </c>
      <c r="C24" s="35"/>
      <c r="D24" s="35">
        <f>$B$8-$B$10</f>
        <v>90</v>
      </c>
      <c r="E24" s="36"/>
      <c r="F24" s="36">
        <f t="array" ref="F24:F25">MMULT(MINVERSE(A24:B25),D24:D25)</f>
        <v>30</v>
      </c>
      <c r="G24" s="34"/>
    </row>
    <row r="25" spans="1:10" x14ac:dyDescent="0.2">
      <c r="A25" s="33">
        <f>$B$9</f>
        <v>1</v>
      </c>
      <c r="B25" s="33">
        <f>2*$B$9</f>
        <v>2</v>
      </c>
      <c r="C25" s="35"/>
      <c r="D25" s="35">
        <f>$B$8-$B$11</f>
        <v>90</v>
      </c>
      <c r="E25" s="36"/>
      <c r="F25" s="36">
        <v>30</v>
      </c>
      <c r="G25" s="34"/>
    </row>
    <row r="26" spans="1:10" x14ac:dyDescent="0.2">
      <c r="A26" s="33"/>
      <c r="B26" s="33"/>
      <c r="C26" s="33"/>
      <c r="D26" s="35"/>
      <c r="E26" s="35"/>
      <c r="F26" s="36"/>
      <c r="G26" s="36"/>
      <c r="H26" s="34"/>
    </row>
    <row r="27" spans="1:10" x14ac:dyDescent="0.2">
      <c r="A27" s="11"/>
      <c r="B27" s="11"/>
      <c r="C27" s="11"/>
      <c r="D27" s="11"/>
      <c r="E27" s="35"/>
      <c r="F27" s="36"/>
      <c r="G27" s="36"/>
      <c r="H27" s="14"/>
    </row>
    <row r="28" spans="1:10" x14ac:dyDescent="0.2">
      <c r="A28" s="11"/>
      <c r="B28" s="11"/>
      <c r="C28" s="11"/>
      <c r="D28" s="11"/>
      <c r="E28" s="11"/>
      <c r="G28" s="35"/>
      <c r="H28" s="36"/>
      <c r="I28" s="36"/>
      <c r="J28" s="14"/>
    </row>
    <row r="29" spans="1:10" x14ac:dyDescent="0.2">
      <c r="A29" s="11"/>
      <c r="B29" s="11"/>
      <c r="C29" s="11"/>
      <c r="D29" s="11"/>
      <c r="E29" s="11"/>
      <c r="G29" s="11"/>
      <c r="H29" s="36"/>
      <c r="I29" s="36"/>
      <c r="J29" s="14"/>
    </row>
    <row r="30" spans="1:10" x14ac:dyDescent="0.2">
      <c r="A30" s="37" t="s">
        <v>11</v>
      </c>
      <c r="B30" s="11"/>
      <c r="C30" s="11"/>
      <c r="D30" s="11"/>
      <c r="E30" s="11"/>
      <c r="G30" s="11"/>
      <c r="H30" s="36"/>
      <c r="I30" s="36"/>
      <c r="J30" s="14"/>
    </row>
    <row r="31" spans="1:10" x14ac:dyDescent="0.2">
      <c r="A31" s="33">
        <f>2*$B$9</f>
        <v>2</v>
      </c>
      <c r="B31" s="33"/>
      <c r="C31" s="35">
        <f>$B$8-($B$10*$B$15)</f>
        <v>90</v>
      </c>
      <c r="D31" s="11"/>
      <c r="E31" s="36">
        <f t="array" ref="E31">MMULT(MINVERSE(A31),C31)</f>
        <v>45</v>
      </c>
      <c r="G31" s="7"/>
    </row>
    <row r="32" spans="1:10" x14ac:dyDescent="0.2">
      <c r="A32" s="33"/>
      <c r="B32" s="33"/>
      <c r="C32" s="33"/>
      <c r="D32" s="35"/>
      <c r="E32" s="11"/>
      <c r="F32" s="36"/>
      <c r="G32" s="11"/>
    </row>
    <row r="33" spans="1:9" x14ac:dyDescent="0.2">
      <c r="A33" s="33"/>
      <c r="B33" s="33"/>
      <c r="C33" s="33"/>
      <c r="D33" s="35"/>
      <c r="E33" s="11"/>
      <c r="F33" s="36"/>
      <c r="G33" s="11"/>
    </row>
    <row r="34" spans="1:9" x14ac:dyDescent="0.2">
      <c r="A34" s="11"/>
      <c r="B34" s="11"/>
      <c r="C34" s="11"/>
      <c r="D34" s="11"/>
      <c r="E34" s="11"/>
      <c r="F34" s="35"/>
      <c r="G34" s="11"/>
      <c r="H34" s="36"/>
      <c r="I34" s="11"/>
    </row>
    <row r="35" spans="1:9" x14ac:dyDescent="0.2">
      <c r="A35" s="11"/>
      <c r="B35" s="11"/>
      <c r="C35" s="11"/>
      <c r="D35" s="11"/>
      <c r="E35" s="11"/>
    </row>
  </sheetData>
  <mergeCells count="7">
    <mergeCell ref="A2:H2"/>
    <mergeCell ref="A3:H3"/>
    <mergeCell ref="C15:H15"/>
    <mergeCell ref="C8:H8"/>
    <mergeCell ref="C5:H5"/>
    <mergeCell ref="C6:H6"/>
    <mergeCell ref="C7:H7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8" sqref="B8"/>
    </sheetView>
  </sheetViews>
  <sheetFormatPr defaultColWidth="7.7109375" defaultRowHeight="18.75" x14ac:dyDescent="0.2"/>
  <cols>
    <col min="1" max="1" width="8.5703125" style="8" customWidth="1"/>
    <col min="2" max="2" width="14" style="8" customWidth="1"/>
    <col min="3" max="3" width="6.85546875" style="9" customWidth="1"/>
    <col min="4" max="4" width="16.5703125" style="9" customWidth="1"/>
    <col min="5" max="5" width="9.42578125" style="10" customWidth="1"/>
    <col min="6" max="6" width="15.140625" style="11" customWidth="1"/>
    <col min="7" max="7" width="10.28515625" style="10" customWidth="1"/>
    <col min="8" max="8" width="14.85546875" style="7" customWidth="1"/>
    <col min="9" max="9" width="10.28515625" style="7" customWidth="1"/>
    <col min="10" max="10" width="14.85546875" style="7" customWidth="1"/>
    <col min="11" max="16384" width="7.7109375" style="7"/>
  </cols>
  <sheetData>
    <row r="1" spans="1:10" s="2" customFormat="1" x14ac:dyDescent="0.2">
      <c r="A1" s="1" t="s">
        <v>24</v>
      </c>
      <c r="D1" s="3"/>
      <c r="E1" s="4"/>
      <c r="F1" s="5"/>
      <c r="G1" s="4"/>
      <c r="J1" s="2" t="s">
        <v>1</v>
      </c>
    </row>
    <row r="2" spans="1:10" s="6" customFormat="1" ht="36" customHeight="1" x14ac:dyDescent="0.2">
      <c r="A2" s="44" t="s">
        <v>31</v>
      </c>
      <c r="B2" s="44"/>
      <c r="C2" s="44"/>
      <c r="D2" s="44"/>
      <c r="E2" s="44"/>
      <c r="F2" s="44"/>
      <c r="G2" s="44"/>
      <c r="H2" s="44"/>
    </row>
    <row r="3" spans="1:10" ht="36" customHeight="1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10" ht="13.5" customHeight="1" x14ac:dyDescent="0.2">
      <c r="A4" s="7"/>
      <c r="B4" s="7"/>
      <c r="C4" s="8"/>
    </row>
    <row r="5" spans="1:10" s="12" customFormat="1" x14ac:dyDescent="0.2">
      <c r="C5" s="49" t="str">
        <f>"P = "&amp;B8&amp;" - "&amp;B9&amp;"*Q"</f>
        <v>P = 100 - 1*Q</v>
      </c>
      <c r="D5" s="49"/>
      <c r="E5" s="49"/>
      <c r="F5" s="49"/>
      <c r="G5" s="49"/>
      <c r="H5" s="49"/>
    </row>
    <row r="6" spans="1:10" s="12" customFormat="1" x14ac:dyDescent="0.2">
      <c r="C6" s="49" t="str">
        <f>"c1 = "&amp;B10&amp;" ; c2 = "&amp;B11&amp;" ; c3 = "&amp;B12</f>
        <v>c1 = 10 ; c2 = 10 ; c3 = 10</v>
      </c>
      <c r="D6" s="49"/>
      <c r="E6" s="49"/>
      <c r="F6" s="49"/>
      <c r="G6" s="49"/>
      <c r="H6" s="49"/>
    </row>
    <row r="7" spans="1:10" s="12" customFormat="1" x14ac:dyDescent="0.2">
      <c r="C7" s="49" t="str">
        <f>"Cost efficiencies: e = "&amp;$B$15&amp;" (post-merger: c1*e)"</f>
        <v>Cost efficiencies: e = 1 (post-merger: c1*e)</v>
      </c>
      <c r="D7" s="49"/>
      <c r="E7" s="49"/>
      <c r="F7" s="49"/>
      <c r="G7" s="49"/>
      <c r="H7" s="49"/>
    </row>
    <row r="8" spans="1:10" x14ac:dyDescent="0.2">
      <c r="A8" s="42" t="s">
        <v>13</v>
      </c>
      <c r="B8" s="13">
        <v>100</v>
      </c>
      <c r="C8" s="46" t="s">
        <v>19</v>
      </c>
      <c r="D8" s="47"/>
      <c r="E8" s="47"/>
      <c r="F8" s="47"/>
      <c r="G8" s="47"/>
      <c r="H8" s="48"/>
      <c r="I8" s="14"/>
      <c r="J8" s="14"/>
    </row>
    <row r="9" spans="1:10" x14ac:dyDescent="0.2">
      <c r="A9" s="42" t="s">
        <v>2</v>
      </c>
      <c r="B9" s="15">
        <v>1</v>
      </c>
      <c r="C9" s="16" t="s">
        <v>16</v>
      </c>
      <c r="D9" s="17" t="s">
        <v>0</v>
      </c>
      <c r="E9" s="43" t="s">
        <v>21</v>
      </c>
      <c r="F9" s="17" t="s">
        <v>32</v>
      </c>
      <c r="G9" s="39" t="s">
        <v>17</v>
      </c>
      <c r="H9" s="18">
        <f>SUM(D10:D12)</f>
        <v>67.5</v>
      </c>
      <c r="I9" s="14"/>
      <c r="J9" s="14"/>
    </row>
    <row r="10" spans="1:10" x14ac:dyDescent="0.2">
      <c r="A10" s="42" t="s">
        <v>4</v>
      </c>
      <c r="B10" s="19">
        <v>10</v>
      </c>
      <c r="C10" s="20">
        <v>1</v>
      </c>
      <c r="D10" s="21">
        <f>G24</f>
        <v>22.5</v>
      </c>
      <c r="E10" s="22">
        <f>D10/($D$10+$D$11+$D$12+$D$13+$D$14)</f>
        <v>0.33333333333333331</v>
      </c>
      <c r="F10" s="21">
        <f>($H$10-$B$10)*D10</f>
        <v>506.25</v>
      </c>
      <c r="G10" s="39" t="s">
        <v>18</v>
      </c>
      <c r="H10" s="23">
        <f>$B$8-$B$9*H9</f>
        <v>32.5</v>
      </c>
      <c r="I10" s="14"/>
      <c r="J10" s="14"/>
    </row>
    <row r="11" spans="1:10" x14ac:dyDescent="0.2">
      <c r="A11" s="42" t="s">
        <v>5</v>
      </c>
      <c r="B11" s="19">
        <v>10</v>
      </c>
      <c r="C11" s="20">
        <v>2</v>
      </c>
      <c r="D11" s="21">
        <f>G25</f>
        <v>22.5</v>
      </c>
      <c r="E11" s="22">
        <f>D11/($D$10+$D$11+$D$12+$D$13+$D$14)</f>
        <v>0.33333333333333331</v>
      </c>
      <c r="F11" s="21">
        <f>($H$10-$B$11)*D11</f>
        <v>506.25</v>
      </c>
      <c r="G11" s="39" t="s">
        <v>7</v>
      </c>
      <c r="H11" s="18">
        <f>SUM(F10:F12)</f>
        <v>1518.75</v>
      </c>
      <c r="I11" s="14"/>
      <c r="J11" s="14"/>
    </row>
    <row r="12" spans="1:10" x14ac:dyDescent="0.2">
      <c r="A12" s="42" t="s">
        <v>6</v>
      </c>
      <c r="B12" s="19">
        <v>10</v>
      </c>
      <c r="C12" s="20">
        <v>3</v>
      </c>
      <c r="D12" s="21">
        <f>G26</f>
        <v>22.5</v>
      </c>
      <c r="E12" s="22">
        <f>D12/($D$10+$D$11+$D$12+$D$13+$D$14)</f>
        <v>0.33333333333333331</v>
      </c>
      <c r="F12" s="21">
        <f>($H$10-$B$12)*D12</f>
        <v>506.25</v>
      </c>
      <c r="G12" s="40" t="s">
        <v>8</v>
      </c>
      <c r="H12" s="24">
        <f>0.5*($B$8 - H10)*H9</f>
        <v>2278.125</v>
      </c>
      <c r="I12" s="14"/>
      <c r="J12" s="14"/>
    </row>
    <row r="13" spans="1:10" x14ac:dyDescent="0.2">
      <c r="A13" s="42"/>
      <c r="B13" s="13"/>
      <c r="C13" s="20"/>
      <c r="D13" s="21"/>
      <c r="E13" s="22"/>
      <c r="F13" s="21"/>
      <c r="G13" s="40" t="s">
        <v>9</v>
      </c>
      <c r="H13" s="24">
        <f>SUM(H11:H12)</f>
        <v>3796.875</v>
      </c>
      <c r="I13" s="14"/>
      <c r="J13" s="14"/>
    </row>
    <row r="14" spans="1:10" x14ac:dyDescent="0.2">
      <c r="A14" s="42"/>
      <c r="B14" s="13"/>
      <c r="C14" s="20"/>
      <c r="D14" s="21"/>
      <c r="E14" s="22"/>
      <c r="F14" s="21"/>
      <c r="G14" s="40" t="s">
        <v>10</v>
      </c>
      <c r="H14" s="25">
        <f>10000*(E10^2+E11^2+E12^2)</f>
        <v>3333.333333333333</v>
      </c>
      <c r="I14" s="14"/>
      <c r="J14" s="14"/>
    </row>
    <row r="15" spans="1:10" x14ac:dyDescent="0.2">
      <c r="A15" s="42" t="s">
        <v>3</v>
      </c>
      <c r="B15" s="15">
        <v>1</v>
      </c>
      <c r="C15" s="46" t="s">
        <v>20</v>
      </c>
      <c r="D15" s="47"/>
      <c r="E15" s="47"/>
      <c r="F15" s="47"/>
      <c r="G15" s="47"/>
      <c r="H15" s="48"/>
      <c r="I15" s="26"/>
      <c r="J15" s="26"/>
    </row>
    <row r="16" spans="1:10" x14ac:dyDescent="0.2">
      <c r="A16" s="42"/>
      <c r="B16" s="13"/>
      <c r="C16" s="16" t="s">
        <v>16</v>
      </c>
      <c r="D16" s="17" t="s">
        <v>0</v>
      </c>
      <c r="E16" s="43" t="s">
        <v>21</v>
      </c>
      <c r="F16" s="17" t="s">
        <v>32</v>
      </c>
      <c r="G16" s="39" t="s">
        <v>17</v>
      </c>
      <c r="H16" s="18">
        <f>SUM(D17:D18)</f>
        <v>60</v>
      </c>
      <c r="I16" s="41" t="s">
        <v>25</v>
      </c>
      <c r="J16" s="24">
        <f>H16-H9</f>
        <v>-7.5</v>
      </c>
    </row>
    <row r="17" spans="1:10" x14ac:dyDescent="0.2">
      <c r="A17" s="42"/>
      <c r="B17" s="13"/>
      <c r="C17" s="20" t="s">
        <v>23</v>
      </c>
      <c r="D17" s="21">
        <f>F31</f>
        <v>30</v>
      </c>
      <c r="E17" s="22">
        <f>D17/($D$17+$D$18+$D$19+$D$20)</f>
        <v>0.5</v>
      </c>
      <c r="F17" s="21">
        <f>($H$17-$B$15*$B$10)*D17</f>
        <v>900</v>
      </c>
      <c r="G17" s="39" t="s">
        <v>18</v>
      </c>
      <c r="H17" s="23">
        <f>$B$8-$B$9*H16</f>
        <v>40</v>
      </c>
      <c r="I17" s="41" t="s">
        <v>26</v>
      </c>
      <c r="J17" s="38">
        <f t="shared" ref="J17:J21" si="0">H17-H10</f>
        <v>7.5</v>
      </c>
    </row>
    <row r="18" spans="1:10" x14ac:dyDescent="0.2">
      <c r="A18" s="42"/>
      <c r="B18" s="13"/>
      <c r="C18" s="20">
        <v>3</v>
      </c>
      <c r="D18" s="21">
        <f>F32</f>
        <v>30</v>
      </c>
      <c r="E18" s="22">
        <f>D18/($D$17+$D$18+$D$19+$D$20)</f>
        <v>0.5</v>
      </c>
      <c r="F18" s="21">
        <f>($H$17-$B$12)*D18</f>
        <v>900</v>
      </c>
      <c r="G18" s="39" t="s">
        <v>7</v>
      </c>
      <c r="H18" s="18">
        <f>SUM(F17:F18)</f>
        <v>1800</v>
      </c>
      <c r="I18" s="41" t="s">
        <v>27</v>
      </c>
      <c r="J18" s="24">
        <f t="shared" si="0"/>
        <v>281.25</v>
      </c>
    </row>
    <row r="19" spans="1:10" x14ac:dyDescent="0.2">
      <c r="A19" s="42"/>
      <c r="B19" s="13"/>
      <c r="C19" s="20"/>
      <c r="D19" s="21"/>
      <c r="E19" s="22"/>
      <c r="F19" s="21"/>
      <c r="G19" s="40" t="s">
        <v>8</v>
      </c>
      <c r="H19" s="24">
        <f>0.5*($B$8 - H17)*H16</f>
        <v>1800</v>
      </c>
      <c r="I19" s="41" t="s">
        <v>28</v>
      </c>
      <c r="J19" s="24">
        <f t="shared" si="0"/>
        <v>-478.125</v>
      </c>
    </row>
    <row r="20" spans="1:10" x14ac:dyDescent="0.2">
      <c r="A20" s="42"/>
      <c r="B20" s="13"/>
      <c r="C20" s="20"/>
      <c r="D20" s="21"/>
      <c r="E20" s="22"/>
      <c r="F20" s="21"/>
      <c r="G20" s="40" t="s">
        <v>9</v>
      </c>
      <c r="H20" s="24">
        <f>SUM(H18:H19)</f>
        <v>3600</v>
      </c>
      <c r="I20" s="41" t="s">
        <v>29</v>
      </c>
      <c r="J20" s="24">
        <f t="shared" si="0"/>
        <v>-196.875</v>
      </c>
    </row>
    <row r="21" spans="1:10" x14ac:dyDescent="0.2">
      <c r="A21" s="42"/>
      <c r="B21" s="13"/>
      <c r="C21" s="20"/>
      <c r="D21" s="21"/>
      <c r="E21" s="22"/>
      <c r="F21" s="21"/>
      <c r="G21" s="40" t="s">
        <v>10</v>
      </c>
      <c r="H21" s="25">
        <f>10000*(E17^2+E18^2)</f>
        <v>5000</v>
      </c>
      <c r="I21" s="41" t="s">
        <v>30</v>
      </c>
      <c r="J21" s="24">
        <f t="shared" si="0"/>
        <v>1666.666666666667</v>
      </c>
    </row>
    <row r="22" spans="1:10" x14ac:dyDescent="0.2">
      <c r="A22" s="13"/>
      <c r="B22" s="13"/>
      <c r="C22" s="27"/>
      <c r="D22" s="27"/>
      <c r="E22" s="28"/>
      <c r="F22" s="29"/>
      <c r="G22" s="28"/>
      <c r="H22" s="26"/>
      <c r="I22" s="26"/>
      <c r="J22" s="26"/>
    </row>
    <row r="23" spans="1:10" x14ac:dyDescent="0.2">
      <c r="A23" s="30" t="s">
        <v>12</v>
      </c>
      <c r="B23" s="31"/>
      <c r="C23" s="32"/>
      <c r="D23" s="33"/>
      <c r="E23" s="32"/>
      <c r="F23" s="14"/>
      <c r="G23" s="14"/>
      <c r="J23" s="34"/>
    </row>
    <row r="24" spans="1:10" x14ac:dyDescent="0.2">
      <c r="A24" s="33">
        <f>2*$B$9</f>
        <v>2</v>
      </c>
      <c r="B24" s="33">
        <f>$B$9</f>
        <v>1</v>
      </c>
      <c r="C24" s="33">
        <f>$B$9</f>
        <v>1</v>
      </c>
      <c r="D24" s="35"/>
      <c r="E24" s="35">
        <f>$B$8-$B$10</f>
        <v>90</v>
      </c>
      <c r="F24" s="36"/>
      <c r="G24" s="36">
        <f t="array" ref="G24:G26">MMULT(MINVERSE(A24:C26),E24:E26)</f>
        <v>22.5</v>
      </c>
      <c r="H24" s="34"/>
    </row>
    <row r="25" spans="1:10" x14ac:dyDescent="0.2">
      <c r="A25" s="33">
        <f>$B$9</f>
        <v>1</v>
      </c>
      <c r="B25" s="33">
        <f>2*$B$9</f>
        <v>2</v>
      </c>
      <c r="C25" s="33">
        <f>$B$9</f>
        <v>1</v>
      </c>
      <c r="D25" s="35"/>
      <c r="E25" s="35">
        <f>$B$8-$B$11</f>
        <v>90</v>
      </c>
      <c r="F25" s="36"/>
      <c r="G25" s="36">
        <v>22.5</v>
      </c>
      <c r="H25" s="34"/>
    </row>
    <row r="26" spans="1:10" x14ac:dyDescent="0.2">
      <c r="A26" s="33">
        <f>$B$9</f>
        <v>1</v>
      </c>
      <c r="B26" s="33">
        <f>$B$9</f>
        <v>1</v>
      </c>
      <c r="C26" s="33">
        <f>2*$B$9</f>
        <v>2</v>
      </c>
      <c r="D26" s="35"/>
      <c r="E26" s="35">
        <f>$B$8-$B$12</f>
        <v>90</v>
      </c>
      <c r="F26" s="36"/>
      <c r="G26" s="36">
        <v>22.5</v>
      </c>
      <c r="H26" s="34"/>
    </row>
    <row r="27" spans="1:10" x14ac:dyDescent="0.2">
      <c r="A27" s="11"/>
      <c r="B27" s="11"/>
      <c r="C27" s="11"/>
      <c r="D27" s="11"/>
      <c r="E27" s="35"/>
      <c r="F27" s="36"/>
      <c r="G27" s="36"/>
      <c r="H27" s="14"/>
    </row>
    <row r="28" spans="1:10" x14ac:dyDescent="0.2">
      <c r="A28" s="11"/>
      <c r="B28" s="11"/>
      <c r="C28" s="11"/>
      <c r="D28" s="11"/>
      <c r="E28" s="11"/>
      <c r="G28" s="35"/>
      <c r="H28" s="36"/>
      <c r="I28" s="36"/>
      <c r="J28" s="14"/>
    </row>
    <row r="29" spans="1:10" x14ac:dyDescent="0.2">
      <c r="A29" s="11"/>
      <c r="B29" s="11"/>
      <c r="C29" s="11"/>
      <c r="D29" s="11"/>
      <c r="E29" s="11"/>
      <c r="G29" s="11"/>
      <c r="H29" s="36"/>
      <c r="I29" s="36"/>
      <c r="J29" s="14"/>
    </row>
    <row r="30" spans="1:10" x14ac:dyDescent="0.2">
      <c r="A30" s="37" t="s">
        <v>11</v>
      </c>
      <c r="B30" s="11"/>
      <c r="C30" s="11"/>
      <c r="D30" s="11"/>
      <c r="E30" s="11"/>
      <c r="G30" s="11"/>
      <c r="H30" s="36"/>
      <c r="I30" s="36"/>
      <c r="J30" s="14"/>
    </row>
    <row r="31" spans="1:10" x14ac:dyDescent="0.2">
      <c r="A31" s="33">
        <f>2*$B$9</f>
        <v>2</v>
      </c>
      <c r="B31" s="33">
        <f>$B$9</f>
        <v>1</v>
      </c>
      <c r="C31" s="33"/>
      <c r="D31" s="35">
        <f>$B$8-($B$10*$B$15)</f>
        <v>90</v>
      </c>
      <c r="E31" s="11"/>
      <c r="F31" s="36">
        <f t="array" ref="F31:F32">MMULT(MINVERSE(A31:B32),D31:D32)</f>
        <v>30</v>
      </c>
      <c r="G31" s="11"/>
    </row>
    <row r="32" spans="1:10" x14ac:dyDescent="0.2">
      <c r="A32" s="33">
        <f>$B$9</f>
        <v>1</v>
      </c>
      <c r="B32" s="33">
        <f>2*$B$9</f>
        <v>2</v>
      </c>
      <c r="C32" s="33"/>
      <c r="D32" s="35">
        <f>$B$8-$B$12</f>
        <v>90</v>
      </c>
      <c r="E32" s="11"/>
      <c r="F32" s="36">
        <v>30</v>
      </c>
      <c r="G32" s="11"/>
    </row>
    <row r="33" spans="1:9" x14ac:dyDescent="0.2">
      <c r="A33" s="33"/>
      <c r="B33" s="33"/>
      <c r="C33" s="33"/>
      <c r="D33" s="35"/>
      <c r="E33" s="11"/>
      <c r="F33" s="36"/>
      <c r="G33" s="11"/>
    </row>
    <row r="34" spans="1:9" x14ac:dyDescent="0.2">
      <c r="A34" s="11"/>
      <c r="B34" s="11"/>
      <c r="C34" s="11"/>
      <c r="D34" s="11"/>
      <c r="E34" s="11"/>
      <c r="F34" s="35"/>
      <c r="G34" s="11"/>
      <c r="H34" s="36"/>
      <c r="I34" s="11"/>
    </row>
    <row r="35" spans="1:9" x14ac:dyDescent="0.2">
      <c r="A35" s="11"/>
      <c r="B35" s="11"/>
      <c r="C35" s="11"/>
      <c r="D35" s="11"/>
      <c r="E35" s="11"/>
    </row>
  </sheetData>
  <mergeCells count="7">
    <mergeCell ref="A2:H2"/>
    <mergeCell ref="A3:H3"/>
    <mergeCell ref="C15:H15"/>
    <mergeCell ref="C8:H8"/>
    <mergeCell ref="C5:H5"/>
    <mergeCell ref="C6:H6"/>
    <mergeCell ref="C7:H7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8" sqref="B8"/>
    </sheetView>
  </sheetViews>
  <sheetFormatPr defaultColWidth="7.7109375" defaultRowHeight="18.75" x14ac:dyDescent="0.2"/>
  <cols>
    <col min="1" max="1" width="8.5703125" style="8" customWidth="1"/>
    <col min="2" max="2" width="14" style="8" customWidth="1"/>
    <col min="3" max="3" width="6.85546875" style="9" customWidth="1"/>
    <col min="4" max="4" width="16.5703125" style="9" customWidth="1"/>
    <col min="5" max="5" width="9.42578125" style="10" customWidth="1"/>
    <col min="6" max="6" width="15.140625" style="11" customWidth="1"/>
    <col min="7" max="7" width="10.28515625" style="10" customWidth="1"/>
    <col min="8" max="8" width="14.85546875" style="7" customWidth="1"/>
    <col min="9" max="9" width="10.28515625" style="7" customWidth="1"/>
    <col min="10" max="10" width="14.85546875" style="7" customWidth="1"/>
    <col min="11" max="16384" width="7.7109375" style="7"/>
  </cols>
  <sheetData>
    <row r="1" spans="1:10" s="2" customFormat="1" x14ac:dyDescent="0.2">
      <c r="A1" s="1" t="s">
        <v>24</v>
      </c>
      <c r="D1" s="3"/>
      <c r="E1" s="4"/>
      <c r="F1" s="5"/>
      <c r="G1" s="4"/>
      <c r="J1" s="2" t="s">
        <v>1</v>
      </c>
    </row>
    <row r="2" spans="1:10" s="6" customFormat="1" ht="36" customHeight="1" x14ac:dyDescent="0.2">
      <c r="A2" s="44" t="s">
        <v>31</v>
      </c>
      <c r="B2" s="44"/>
      <c r="C2" s="44"/>
      <c r="D2" s="44"/>
      <c r="E2" s="44"/>
      <c r="F2" s="44"/>
      <c r="G2" s="44"/>
      <c r="H2" s="44"/>
    </row>
    <row r="3" spans="1:10" ht="36" customHeight="1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10" ht="13.5" customHeight="1" x14ac:dyDescent="0.2">
      <c r="A4" s="7"/>
      <c r="B4" s="7"/>
      <c r="C4" s="8"/>
    </row>
    <row r="5" spans="1:10" s="12" customFormat="1" x14ac:dyDescent="0.2">
      <c r="C5" s="49" t="str">
        <f>"P = "&amp;B8&amp;" - "&amp;B9&amp;"Q"</f>
        <v>P = 100 - 1Q</v>
      </c>
      <c r="D5" s="49"/>
      <c r="E5" s="49"/>
      <c r="F5" s="49"/>
      <c r="G5" s="49"/>
      <c r="H5" s="49"/>
    </row>
    <row r="6" spans="1:10" s="12" customFormat="1" x14ac:dyDescent="0.2">
      <c r="C6" s="49" t="str">
        <f>"c1 = "&amp;B10&amp;" ; c2 = "&amp;B11&amp;" ; c3 = "&amp;B12&amp;" ; c4 = "&amp;B13</f>
        <v>c1 = 10 ; c2 = 10 ; c3 = 10 ; c4 = 10</v>
      </c>
      <c r="D6" s="49"/>
      <c r="E6" s="49"/>
      <c r="F6" s="49"/>
      <c r="G6" s="49"/>
      <c r="H6" s="49"/>
    </row>
    <row r="7" spans="1:10" s="12" customFormat="1" x14ac:dyDescent="0.2">
      <c r="C7" s="49" t="str">
        <f>"Cost efficiencies: e = "&amp;$B$15&amp;" (post-merger: c1*e)"</f>
        <v>Cost efficiencies: e = 1 (post-merger: c1*e)</v>
      </c>
      <c r="D7" s="49"/>
      <c r="E7" s="49"/>
      <c r="F7" s="49"/>
      <c r="G7" s="49"/>
      <c r="H7" s="49"/>
    </row>
    <row r="8" spans="1:10" x14ac:dyDescent="0.2">
      <c r="A8" s="42" t="s">
        <v>13</v>
      </c>
      <c r="B8" s="13">
        <v>100</v>
      </c>
      <c r="C8" s="46" t="s">
        <v>19</v>
      </c>
      <c r="D8" s="47"/>
      <c r="E8" s="47"/>
      <c r="F8" s="47"/>
      <c r="G8" s="47"/>
      <c r="H8" s="48"/>
      <c r="I8" s="14"/>
      <c r="J8" s="14"/>
    </row>
    <row r="9" spans="1:10" x14ac:dyDescent="0.2">
      <c r="A9" s="42" t="s">
        <v>2</v>
      </c>
      <c r="B9" s="15">
        <v>1</v>
      </c>
      <c r="C9" s="16" t="s">
        <v>16</v>
      </c>
      <c r="D9" s="17" t="s">
        <v>0</v>
      </c>
      <c r="E9" s="43" t="s">
        <v>21</v>
      </c>
      <c r="F9" s="17" t="s">
        <v>32</v>
      </c>
      <c r="G9" s="39" t="s">
        <v>17</v>
      </c>
      <c r="H9" s="18">
        <f>SUM(D10:D13)</f>
        <v>72</v>
      </c>
      <c r="I9" s="14"/>
      <c r="J9" s="14"/>
    </row>
    <row r="10" spans="1:10" x14ac:dyDescent="0.2">
      <c r="A10" s="42" t="s">
        <v>4</v>
      </c>
      <c r="B10" s="19">
        <v>10</v>
      </c>
      <c r="C10" s="20">
        <v>1</v>
      </c>
      <c r="D10" s="21">
        <f>H24</f>
        <v>17.999999999999993</v>
      </c>
      <c r="E10" s="22">
        <f>D10/($D$10+$D$11+$D$12+$D$13+$D$14)</f>
        <v>0.24999999999999989</v>
      </c>
      <c r="F10" s="21">
        <f>($H$10-$B$10)*D10</f>
        <v>323.99999999999989</v>
      </c>
      <c r="G10" s="39" t="s">
        <v>18</v>
      </c>
      <c r="H10" s="23">
        <f>$B$8-$B$9*H9</f>
        <v>28</v>
      </c>
      <c r="I10" s="14"/>
      <c r="J10" s="14"/>
    </row>
    <row r="11" spans="1:10" x14ac:dyDescent="0.2">
      <c r="A11" s="42" t="s">
        <v>5</v>
      </c>
      <c r="B11" s="19">
        <v>10</v>
      </c>
      <c r="C11" s="20">
        <v>2</v>
      </c>
      <c r="D11" s="21">
        <f>H25</f>
        <v>18.000000000000014</v>
      </c>
      <c r="E11" s="22">
        <f>D11/($D$10+$D$11+$D$12+$D$13+$D$14)</f>
        <v>0.25000000000000022</v>
      </c>
      <c r="F11" s="21">
        <f>($H$10-$B$11)*D11</f>
        <v>324.00000000000023</v>
      </c>
      <c r="G11" s="39" t="s">
        <v>7</v>
      </c>
      <c r="H11" s="18">
        <f>SUM(F10:F13)</f>
        <v>1296</v>
      </c>
      <c r="I11" s="14"/>
      <c r="J11" s="14"/>
    </row>
    <row r="12" spans="1:10" x14ac:dyDescent="0.2">
      <c r="A12" s="42" t="s">
        <v>6</v>
      </c>
      <c r="B12" s="19">
        <v>10</v>
      </c>
      <c r="C12" s="20">
        <v>3</v>
      </c>
      <c r="D12" s="21">
        <f>H26</f>
        <v>17.999999999999996</v>
      </c>
      <c r="E12" s="22">
        <f>D12/($D$10+$D$11+$D$12+$D$13+$D$14)</f>
        <v>0.24999999999999994</v>
      </c>
      <c r="F12" s="21">
        <f>($H$10-$B$12)*D12</f>
        <v>323.99999999999994</v>
      </c>
      <c r="G12" s="40" t="s">
        <v>8</v>
      </c>
      <c r="H12" s="24">
        <f>0.5*($B$8 - H10)*H9</f>
        <v>2592</v>
      </c>
      <c r="I12" s="14"/>
      <c r="J12" s="14"/>
    </row>
    <row r="13" spans="1:10" x14ac:dyDescent="0.2">
      <c r="A13" s="42" t="s">
        <v>14</v>
      </c>
      <c r="B13" s="19">
        <v>10</v>
      </c>
      <c r="C13" s="20">
        <v>4</v>
      </c>
      <c r="D13" s="21">
        <f>H27</f>
        <v>18</v>
      </c>
      <c r="E13" s="22">
        <f>D13/($D$10+$D$11+$D$12+$D$13+$D$14)</f>
        <v>0.25</v>
      </c>
      <c r="F13" s="21">
        <f>($H$10-$B$13)*D13</f>
        <v>324</v>
      </c>
      <c r="G13" s="40" t="s">
        <v>9</v>
      </c>
      <c r="H13" s="24">
        <f>SUM(H11:H12)</f>
        <v>3888</v>
      </c>
      <c r="I13" s="14"/>
      <c r="J13" s="14"/>
    </row>
    <row r="14" spans="1:10" x14ac:dyDescent="0.2">
      <c r="A14" s="42"/>
      <c r="B14" s="13"/>
      <c r="C14" s="20"/>
      <c r="D14" s="21"/>
      <c r="E14" s="22"/>
      <c r="F14" s="21"/>
      <c r="G14" s="40" t="s">
        <v>10</v>
      </c>
      <c r="H14" s="25">
        <f>10000*(E10^2+E11^2+E12^2+E13^2)</f>
        <v>2500</v>
      </c>
      <c r="I14" s="14"/>
      <c r="J14" s="14"/>
    </row>
    <row r="15" spans="1:10" x14ac:dyDescent="0.2">
      <c r="A15" s="42" t="s">
        <v>3</v>
      </c>
      <c r="B15" s="15">
        <v>1</v>
      </c>
      <c r="C15" s="46" t="s">
        <v>20</v>
      </c>
      <c r="D15" s="47"/>
      <c r="E15" s="47"/>
      <c r="F15" s="47"/>
      <c r="G15" s="47"/>
      <c r="H15" s="48"/>
      <c r="I15" s="26"/>
      <c r="J15" s="26"/>
    </row>
    <row r="16" spans="1:10" x14ac:dyDescent="0.2">
      <c r="A16" s="42"/>
      <c r="B16" s="13"/>
      <c r="C16" s="16" t="s">
        <v>16</v>
      </c>
      <c r="D16" s="17" t="s">
        <v>0</v>
      </c>
      <c r="E16" s="43" t="s">
        <v>21</v>
      </c>
      <c r="F16" s="17" t="s">
        <v>32</v>
      </c>
      <c r="G16" s="39" t="s">
        <v>17</v>
      </c>
      <c r="H16" s="18">
        <f>SUM(D17:D19)</f>
        <v>67.5</v>
      </c>
      <c r="I16" s="41" t="s">
        <v>25</v>
      </c>
      <c r="J16" s="24">
        <f>H16-H9</f>
        <v>-4.5</v>
      </c>
    </row>
    <row r="17" spans="1:10" x14ac:dyDescent="0.2">
      <c r="A17" s="42"/>
      <c r="B17" s="13"/>
      <c r="C17" s="20" t="s">
        <v>23</v>
      </c>
      <c r="D17" s="21">
        <f>G31</f>
        <v>22.5</v>
      </c>
      <c r="E17" s="22">
        <f>D17/($D$17+$D$18+$D$19+$D$20)</f>
        <v>0.33333333333333331</v>
      </c>
      <c r="F17" s="21">
        <f>($H$17-$B$15*$B$10)*D17</f>
        <v>506.25</v>
      </c>
      <c r="G17" s="39" t="s">
        <v>18</v>
      </c>
      <c r="H17" s="23">
        <f>$B$8-$B$9*H16</f>
        <v>32.5</v>
      </c>
      <c r="I17" s="41" t="s">
        <v>26</v>
      </c>
      <c r="J17" s="38">
        <f t="shared" ref="J17:J21" si="0">H17-H10</f>
        <v>4.5</v>
      </c>
    </row>
    <row r="18" spans="1:10" x14ac:dyDescent="0.2">
      <c r="A18" s="42"/>
      <c r="B18" s="13"/>
      <c r="C18" s="20">
        <v>3</v>
      </c>
      <c r="D18" s="21">
        <f>G32</f>
        <v>22.5</v>
      </c>
      <c r="E18" s="22">
        <f>D18/($D$17+$D$18+$D$19+$D$20)</f>
        <v>0.33333333333333331</v>
      </c>
      <c r="F18" s="21">
        <f>($H$17-$B$12)*D18</f>
        <v>506.25</v>
      </c>
      <c r="G18" s="39" t="s">
        <v>7</v>
      </c>
      <c r="H18" s="18">
        <f>SUM(F17:F19)</f>
        <v>1518.75</v>
      </c>
      <c r="I18" s="41" t="s">
        <v>27</v>
      </c>
      <c r="J18" s="24">
        <f t="shared" si="0"/>
        <v>222.75</v>
      </c>
    </row>
    <row r="19" spans="1:10" x14ac:dyDescent="0.2">
      <c r="A19" s="42"/>
      <c r="B19" s="13"/>
      <c r="C19" s="20">
        <v>4</v>
      </c>
      <c r="D19" s="21">
        <f>G33</f>
        <v>22.5</v>
      </c>
      <c r="E19" s="22">
        <f>D19/($D$17+$D$18+$D$19+$D$20)</f>
        <v>0.33333333333333331</v>
      </c>
      <c r="F19" s="21">
        <f>($H$17-$B$13)*D19</f>
        <v>506.25</v>
      </c>
      <c r="G19" s="40" t="s">
        <v>8</v>
      </c>
      <c r="H19" s="24">
        <f>0.5*($B$8 - H17)*H16</f>
        <v>2278.125</v>
      </c>
      <c r="I19" s="41" t="s">
        <v>28</v>
      </c>
      <c r="J19" s="24">
        <f t="shared" si="0"/>
        <v>-313.875</v>
      </c>
    </row>
    <row r="20" spans="1:10" x14ac:dyDescent="0.2">
      <c r="A20" s="42"/>
      <c r="B20" s="13"/>
      <c r="C20" s="20"/>
      <c r="D20" s="21"/>
      <c r="E20" s="22"/>
      <c r="F20" s="21"/>
      <c r="G20" s="40" t="s">
        <v>9</v>
      </c>
      <c r="H20" s="24">
        <f>SUM(H18:H19)</f>
        <v>3796.875</v>
      </c>
      <c r="I20" s="41" t="s">
        <v>29</v>
      </c>
      <c r="J20" s="24">
        <f t="shared" si="0"/>
        <v>-91.125</v>
      </c>
    </row>
    <row r="21" spans="1:10" x14ac:dyDescent="0.2">
      <c r="A21" s="42"/>
      <c r="B21" s="13"/>
      <c r="C21" s="20"/>
      <c r="D21" s="21"/>
      <c r="E21" s="22"/>
      <c r="F21" s="21"/>
      <c r="G21" s="40" t="s">
        <v>10</v>
      </c>
      <c r="H21" s="25">
        <f>10000*(E17^2+E18^2+E19^2)</f>
        <v>3333.333333333333</v>
      </c>
      <c r="I21" s="41" t="s">
        <v>30</v>
      </c>
      <c r="J21" s="24">
        <f t="shared" si="0"/>
        <v>833.33333333333303</v>
      </c>
    </row>
    <row r="22" spans="1:10" x14ac:dyDescent="0.2">
      <c r="A22" s="13"/>
      <c r="B22" s="13"/>
      <c r="C22" s="27"/>
      <c r="D22" s="27"/>
      <c r="E22" s="28"/>
      <c r="F22" s="29"/>
      <c r="G22" s="28"/>
      <c r="H22" s="26"/>
      <c r="I22" s="26"/>
      <c r="J22" s="26"/>
    </row>
    <row r="23" spans="1:10" x14ac:dyDescent="0.2">
      <c r="A23" s="30" t="s">
        <v>12</v>
      </c>
      <c r="B23" s="31"/>
      <c r="C23" s="32"/>
      <c r="D23" s="33"/>
      <c r="E23" s="32"/>
      <c r="F23" s="14"/>
      <c r="G23" s="14"/>
      <c r="J23" s="34"/>
    </row>
    <row r="24" spans="1:10" x14ac:dyDescent="0.2">
      <c r="A24" s="33">
        <f>2*$B$9</f>
        <v>2</v>
      </c>
      <c r="B24" s="33">
        <f>$B$9</f>
        <v>1</v>
      </c>
      <c r="C24" s="33">
        <f>$B$9</f>
        <v>1</v>
      </c>
      <c r="D24" s="33">
        <f>$B$9</f>
        <v>1</v>
      </c>
      <c r="E24" s="35"/>
      <c r="F24" s="35">
        <f>$B$8-$B$10</f>
        <v>90</v>
      </c>
      <c r="G24" s="36"/>
      <c r="H24" s="36">
        <f t="array" ref="H24:H27">MMULT(MINVERSE(A24:D27),F24:F27)</f>
        <v>17.999999999999993</v>
      </c>
      <c r="I24" s="34"/>
    </row>
    <row r="25" spans="1:10" x14ac:dyDescent="0.2">
      <c r="A25" s="33">
        <f>$B$9</f>
        <v>1</v>
      </c>
      <c r="B25" s="33">
        <f>2*$B$9</f>
        <v>2</v>
      </c>
      <c r="C25" s="33">
        <f>$B$9</f>
        <v>1</v>
      </c>
      <c r="D25" s="33">
        <f>$B$9</f>
        <v>1</v>
      </c>
      <c r="E25" s="35"/>
      <c r="F25" s="35">
        <f>$B$8-$B$11</f>
        <v>90</v>
      </c>
      <c r="G25" s="36"/>
      <c r="H25" s="36">
        <v>18.000000000000014</v>
      </c>
      <c r="I25" s="34"/>
    </row>
    <row r="26" spans="1:10" x14ac:dyDescent="0.2">
      <c r="A26" s="33">
        <f>$B$9</f>
        <v>1</v>
      </c>
      <c r="B26" s="33">
        <f>$B$9</f>
        <v>1</v>
      </c>
      <c r="C26" s="33">
        <f>2*$B$9</f>
        <v>2</v>
      </c>
      <c r="D26" s="33">
        <f>$B$9</f>
        <v>1</v>
      </c>
      <c r="E26" s="35"/>
      <c r="F26" s="35">
        <f>$B$8-$B$12</f>
        <v>90</v>
      </c>
      <c r="G26" s="36"/>
      <c r="H26" s="36">
        <v>17.999999999999996</v>
      </c>
      <c r="I26" s="34"/>
    </row>
    <row r="27" spans="1:10" x14ac:dyDescent="0.2">
      <c r="A27" s="11">
        <f>$B$9</f>
        <v>1</v>
      </c>
      <c r="B27" s="11">
        <f>$B$9</f>
        <v>1</v>
      </c>
      <c r="C27" s="11">
        <f>$B$9</f>
        <v>1</v>
      </c>
      <c r="D27" s="11">
        <f>2*$B$9</f>
        <v>2</v>
      </c>
      <c r="E27" s="11"/>
      <c r="F27" s="35">
        <f>$B$8-$B$13</f>
        <v>90</v>
      </c>
      <c r="G27" s="36"/>
      <c r="H27" s="36">
        <v>18</v>
      </c>
      <c r="I27" s="14"/>
    </row>
    <row r="28" spans="1:10" x14ac:dyDescent="0.2">
      <c r="A28" s="11"/>
      <c r="B28" s="11"/>
      <c r="C28" s="11"/>
      <c r="D28" s="11"/>
      <c r="E28" s="11"/>
      <c r="G28" s="35"/>
      <c r="H28" s="36"/>
      <c r="I28" s="36"/>
      <c r="J28" s="14"/>
    </row>
    <row r="29" spans="1:10" x14ac:dyDescent="0.2">
      <c r="A29" s="11"/>
      <c r="B29" s="11"/>
      <c r="C29" s="11"/>
      <c r="D29" s="11"/>
      <c r="E29" s="11"/>
      <c r="G29" s="11"/>
      <c r="H29" s="36"/>
      <c r="I29" s="36"/>
      <c r="J29" s="14"/>
    </row>
    <row r="30" spans="1:10" x14ac:dyDescent="0.2">
      <c r="A30" s="37" t="s">
        <v>11</v>
      </c>
      <c r="B30" s="11"/>
      <c r="C30" s="11"/>
      <c r="D30" s="11"/>
      <c r="E30" s="11"/>
      <c r="G30" s="11"/>
      <c r="H30" s="36"/>
      <c r="I30" s="36"/>
      <c r="J30" s="14"/>
    </row>
    <row r="31" spans="1:10" x14ac:dyDescent="0.2">
      <c r="A31" s="33">
        <f>2*$B$9</f>
        <v>2</v>
      </c>
      <c r="B31" s="33">
        <f>$B$9</f>
        <v>1</v>
      </c>
      <c r="C31" s="33">
        <f>$B$9</f>
        <v>1</v>
      </c>
      <c r="D31" s="33"/>
      <c r="E31" s="35">
        <f>$B$8-($B$10*$B$15)</f>
        <v>90</v>
      </c>
      <c r="G31" s="36">
        <f t="array" ref="G31:G33">MMULT(MINVERSE(A31:C33),E31:E33)</f>
        <v>22.5</v>
      </c>
      <c r="H31" s="11"/>
    </row>
    <row r="32" spans="1:10" x14ac:dyDescent="0.2">
      <c r="A32" s="33">
        <f>$B$9</f>
        <v>1</v>
      </c>
      <c r="B32" s="33">
        <f>2*$B$9</f>
        <v>2</v>
      </c>
      <c r="C32" s="33">
        <f>$B$9</f>
        <v>1</v>
      </c>
      <c r="D32" s="33"/>
      <c r="E32" s="35">
        <f>$B$8-$B$12</f>
        <v>90</v>
      </c>
      <c r="G32" s="36">
        <v>22.5</v>
      </c>
      <c r="H32" s="11"/>
    </row>
    <row r="33" spans="1:9" x14ac:dyDescent="0.2">
      <c r="A33" s="33">
        <f>$B$9</f>
        <v>1</v>
      </c>
      <c r="B33" s="33">
        <f>$B$9</f>
        <v>1</v>
      </c>
      <c r="C33" s="33">
        <f>2*$B$9</f>
        <v>2</v>
      </c>
      <c r="D33" s="33"/>
      <c r="E33" s="35">
        <f>$B$8-$B$13</f>
        <v>90</v>
      </c>
      <c r="G33" s="36">
        <v>22.5</v>
      </c>
      <c r="H33" s="11"/>
    </row>
    <row r="34" spans="1:9" x14ac:dyDescent="0.2">
      <c r="A34" s="11"/>
      <c r="B34" s="11"/>
      <c r="C34" s="11"/>
      <c r="D34" s="11"/>
      <c r="E34" s="11"/>
      <c r="F34" s="35"/>
      <c r="G34" s="11"/>
      <c r="H34" s="36"/>
      <c r="I34" s="11"/>
    </row>
    <row r="35" spans="1:9" x14ac:dyDescent="0.2">
      <c r="A35" s="11"/>
      <c r="B35" s="11"/>
      <c r="C35" s="11"/>
      <c r="D35" s="11"/>
      <c r="E35" s="11"/>
    </row>
  </sheetData>
  <mergeCells count="7">
    <mergeCell ref="A2:H2"/>
    <mergeCell ref="A3:H3"/>
    <mergeCell ref="C15:H15"/>
    <mergeCell ref="C8:H8"/>
    <mergeCell ref="C5:H5"/>
    <mergeCell ref="C6:H6"/>
    <mergeCell ref="C7:H7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8" sqref="B8"/>
    </sheetView>
  </sheetViews>
  <sheetFormatPr defaultColWidth="7.7109375" defaultRowHeight="18.75" x14ac:dyDescent="0.2"/>
  <cols>
    <col min="1" max="1" width="8.5703125" style="8" customWidth="1"/>
    <col min="2" max="2" width="14" style="8" customWidth="1"/>
    <col min="3" max="3" width="6.85546875" style="9" customWidth="1"/>
    <col min="4" max="4" width="16.5703125" style="9" customWidth="1"/>
    <col min="5" max="5" width="9.42578125" style="10" customWidth="1"/>
    <col min="6" max="6" width="15.140625" style="11" customWidth="1"/>
    <col min="7" max="7" width="10.28515625" style="10" customWidth="1"/>
    <col min="8" max="8" width="14.85546875" style="7" customWidth="1"/>
    <col min="9" max="9" width="10.28515625" style="7" customWidth="1"/>
    <col min="10" max="10" width="14.85546875" style="7" customWidth="1"/>
    <col min="11" max="16384" width="7.7109375" style="7"/>
  </cols>
  <sheetData>
    <row r="1" spans="1:10" s="2" customFormat="1" x14ac:dyDescent="0.2">
      <c r="A1" s="1" t="s">
        <v>24</v>
      </c>
      <c r="D1" s="3"/>
      <c r="E1" s="4"/>
      <c r="F1" s="5"/>
      <c r="G1" s="4"/>
      <c r="J1" s="2" t="s">
        <v>1</v>
      </c>
    </row>
    <row r="2" spans="1:10" s="6" customFormat="1" ht="36" customHeight="1" x14ac:dyDescent="0.2">
      <c r="A2" s="44" t="s">
        <v>31</v>
      </c>
      <c r="B2" s="44"/>
      <c r="C2" s="44"/>
      <c r="D2" s="44"/>
      <c r="E2" s="44"/>
      <c r="F2" s="44"/>
      <c r="G2" s="44"/>
      <c r="H2" s="44"/>
    </row>
    <row r="3" spans="1:10" ht="36" customHeight="1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10" ht="13.5" customHeight="1" x14ac:dyDescent="0.2">
      <c r="A4" s="7"/>
      <c r="B4" s="7"/>
      <c r="C4" s="8"/>
    </row>
    <row r="5" spans="1:10" s="12" customFormat="1" x14ac:dyDescent="0.2">
      <c r="C5" s="49" t="str">
        <f>"P = "&amp;B8&amp;" - "&amp;B9&amp;"Q"</f>
        <v>P = 100 - 1Q</v>
      </c>
      <c r="D5" s="49"/>
      <c r="E5" s="49"/>
      <c r="F5" s="49"/>
      <c r="G5" s="49"/>
      <c r="H5" s="49"/>
    </row>
    <row r="6" spans="1:10" s="12" customFormat="1" x14ac:dyDescent="0.2">
      <c r="C6" s="49" t="str">
        <f>"c1 = "&amp;B10&amp;" ; c2 = "&amp;B11&amp;" ; c3 = "&amp;B12&amp;" ; c4 = "&amp;B13&amp;" ; c5 = "&amp;B14</f>
        <v>c1 = 10 ; c2 = 10 ; c3 = 10 ; c4 = 10 ; c5 = 10</v>
      </c>
      <c r="D6" s="49"/>
      <c r="E6" s="49"/>
      <c r="F6" s="49"/>
      <c r="G6" s="49"/>
      <c r="H6" s="49"/>
    </row>
    <row r="7" spans="1:10" s="12" customFormat="1" x14ac:dyDescent="0.2">
      <c r="C7" s="49" t="str">
        <f>"Cost efficiencies: e = "&amp;$B$15&amp;" (post-merger: c1*e)"</f>
        <v>Cost efficiencies: e = 1 (post-merger: c1*e)</v>
      </c>
      <c r="D7" s="49"/>
      <c r="E7" s="49"/>
      <c r="F7" s="49"/>
      <c r="G7" s="49"/>
      <c r="H7" s="49"/>
    </row>
    <row r="8" spans="1:10" x14ac:dyDescent="0.2">
      <c r="A8" s="42" t="s">
        <v>13</v>
      </c>
      <c r="B8" s="13">
        <v>100</v>
      </c>
      <c r="C8" s="46" t="s">
        <v>19</v>
      </c>
      <c r="D8" s="47"/>
      <c r="E8" s="47"/>
      <c r="F8" s="47"/>
      <c r="G8" s="47"/>
      <c r="H8" s="48"/>
      <c r="I8" s="14"/>
      <c r="J8" s="14"/>
    </row>
    <row r="9" spans="1:10" x14ac:dyDescent="0.2">
      <c r="A9" s="42" t="s">
        <v>2</v>
      </c>
      <c r="B9" s="15">
        <v>1</v>
      </c>
      <c r="C9" s="16" t="s">
        <v>16</v>
      </c>
      <c r="D9" s="17" t="s">
        <v>0</v>
      </c>
      <c r="E9" s="43" t="s">
        <v>21</v>
      </c>
      <c r="F9" s="17" t="s">
        <v>32</v>
      </c>
      <c r="G9" s="39" t="s">
        <v>17</v>
      </c>
      <c r="H9" s="18">
        <f>SUM(D10:D14)</f>
        <v>75</v>
      </c>
      <c r="I9" s="14"/>
      <c r="J9" s="14"/>
    </row>
    <row r="10" spans="1:10" x14ac:dyDescent="0.2">
      <c r="A10" s="42" t="s">
        <v>4</v>
      </c>
      <c r="B10" s="19">
        <v>10</v>
      </c>
      <c r="C10" s="20">
        <v>1</v>
      </c>
      <c r="D10" s="21">
        <f>I24</f>
        <v>15.000000000000012</v>
      </c>
      <c r="E10" s="22">
        <f>D10/($D$10+$D$11+$D$12+$D$13+$D$14)</f>
        <v>0.20000000000000018</v>
      </c>
      <c r="F10" s="21">
        <f>($H$10-$B$10)*D10</f>
        <v>225.0000000000002</v>
      </c>
      <c r="G10" s="39" t="s">
        <v>18</v>
      </c>
      <c r="H10" s="23">
        <f>$B$8-$B$9*H9</f>
        <v>25</v>
      </c>
      <c r="I10" s="14"/>
      <c r="J10" s="14"/>
    </row>
    <row r="11" spans="1:10" x14ac:dyDescent="0.2">
      <c r="A11" s="42" t="s">
        <v>5</v>
      </c>
      <c r="B11" s="19">
        <v>10</v>
      </c>
      <c r="C11" s="20">
        <v>2</v>
      </c>
      <c r="D11" s="21">
        <f>I25</f>
        <v>14.999999999999986</v>
      </c>
      <c r="E11" s="22">
        <f>D11/($D$10+$D$11+$D$12+$D$13+$D$14)</f>
        <v>0.19999999999999982</v>
      </c>
      <c r="F11" s="21">
        <f>($H$10-$B$11)*D11</f>
        <v>224.99999999999977</v>
      </c>
      <c r="G11" s="39" t="s">
        <v>7</v>
      </c>
      <c r="H11" s="18">
        <f>SUM(F10:F14)</f>
        <v>1125</v>
      </c>
      <c r="I11" s="14"/>
      <c r="J11" s="14"/>
    </row>
    <row r="12" spans="1:10" x14ac:dyDescent="0.2">
      <c r="A12" s="42" t="s">
        <v>6</v>
      </c>
      <c r="B12" s="19">
        <v>10</v>
      </c>
      <c r="C12" s="20">
        <v>3</v>
      </c>
      <c r="D12" s="21">
        <f>I26</f>
        <v>14.999999999999993</v>
      </c>
      <c r="E12" s="22">
        <f>D12/($D$10+$D$11+$D$12+$D$13+$D$14)</f>
        <v>0.1999999999999999</v>
      </c>
      <c r="F12" s="21">
        <f>($H$10-$B$12)*D12</f>
        <v>224.99999999999989</v>
      </c>
      <c r="G12" s="40" t="s">
        <v>8</v>
      </c>
      <c r="H12" s="24">
        <f>0.5*($B$8 - H10)*H9</f>
        <v>2812.5</v>
      </c>
      <c r="I12" s="14"/>
      <c r="J12" s="14"/>
    </row>
    <row r="13" spans="1:10" x14ac:dyDescent="0.2">
      <c r="A13" s="42" t="s">
        <v>14</v>
      </c>
      <c r="B13" s="19">
        <v>10</v>
      </c>
      <c r="C13" s="20">
        <v>4</v>
      </c>
      <c r="D13" s="21">
        <f>I27</f>
        <v>14.999999999999998</v>
      </c>
      <c r="E13" s="22">
        <f>D13/($D$10+$D$11+$D$12+$D$13+$D$14)</f>
        <v>0.19999999999999998</v>
      </c>
      <c r="F13" s="21">
        <f>($H$10-$B$13)*D13</f>
        <v>224.99999999999997</v>
      </c>
      <c r="G13" s="40" t="s">
        <v>9</v>
      </c>
      <c r="H13" s="24">
        <f>SUM(H11:H12)</f>
        <v>3937.5</v>
      </c>
      <c r="I13" s="14"/>
      <c r="J13" s="14"/>
    </row>
    <row r="14" spans="1:10" x14ac:dyDescent="0.2">
      <c r="A14" s="42" t="s">
        <v>15</v>
      </c>
      <c r="B14" s="19">
        <v>10</v>
      </c>
      <c r="C14" s="20">
        <v>5</v>
      </c>
      <c r="D14" s="21">
        <f>I28</f>
        <v>15</v>
      </c>
      <c r="E14" s="22">
        <f>D14/($D$10+$D$11+$D$12+$D$13+$D$14)</f>
        <v>0.2</v>
      </c>
      <c r="F14" s="21">
        <f>($H$10-$B$14)*D14</f>
        <v>225</v>
      </c>
      <c r="G14" s="40" t="s">
        <v>10</v>
      </c>
      <c r="H14" s="25">
        <f>10000*(E10^2+E11^2+E12^2+E13^2+E14^2)</f>
        <v>1999.9999999999993</v>
      </c>
      <c r="I14" s="14"/>
      <c r="J14" s="14"/>
    </row>
    <row r="15" spans="1:10" x14ac:dyDescent="0.2">
      <c r="A15" s="42" t="s">
        <v>3</v>
      </c>
      <c r="B15" s="15">
        <v>1</v>
      </c>
      <c r="C15" s="46" t="s">
        <v>20</v>
      </c>
      <c r="D15" s="47"/>
      <c r="E15" s="47"/>
      <c r="F15" s="47"/>
      <c r="G15" s="47"/>
      <c r="H15" s="48"/>
      <c r="I15" s="26"/>
      <c r="J15" s="26"/>
    </row>
    <row r="16" spans="1:10" x14ac:dyDescent="0.2">
      <c r="A16" s="42"/>
      <c r="B16" s="13"/>
      <c r="C16" s="16" t="s">
        <v>16</v>
      </c>
      <c r="D16" s="17" t="s">
        <v>0</v>
      </c>
      <c r="E16" s="43" t="s">
        <v>21</v>
      </c>
      <c r="F16" s="17" t="s">
        <v>32</v>
      </c>
      <c r="G16" s="39" t="s">
        <v>17</v>
      </c>
      <c r="H16" s="18">
        <f>SUM(D17:D20)</f>
        <v>72</v>
      </c>
      <c r="I16" s="41" t="s">
        <v>25</v>
      </c>
      <c r="J16" s="24">
        <f>H16-H9</f>
        <v>-3</v>
      </c>
    </row>
    <row r="17" spans="1:10" x14ac:dyDescent="0.2">
      <c r="A17" s="42"/>
      <c r="B17" s="13"/>
      <c r="C17" s="20" t="s">
        <v>23</v>
      </c>
      <c r="D17" s="21">
        <f>H31</f>
        <v>17.999999999999993</v>
      </c>
      <c r="E17" s="22">
        <f>D17/($D$17+$D$18+$D$19+$D$20)</f>
        <v>0.24999999999999989</v>
      </c>
      <c r="F17" s="21">
        <f>($H$17-$B$15*$B$10)*D17</f>
        <v>323.99999999999989</v>
      </c>
      <c r="G17" s="39" t="s">
        <v>18</v>
      </c>
      <c r="H17" s="23">
        <f>$B$8-$B$9*H16</f>
        <v>28</v>
      </c>
      <c r="I17" s="41" t="s">
        <v>26</v>
      </c>
      <c r="J17" s="38">
        <f t="shared" ref="J17:J21" si="0">H17-H10</f>
        <v>3</v>
      </c>
    </row>
    <row r="18" spans="1:10" x14ac:dyDescent="0.2">
      <c r="A18" s="42"/>
      <c r="B18" s="13"/>
      <c r="C18" s="20">
        <v>3</v>
      </c>
      <c r="D18" s="21">
        <f>H32</f>
        <v>18.000000000000014</v>
      </c>
      <c r="E18" s="22">
        <f>D18/($D$17+$D$18+$D$19+$D$20)</f>
        <v>0.25000000000000022</v>
      </c>
      <c r="F18" s="21">
        <f>($H$17-$B$12)*D18</f>
        <v>324.00000000000023</v>
      </c>
      <c r="G18" s="39" t="s">
        <v>7</v>
      </c>
      <c r="H18" s="18">
        <f>SUM(F17:F20)</f>
        <v>1296</v>
      </c>
      <c r="I18" s="41" t="s">
        <v>27</v>
      </c>
      <c r="J18" s="24">
        <f t="shared" si="0"/>
        <v>171</v>
      </c>
    </row>
    <row r="19" spans="1:10" x14ac:dyDescent="0.2">
      <c r="A19" s="42"/>
      <c r="B19" s="13"/>
      <c r="C19" s="20">
        <v>4</v>
      </c>
      <c r="D19" s="21">
        <f>H33</f>
        <v>17.999999999999996</v>
      </c>
      <c r="E19" s="22">
        <f>D19/($D$17+$D$18+$D$19+$D$20)</f>
        <v>0.24999999999999994</v>
      </c>
      <c r="F19" s="21">
        <f>($H$17-$B$13)*D19</f>
        <v>323.99999999999994</v>
      </c>
      <c r="G19" s="40" t="s">
        <v>8</v>
      </c>
      <c r="H19" s="24">
        <f>0.5*($B$8 - H17)*H16</f>
        <v>2592</v>
      </c>
      <c r="I19" s="41" t="s">
        <v>28</v>
      </c>
      <c r="J19" s="24">
        <f t="shared" si="0"/>
        <v>-220.5</v>
      </c>
    </row>
    <row r="20" spans="1:10" x14ac:dyDescent="0.2">
      <c r="A20" s="42"/>
      <c r="B20" s="13"/>
      <c r="C20" s="20">
        <v>5</v>
      </c>
      <c r="D20" s="21">
        <f>H34</f>
        <v>18</v>
      </c>
      <c r="E20" s="22">
        <f>D20/($D$17+$D$18+$D$19+$D$20)</f>
        <v>0.25</v>
      </c>
      <c r="F20" s="21">
        <f>($H$17-$B$14)*D20</f>
        <v>324</v>
      </c>
      <c r="G20" s="40" t="s">
        <v>9</v>
      </c>
      <c r="H20" s="24">
        <f>SUM(H18:H19)</f>
        <v>3888</v>
      </c>
      <c r="I20" s="41" t="s">
        <v>29</v>
      </c>
      <c r="J20" s="24">
        <f t="shared" si="0"/>
        <v>-49.5</v>
      </c>
    </row>
    <row r="21" spans="1:10" x14ac:dyDescent="0.2">
      <c r="A21" s="42"/>
      <c r="B21" s="13"/>
      <c r="C21" s="20"/>
      <c r="D21" s="21"/>
      <c r="E21" s="22"/>
      <c r="F21" s="21"/>
      <c r="G21" s="40" t="s">
        <v>10</v>
      </c>
      <c r="H21" s="25">
        <f>10000*(E17^2+E18^2+E19^2+E20^2)</f>
        <v>2500</v>
      </c>
      <c r="I21" s="41" t="s">
        <v>30</v>
      </c>
      <c r="J21" s="24">
        <f t="shared" si="0"/>
        <v>500.00000000000068</v>
      </c>
    </row>
    <row r="22" spans="1:10" x14ac:dyDescent="0.2">
      <c r="A22" s="13"/>
      <c r="B22" s="13"/>
      <c r="C22" s="27"/>
      <c r="D22" s="27"/>
      <c r="E22" s="28"/>
      <c r="F22" s="29"/>
      <c r="G22" s="28"/>
      <c r="H22" s="26"/>
      <c r="I22" s="26"/>
      <c r="J22" s="26"/>
    </row>
    <row r="23" spans="1:10" x14ac:dyDescent="0.2">
      <c r="A23" s="30" t="s">
        <v>12</v>
      </c>
      <c r="B23" s="31"/>
      <c r="C23" s="32"/>
      <c r="D23" s="33"/>
      <c r="E23" s="32"/>
      <c r="F23" s="14"/>
      <c r="G23" s="14"/>
      <c r="J23" s="34"/>
    </row>
    <row r="24" spans="1:10" x14ac:dyDescent="0.2">
      <c r="A24" s="33">
        <f>2*$B$9</f>
        <v>2</v>
      </c>
      <c r="B24" s="33">
        <f>$B$9</f>
        <v>1</v>
      </c>
      <c r="C24" s="33">
        <f>$B$9</f>
        <v>1</v>
      </c>
      <c r="D24" s="33">
        <f>$B$9</f>
        <v>1</v>
      </c>
      <c r="E24" s="33">
        <f>$B$9</f>
        <v>1</v>
      </c>
      <c r="F24" s="35"/>
      <c r="G24" s="35">
        <f>$B$8-$B$10</f>
        <v>90</v>
      </c>
      <c r="H24" s="36"/>
      <c r="I24" s="36">
        <f t="array" ref="I24:I28">MMULT(MINVERSE(A24:E28),G24:G28)</f>
        <v>15.000000000000012</v>
      </c>
      <c r="J24" s="34"/>
    </row>
    <row r="25" spans="1:10" x14ac:dyDescent="0.2">
      <c r="A25" s="33">
        <f>$B$9</f>
        <v>1</v>
      </c>
      <c r="B25" s="33">
        <f>2*$B$9</f>
        <v>2</v>
      </c>
      <c r="C25" s="33">
        <f>$B$9</f>
        <v>1</v>
      </c>
      <c r="D25" s="33">
        <f>$B$9</f>
        <v>1</v>
      </c>
      <c r="E25" s="33">
        <f>$B$9</f>
        <v>1</v>
      </c>
      <c r="F25" s="35"/>
      <c r="G25" s="35">
        <f>$B$8-$B$11</f>
        <v>90</v>
      </c>
      <c r="H25" s="36"/>
      <c r="I25" s="36">
        <v>14.999999999999986</v>
      </c>
      <c r="J25" s="34"/>
    </row>
    <row r="26" spans="1:10" x14ac:dyDescent="0.2">
      <c r="A26" s="33">
        <f>$B$9</f>
        <v>1</v>
      </c>
      <c r="B26" s="33">
        <f>$B$9</f>
        <v>1</v>
      </c>
      <c r="C26" s="33">
        <f>2*$B$9</f>
        <v>2</v>
      </c>
      <c r="D26" s="33">
        <f>$B$9</f>
        <v>1</v>
      </c>
      <c r="E26" s="33">
        <f>$B$9</f>
        <v>1</v>
      </c>
      <c r="F26" s="35"/>
      <c r="G26" s="35">
        <f>$B$8-$B$12</f>
        <v>90</v>
      </c>
      <c r="H26" s="36"/>
      <c r="I26" s="36">
        <v>14.999999999999993</v>
      </c>
      <c r="J26" s="34"/>
    </row>
    <row r="27" spans="1:10" x14ac:dyDescent="0.2">
      <c r="A27" s="11">
        <f>$B$9</f>
        <v>1</v>
      </c>
      <c r="B27" s="11">
        <f>$B$9</f>
        <v>1</v>
      </c>
      <c r="C27" s="11">
        <f>$B$9</f>
        <v>1</v>
      </c>
      <c r="D27" s="11">
        <f>2*$B$9</f>
        <v>2</v>
      </c>
      <c r="E27" s="11">
        <f>$B$9</f>
        <v>1</v>
      </c>
      <c r="G27" s="35">
        <f>$B$8-$B$13</f>
        <v>90</v>
      </c>
      <c r="H27" s="36"/>
      <c r="I27" s="36">
        <v>14.999999999999998</v>
      </c>
      <c r="J27" s="14"/>
    </row>
    <row r="28" spans="1:10" x14ac:dyDescent="0.2">
      <c r="A28" s="11">
        <f>$B$9</f>
        <v>1</v>
      </c>
      <c r="B28" s="11">
        <f>$B$9</f>
        <v>1</v>
      </c>
      <c r="C28" s="11">
        <f>$B$9</f>
        <v>1</v>
      </c>
      <c r="D28" s="11">
        <f>$B$9</f>
        <v>1</v>
      </c>
      <c r="E28" s="11">
        <f>2*$B$9</f>
        <v>2</v>
      </c>
      <c r="G28" s="35">
        <f>$B$8-$B$14</f>
        <v>90</v>
      </c>
      <c r="H28" s="36"/>
      <c r="I28" s="36">
        <v>15</v>
      </c>
      <c r="J28" s="14"/>
    </row>
    <row r="29" spans="1:10" x14ac:dyDescent="0.2">
      <c r="A29" s="11"/>
      <c r="B29" s="11"/>
      <c r="C29" s="11"/>
      <c r="D29" s="11"/>
      <c r="E29" s="11"/>
      <c r="G29" s="11"/>
      <c r="H29" s="36"/>
      <c r="I29" s="36"/>
      <c r="J29" s="14"/>
    </row>
    <row r="30" spans="1:10" x14ac:dyDescent="0.2">
      <c r="A30" s="37" t="s">
        <v>11</v>
      </c>
      <c r="B30" s="11"/>
      <c r="C30" s="11"/>
      <c r="D30" s="11"/>
      <c r="E30" s="11"/>
      <c r="G30" s="11"/>
      <c r="H30" s="36"/>
      <c r="I30" s="36"/>
      <c r="J30" s="14"/>
    </row>
    <row r="31" spans="1:10" x14ac:dyDescent="0.2">
      <c r="A31" s="33">
        <f>2*$B$9</f>
        <v>2</v>
      </c>
      <c r="B31" s="33">
        <f>$B$9</f>
        <v>1</v>
      </c>
      <c r="C31" s="33">
        <f>$B$9</f>
        <v>1</v>
      </c>
      <c r="D31" s="33">
        <f>$B$9</f>
        <v>1</v>
      </c>
      <c r="E31" s="33"/>
      <c r="F31" s="35">
        <f>$B$8-($B$10*$B$15)</f>
        <v>90</v>
      </c>
      <c r="G31" s="11"/>
      <c r="H31" s="36">
        <f t="array" ref="H31:H34">MMULT(MINVERSE(A31:D34),F31:F34)</f>
        <v>17.999999999999993</v>
      </c>
      <c r="I31" s="11"/>
    </row>
    <row r="32" spans="1:10" x14ac:dyDescent="0.2">
      <c r="A32" s="33">
        <f>$B$9</f>
        <v>1</v>
      </c>
      <c r="B32" s="33">
        <f>2*$B$9</f>
        <v>2</v>
      </c>
      <c r="C32" s="33">
        <f>$B$9</f>
        <v>1</v>
      </c>
      <c r="D32" s="33">
        <f>$B$9</f>
        <v>1</v>
      </c>
      <c r="E32" s="33"/>
      <c r="F32" s="35">
        <f>$B$8-$B$12</f>
        <v>90</v>
      </c>
      <c r="G32" s="11"/>
      <c r="H32" s="36">
        <v>18.000000000000014</v>
      </c>
      <c r="I32" s="11"/>
    </row>
    <row r="33" spans="1:9" x14ac:dyDescent="0.2">
      <c r="A33" s="33">
        <f>$B$9</f>
        <v>1</v>
      </c>
      <c r="B33" s="33">
        <f>$B$9</f>
        <v>1</v>
      </c>
      <c r="C33" s="33">
        <f>2*$B$9</f>
        <v>2</v>
      </c>
      <c r="D33" s="33">
        <f>$B$9</f>
        <v>1</v>
      </c>
      <c r="E33" s="33"/>
      <c r="F33" s="35">
        <f>$B$8-$B$13</f>
        <v>90</v>
      </c>
      <c r="G33" s="11"/>
      <c r="H33" s="36">
        <v>17.999999999999996</v>
      </c>
      <c r="I33" s="11"/>
    </row>
    <row r="34" spans="1:9" x14ac:dyDescent="0.2">
      <c r="A34" s="11">
        <f>$B$9</f>
        <v>1</v>
      </c>
      <c r="B34" s="11">
        <f>$B$9</f>
        <v>1</v>
      </c>
      <c r="C34" s="11">
        <f>$B$9</f>
        <v>1</v>
      </c>
      <c r="D34" s="11">
        <f>2*$B$9</f>
        <v>2</v>
      </c>
      <c r="E34" s="11"/>
      <c r="F34" s="35">
        <f>$B$8-$B$14</f>
        <v>90</v>
      </c>
      <c r="G34" s="11"/>
      <c r="H34" s="36">
        <v>18</v>
      </c>
      <c r="I34" s="11"/>
    </row>
    <row r="35" spans="1:9" x14ac:dyDescent="0.2">
      <c r="A35" s="11"/>
      <c r="B35" s="11"/>
      <c r="C35" s="11"/>
      <c r="D35" s="11"/>
      <c r="E35" s="11"/>
    </row>
  </sheetData>
  <mergeCells count="7">
    <mergeCell ref="A2:H2"/>
    <mergeCell ref="A3:H3"/>
    <mergeCell ref="C15:H15"/>
    <mergeCell ref="C8:H8"/>
    <mergeCell ref="C5:H5"/>
    <mergeCell ref="C6:H6"/>
    <mergeCell ref="C7:H7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2_to_1_merger</vt:lpstr>
      <vt:lpstr>3_to_2_merger</vt:lpstr>
      <vt:lpstr>4_to_3_merger</vt:lpstr>
      <vt:lpstr>5_to_4_merger</vt:lpstr>
      <vt:lpstr>'2_to_1_merger'!Print_Area</vt:lpstr>
      <vt:lpstr>'3_to_2_merger'!Print_Area</vt:lpstr>
      <vt:lpstr>'4_to_3_merger'!Print_Area</vt:lpstr>
      <vt:lpstr>'5_to_4_merger'!Print_Area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Murdock</dc:creator>
  <cp:lastModifiedBy>Jennifer Murdock</cp:lastModifiedBy>
  <dcterms:created xsi:type="dcterms:W3CDTF">1996-10-14T23:33:28Z</dcterms:created>
  <dcterms:modified xsi:type="dcterms:W3CDTF">2014-09-22T12:12:09Z</dcterms:modified>
</cp:coreProperties>
</file>