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735" activeTab="0"/>
  </bookViews>
  <sheets>
    <sheet name="LCMintOutMeanA" sheetId="1" r:id="rId1"/>
    <sheet name="LCMintOutMeanB" sheetId="2" r:id="rId2"/>
    <sheet name="LCMintOutp1" sheetId="3" r:id="rId3"/>
    <sheet name="LCMintOutp2" sheetId="4" r:id="rId4"/>
    <sheet name="MintOutp3" sheetId="5" r:id="rId5"/>
    <sheet name="MintOutp4" sheetId="6" r:id="rId6"/>
    <sheet name="FlBrMintOutp1" sheetId="7" r:id="rId7"/>
    <sheet name="FlBrMintOutp2" sheetId="8" r:id="rId8"/>
    <sheet name="FlBrMintOutp3" sheetId="9" r:id="rId9"/>
    <sheet name="FlBrMintOutp4" sheetId="10" r:id="rId10"/>
    <sheet name="LCMintOutp" sheetId="11" r:id="rId11"/>
    <sheet name="SilverBillon" sheetId="12" r:id="rId12"/>
    <sheet name="Gold" sheetId="13" r:id="rId13"/>
  </sheets>
  <definedNames>
    <definedName name="_xlnm.Print_Titles" localSheetId="6">'FlBrMintOutp1'!$A:$A,'FlBrMintOutp1'!$1:$7</definedName>
    <definedName name="_xlnm.Print_Titles" localSheetId="7">'FlBrMintOutp2'!$A:$A,'FlBrMintOutp2'!$1:$7</definedName>
    <definedName name="_xlnm.Print_Titles" localSheetId="8">'FlBrMintOutp3'!$A:$A,'FlBrMintOutp3'!$1:$7</definedName>
    <definedName name="_xlnm.Print_Titles" localSheetId="9">'FlBrMintOutp4'!$A:$A,'FlBrMintOutp4'!$1:$7</definedName>
    <definedName name="_xlnm.Print_Titles" localSheetId="12">'Gold'!$A:$A,'Gold'!$1:$7</definedName>
    <definedName name="_xlnm.Print_Titles" localSheetId="0">'LCMintOutMeanA'!$A:$A,'LCMintOutMeanA'!$1:$7</definedName>
    <definedName name="_xlnm.Print_Titles" localSheetId="1">'LCMintOutMeanB'!$A:$A,'LCMintOutMeanB'!$1:$7</definedName>
    <definedName name="_xlnm.Print_Titles" localSheetId="10">'LCMintOutp'!$A:$A,'LCMintOutp'!$1:$7</definedName>
    <definedName name="_xlnm.Print_Titles" localSheetId="2">'LCMintOutp1'!$A:$A,'LCMintOutp1'!$1:$7</definedName>
    <definedName name="_xlnm.Print_Titles" localSheetId="3">'LCMintOutp2'!$A:$A,'LCMintOutp2'!$1:$7</definedName>
    <definedName name="_xlnm.Print_Titles" localSheetId="4">'MintOutp3'!$A:$A,'MintOutp3'!$1:$7</definedName>
    <definedName name="_xlnm.Print_Titles" localSheetId="5">'MintOutp4'!$A:$A,'MintOutp4'!$1:$7</definedName>
    <definedName name="_xlnm.Print_Titles" localSheetId="11">'SilverBillon'!$A:$A,'SilverBillon'!$1:$7</definedName>
  </definedNames>
  <calcPr fullCalcOnLoad="1"/>
</workbook>
</file>

<file path=xl/sharedStrings.xml><?xml version="1.0" encoding="utf-8"?>
<sst xmlns="http://schemas.openxmlformats.org/spreadsheetml/2006/main" count="1173" uniqueCount="126">
  <si>
    <t>Brabant £ gr</t>
  </si>
  <si>
    <t>1334-35</t>
  </si>
  <si>
    <t>Brabant £ gr.</t>
  </si>
  <si>
    <t>TOTAL £ groot</t>
  </si>
  <si>
    <t>Total £ gr.</t>
  </si>
  <si>
    <t>in £ groot</t>
  </si>
  <si>
    <t>£ gr. Billon</t>
  </si>
  <si>
    <t>£ gr. HVC</t>
  </si>
  <si>
    <t>£ groot</t>
  </si>
  <si>
    <t>1336-40</t>
  </si>
  <si>
    <t>1336-40 to 1496-1500 in quinquennial means</t>
  </si>
  <si>
    <t>1341-45</t>
  </si>
  <si>
    <t>1346-50</t>
  </si>
  <si>
    <t>1351-55</t>
  </si>
  <si>
    <t>1356-60</t>
  </si>
  <si>
    <t>1361-65</t>
  </si>
  <si>
    <t>1366-70</t>
  </si>
  <si>
    <t>1371-75</t>
  </si>
  <si>
    <t>1376-80</t>
  </si>
  <si>
    <t>1381-85</t>
  </si>
  <si>
    <t>1381-95</t>
  </si>
  <si>
    <t>1386-90</t>
  </si>
  <si>
    <t>1391-95</t>
  </si>
  <si>
    <t>1396-00</t>
  </si>
  <si>
    <t>1401-05</t>
  </si>
  <si>
    <t>1406-10</t>
  </si>
  <si>
    <t>1411-15</t>
  </si>
  <si>
    <t>1416-20</t>
  </si>
  <si>
    <t>1421-25</t>
  </si>
  <si>
    <t>1426-30</t>
  </si>
  <si>
    <t>1426-50</t>
  </si>
  <si>
    <t>1431-35</t>
  </si>
  <si>
    <t>1436-40</t>
  </si>
  <si>
    <t>1441-45</t>
  </si>
  <si>
    <t>1446-50</t>
  </si>
  <si>
    <t>1451-55</t>
  </si>
  <si>
    <t>1451-75</t>
  </si>
  <si>
    <t>1456-60</t>
  </si>
  <si>
    <t>1461-65</t>
  </si>
  <si>
    <t>1466-70</t>
  </si>
  <si>
    <t>1471-75</t>
  </si>
  <si>
    <t>1476-00</t>
  </si>
  <si>
    <t>1476-80</t>
  </si>
  <si>
    <t>1481-85</t>
  </si>
  <si>
    <t>1486-90</t>
  </si>
  <si>
    <t>1491-95</t>
  </si>
  <si>
    <t>1496-00</t>
  </si>
  <si>
    <t>1501-05</t>
  </si>
  <si>
    <t>1501-25</t>
  </si>
  <si>
    <t>1506-10</t>
  </si>
  <si>
    <t>1511-15</t>
  </si>
  <si>
    <t>1516-20</t>
  </si>
  <si>
    <t>1521-25</t>
  </si>
  <si>
    <t>1526-30</t>
  </si>
  <si>
    <t>1526-50</t>
  </si>
  <si>
    <t>1531-35</t>
  </si>
  <si>
    <t>1536-40</t>
  </si>
  <si>
    <t>1541-45</t>
  </si>
  <si>
    <t>1546-50</t>
  </si>
  <si>
    <t>1551-55</t>
  </si>
  <si>
    <t>1551-75</t>
  </si>
  <si>
    <t>1556-60</t>
  </si>
  <si>
    <t>1561-65</t>
  </si>
  <si>
    <t>1566-70</t>
  </si>
  <si>
    <t>1571-75</t>
  </si>
  <si>
    <t>1576-00</t>
  </si>
  <si>
    <t>1576-80</t>
  </si>
  <si>
    <t>1581-85</t>
  </si>
  <si>
    <t>1586-90</t>
  </si>
  <si>
    <t>1591-95</t>
  </si>
  <si>
    <t>1596-00</t>
  </si>
  <si>
    <t>Antwerp</t>
  </si>
  <si>
    <t>Brabant</t>
  </si>
  <si>
    <t>BRABANT</t>
  </si>
  <si>
    <t>Brabant kg</t>
  </si>
  <si>
    <t>Bruges</t>
  </si>
  <si>
    <t>Bruges: gap in data for 1594-99 inclusive</t>
  </si>
  <si>
    <t>Brussels</t>
  </si>
  <si>
    <t>COPPER</t>
  </si>
  <si>
    <t>Flanders</t>
  </si>
  <si>
    <t>FLANDERS</t>
  </si>
  <si>
    <t>Flanders &amp;</t>
  </si>
  <si>
    <t>gap</t>
  </si>
  <si>
    <t>Gold</t>
  </si>
  <si>
    <t>GOLD</t>
  </si>
  <si>
    <t>Gold Mint Outputs in Brabant</t>
  </si>
  <si>
    <t>Holland</t>
  </si>
  <si>
    <t>in Flanders and Brabant, 1500 - 1700</t>
  </si>
  <si>
    <t>in gold</t>
  </si>
  <si>
    <t>in Gold</t>
  </si>
  <si>
    <t>in kilograms of fine gold and silver and in pounds groot Flemish</t>
  </si>
  <si>
    <t>in Marcs and Kilograms of Fine Metal, and in Flemish Pounds Groot</t>
  </si>
  <si>
    <t>in silver</t>
  </si>
  <si>
    <t>in Silver</t>
  </si>
  <si>
    <t>kg.</t>
  </si>
  <si>
    <t>Kg.</t>
  </si>
  <si>
    <t xml:space="preserve">kg. </t>
  </si>
  <si>
    <t>kg. Billon</t>
  </si>
  <si>
    <t>kg. HVC</t>
  </si>
  <si>
    <t>Kilograms</t>
  </si>
  <si>
    <t>Low Countries</t>
  </si>
  <si>
    <t>Marcs</t>
  </si>
  <si>
    <t>mint outputs</t>
  </si>
  <si>
    <t>Mint Outputs of the Burgundian Low Countries (Flanders, Brabant, Namur, Hainaut, Holland-Zeeland)</t>
  </si>
  <si>
    <t>missing</t>
  </si>
  <si>
    <t>Months</t>
  </si>
  <si>
    <t>Namur/Hainaut</t>
  </si>
  <si>
    <t>of mint outputs</t>
  </si>
  <si>
    <t>of Total</t>
  </si>
  <si>
    <t>Outputs of Silver and Billon Coinage, in terms of kilograms of fine silver</t>
  </si>
  <si>
    <t>Outputs of the Burgundian Mints in Flanders and Brabant, 1426-1600:</t>
  </si>
  <si>
    <t>Outputs of the Burgundian Mints in Flanders and Brabant, In Kilograms of Fine Metal,</t>
  </si>
  <si>
    <t>Outputs of the Mints in Flanders and the Burgundian Low Countries</t>
  </si>
  <si>
    <t>Outputs of the Mints in Flanders, Brabant, and the other Burgundian Low Countries</t>
  </si>
  <si>
    <t>Percent</t>
  </si>
  <si>
    <t>percentage</t>
  </si>
  <si>
    <t>Silver</t>
  </si>
  <si>
    <t>SILVER</t>
  </si>
  <si>
    <t>Table 5.</t>
  </si>
  <si>
    <t>Total</t>
  </si>
  <si>
    <t>TOTAL</t>
  </si>
  <si>
    <t>Total kg.</t>
  </si>
  <si>
    <t>TOTAL LC</t>
  </si>
  <si>
    <t>Total Value</t>
  </si>
  <si>
    <t>With Values in Flemish Pounds Groot: Quinquennial Means, 1426-30 to 1596-1600</t>
  </si>
  <si>
    <t>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</si>
</sst>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09]\ #,##0.00"/>
    <numFmt numFmtId="165" formatCode="[$$-1009]\ #,##0"/>
    <numFmt numFmtId="166" formatCode="#,##0.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4" fillId="0" borderId="0" applyNumberFormat="0" applyFill="0" applyBorder="0" applyAlignment="0" applyProtection="0"/>
    <xf numFmtId="2" fontId="0" fillId="2" borderId="0">
      <alignment/>
      <protection/>
    </xf>
    <xf numFmtId="0" fontId="25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10" fontId="0" fillId="2" borderId="0">
      <alignment/>
      <protection/>
    </xf>
    <xf numFmtId="0" fontId="31" fillId="0" borderId="0" applyNumberFormat="0" applyFill="0" applyBorder="0" applyAlignment="0" applyProtection="0"/>
    <xf numFmtId="0" fontId="0" fillId="2" borderId="7">
      <alignment/>
      <protection/>
    </xf>
    <xf numFmtId="0" fontId="32" fillId="0" borderId="0" applyNumberFormat="0" applyFill="0" applyBorder="0" applyAlignment="0" applyProtection="0"/>
  </cellStyleXfs>
  <cellXfs count="11"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0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166" fontId="0" fillId="2" borderId="0" xfId="0" applyNumberFormat="1" applyFill="1" applyAlignment="1">
      <alignment/>
    </xf>
    <xf numFmtId="166" fontId="3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FF"/>
      <rgbColor rgb="0000FFFF"/>
      <rgbColor rgb="00FF0000"/>
      <rgbColor rgb="00FFFF80"/>
      <rgbColor rgb="0000FF00"/>
      <rgbColor rgb="00FFFF00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E42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2" max="3" width="9.57421875" style="0" customWidth="1"/>
    <col min="4" max="4" width="11.7109375" style="0" customWidth="1"/>
    <col min="5" max="5" width="10.57421875" style="0" customWidth="1"/>
    <col min="6" max="6" width="9.00390625" style="0" customWidth="1"/>
    <col min="7" max="8" width="11.7109375" style="0" customWidth="1"/>
    <col min="9" max="9" width="13.00390625" style="0" customWidth="1"/>
    <col min="11" max="11" width="10.57421875" style="0" customWidth="1"/>
    <col min="12" max="12" width="8.57421875" style="0" customWidth="1"/>
    <col min="13" max="13" width="11.7109375" style="0" customWidth="1"/>
    <col min="14" max="16" width="15.28125" style="0" customWidth="1"/>
    <col min="18" max="19" width="10.57421875" style="0" customWidth="1"/>
    <col min="20" max="20" width="11.7109375" style="0" customWidth="1"/>
    <col min="24" max="25" width="11.7109375" style="1" customWidth="1"/>
    <col min="27" max="29" width="11.7109375" style="0" customWidth="1"/>
    <col min="30" max="32" width="10.57421875" style="0" customWidth="1"/>
    <col min="33" max="33" width="11.7109375" style="0" customWidth="1"/>
    <col min="34" max="34" width="13.00390625" style="0" customWidth="1"/>
    <col min="36" max="38" width="10.57421875" style="0" customWidth="1"/>
    <col min="39" max="41" width="15.28125" style="0" customWidth="1"/>
    <col min="43" max="43" width="11.7109375" style="0" customWidth="1"/>
    <col min="44" max="44" width="11.140625" style="0" customWidth="1"/>
    <col min="45" max="45" width="11.7109375" style="0" customWidth="1"/>
    <col min="49" max="50" width="11.7109375" style="1" customWidth="1"/>
    <col min="51" max="51" width="12.8515625" style="0" customWidth="1"/>
    <col min="52" max="52" width="9.57421875" style="1" customWidth="1"/>
    <col min="53" max="53" width="9.57421875" style="0" customWidth="1"/>
    <col min="54" max="54" width="13.140625" style="0" customWidth="1"/>
    <col min="55" max="56" width="12.28125" style="0" customWidth="1"/>
  </cols>
  <sheetData>
    <row r="1" spans="1:57" ht="12.75">
      <c r="A1" s="3"/>
      <c r="B1" s="5" t="s">
        <v>112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Y1" s="4"/>
      <c r="BA1" s="1"/>
      <c r="BB1" s="4"/>
      <c r="BC1" s="1"/>
      <c r="BD1" s="1"/>
      <c r="BE1" s="4"/>
    </row>
    <row r="2" spans="1:57" ht="12.75">
      <c r="A2" s="3"/>
      <c r="B2" s="5" t="s">
        <v>91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Y2" s="4"/>
      <c r="BA2" s="1"/>
      <c r="BB2" s="4"/>
      <c r="BC2" s="1"/>
      <c r="BD2" s="1"/>
      <c r="BE2" s="4"/>
    </row>
    <row r="3" spans="1:57" ht="12.75">
      <c r="A3" s="3"/>
      <c r="B3" s="5" t="s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Z3" s="4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Y3" s="4"/>
      <c r="BA3" s="1"/>
      <c r="BB3" s="4"/>
      <c r="BC3" s="1"/>
      <c r="BD3" s="1"/>
      <c r="BE3" s="4"/>
    </row>
    <row r="4" spans="1:57" ht="12.75">
      <c r="A4" s="3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Z4" s="4"/>
      <c r="AA4" s="5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Y4" s="4"/>
      <c r="BA4" s="1"/>
      <c r="BB4" s="4"/>
      <c r="BC4" s="1"/>
      <c r="BD4" s="1"/>
      <c r="BE4" s="4"/>
    </row>
    <row r="5" spans="1:57" ht="12.75">
      <c r="A5" s="3"/>
      <c r="B5" s="5"/>
      <c r="C5" s="5" t="s">
        <v>84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Z5" s="4"/>
      <c r="AA5" s="5"/>
      <c r="AB5" s="5" t="s">
        <v>117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Y5" s="4"/>
      <c r="BA5" s="1"/>
      <c r="BB5" s="4"/>
      <c r="BC5" s="1"/>
      <c r="BD5" s="1"/>
      <c r="BE5" s="4"/>
    </row>
    <row r="6" spans="1:57" ht="12.75">
      <c r="A6" s="3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Y6" s="4"/>
      <c r="BA6" s="1"/>
      <c r="BB6" s="4"/>
      <c r="BC6" s="1"/>
      <c r="BD6" s="1"/>
      <c r="BE6" s="4"/>
    </row>
    <row r="7" spans="1:57" ht="12.75">
      <c r="A7" s="3"/>
      <c r="B7" s="5" t="s">
        <v>79</v>
      </c>
      <c r="C7" s="5" t="s">
        <v>79</v>
      </c>
      <c r="D7" s="5" t="s">
        <v>79</v>
      </c>
      <c r="E7" s="5" t="s">
        <v>72</v>
      </c>
      <c r="F7" s="5" t="s">
        <v>72</v>
      </c>
      <c r="G7" s="5" t="s">
        <v>72</v>
      </c>
      <c r="H7" s="5" t="s">
        <v>81</v>
      </c>
      <c r="I7" s="5" t="s">
        <v>81</v>
      </c>
      <c r="J7" s="5"/>
      <c r="K7" s="5" t="s">
        <v>86</v>
      </c>
      <c r="L7" s="5" t="s">
        <v>86</v>
      </c>
      <c r="M7" s="5" t="s">
        <v>86</v>
      </c>
      <c r="N7" s="5" t="s">
        <v>106</v>
      </c>
      <c r="O7" s="5" t="s">
        <v>106</v>
      </c>
      <c r="P7" s="5" t="s">
        <v>106</v>
      </c>
      <c r="Q7" s="5"/>
      <c r="R7" s="5" t="s">
        <v>119</v>
      </c>
      <c r="S7" s="5" t="s">
        <v>119</v>
      </c>
      <c r="T7" s="5" t="s">
        <v>119</v>
      </c>
      <c r="U7" s="5"/>
      <c r="V7" s="5" t="s">
        <v>119</v>
      </c>
      <c r="W7" s="5" t="s">
        <v>119</v>
      </c>
      <c r="X7" s="2"/>
      <c r="Y7" s="2"/>
      <c r="Z7" s="5"/>
      <c r="AA7" s="5" t="s">
        <v>79</v>
      </c>
      <c r="AB7" s="5" t="s">
        <v>79</v>
      </c>
      <c r="AC7" s="5" t="s">
        <v>79</v>
      </c>
      <c r="AD7" s="5" t="s">
        <v>72</v>
      </c>
      <c r="AE7" s="5" t="s">
        <v>72</v>
      </c>
      <c r="AF7" s="5" t="s">
        <v>72</v>
      </c>
      <c r="AG7" s="5" t="s">
        <v>81</v>
      </c>
      <c r="AH7" s="5" t="s">
        <v>81</v>
      </c>
      <c r="AI7" s="5"/>
      <c r="AJ7" s="5" t="s">
        <v>86</v>
      </c>
      <c r="AK7" s="5" t="s">
        <v>86</v>
      </c>
      <c r="AL7" s="5" t="s">
        <v>86</v>
      </c>
      <c r="AM7" s="5" t="s">
        <v>106</v>
      </c>
      <c r="AN7" s="5" t="s">
        <v>106</v>
      </c>
      <c r="AO7" s="5" t="s">
        <v>106</v>
      </c>
      <c r="AP7" s="5"/>
      <c r="AQ7" s="5" t="s">
        <v>119</v>
      </c>
      <c r="AR7" s="5" t="s">
        <v>119</v>
      </c>
      <c r="AS7" s="5" t="s">
        <v>119</v>
      </c>
      <c r="AT7" s="5"/>
      <c r="AU7" s="5" t="s">
        <v>119</v>
      </c>
      <c r="AV7" s="5" t="s">
        <v>119</v>
      </c>
      <c r="AW7" s="2"/>
      <c r="AX7" s="2"/>
      <c r="AY7" s="5"/>
      <c r="AZ7" s="2"/>
      <c r="BA7" s="2"/>
      <c r="BB7" s="5" t="s">
        <v>102</v>
      </c>
      <c r="BC7" s="2" t="s">
        <v>88</v>
      </c>
      <c r="BD7" s="2" t="s">
        <v>92</v>
      </c>
      <c r="BE7" s="5"/>
    </row>
    <row r="8" spans="1:57" ht="12.75">
      <c r="A8" s="3"/>
      <c r="B8" s="5" t="s">
        <v>101</v>
      </c>
      <c r="C8" s="5" t="s">
        <v>95</v>
      </c>
      <c r="D8" s="5" t="s">
        <v>8</v>
      </c>
      <c r="E8" s="5" t="s">
        <v>101</v>
      </c>
      <c r="F8" s="5" t="s">
        <v>95</v>
      </c>
      <c r="G8" s="5" t="s">
        <v>8</v>
      </c>
      <c r="H8" s="5" t="s">
        <v>74</v>
      </c>
      <c r="I8" s="5" t="s">
        <v>0</v>
      </c>
      <c r="J8" s="5"/>
      <c r="K8" s="5" t="s">
        <v>101</v>
      </c>
      <c r="L8" s="5" t="s">
        <v>95</v>
      </c>
      <c r="M8" s="5" t="s">
        <v>8</v>
      </c>
      <c r="N8" s="5" t="s">
        <v>101</v>
      </c>
      <c r="O8" s="5" t="s">
        <v>94</v>
      </c>
      <c r="P8" s="5" t="s">
        <v>8</v>
      </c>
      <c r="Q8" s="5"/>
      <c r="R8" s="5" t="s">
        <v>101</v>
      </c>
      <c r="S8" s="5" t="s">
        <v>95</v>
      </c>
      <c r="T8" s="5" t="s">
        <v>8</v>
      </c>
      <c r="U8" s="5"/>
      <c r="V8" s="5" t="s">
        <v>95</v>
      </c>
      <c r="W8" s="5" t="s">
        <v>8</v>
      </c>
      <c r="X8" s="2"/>
      <c r="Y8" s="2"/>
      <c r="Z8" s="5"/>
      <c r="AA8" s="5" t="s">
        <v>101</v>
      </c>
      <c r="AB8" s="5" t="s">
        <v>95</v>
      </c>
      <c r="AC8" s="5" t="s">
        <v>8</v>
      </c>
      <c r="AD8" s="5" t="s">
        <v>101</v>
      </c>
      <c r="AE8" s="5" t="s">
        <v>94</v>
      </c>
      <c r="AF8" s="5" t="s">
        <v>8</v>
      </c>
      <c r="AG8" s="5" t="s">
        <v>74</v>
      </c>
      <c r="AH8" s="5" t="s">
        <v>0</v>
      </c>
      <c r="AI8" s="5"/>
      <c r="AJ8" s="5" t="s">
        <v>101</v>
      </c>
      <c r="AK8" s="5" t="s">
        <v>94</v>
      </c>
      <c r="AL8" s="5" t="s">
        <v>8</v>
      </c>
      <c r="AM8" s="5" t="s">
        <v>101</v>
      </c>
      <c r="AN8" s="5" t="s">
        <v>94</v>
      </c>
      <c r="AO8" s="5" t="s">
        <v>8</v>
      </c>
      <c r="AP8" s="5"/>
      <c r="AQ8" s="5" t="s">
        <v>101</v>
      </c>
      <c r="AR8" s="5" t="s">
        <v>99</v>
      </c>
      <c r="AS8" s="5" t="s">
        <v>8</v>
      </c>
      <c r="AT8" s="5"/>
      <c r="AU8" s="5" t="s">
        <v>99</v>
      </c>
      <c r="AV8" s="5" t="s">
        <v>8</v>
      </c>
      <c r="AW8" s="2"/>
      <c r="AX8" s="2"/>
      <c r="AY8" s="5"/>
      <c r="AZ8" s="2"/>
      <c r="BA8" s="2"/>
      <c r="BB8" s="5" t="s">
        <v>5</v>
      </c>
      <c r="BC8" s="2"/>
      <c r="BD8" s="2"/>
      <c r="BE8" s="5"/>
    </row>
    <row r="9" spans="1:57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Y9" s="4"/>
      <c r="BA9" s="1"/>
      <c r="BB9" s="4"/>
      <c r="BC9" s="1"/>
      <c r="BD9" s="1"/>
      <c r="BE9" s="4"/>
    </row>
    <row r="10" spans="1:57" ht="12.75">
      <c r="A10" s="3" t="s">
        <v>9</v>
      </c>
      <c r="B10" s="4"/>
      <c r="C10" s="4">
        <v>266.76879999999994</v>
      </c>
      <c r="D10" s="4">
        <v>3975.69</v>
      </c>
      <c r="E10" s="4"/>
      <c r="F10" s="4"/>
      <c r="G10" s="4"/>
      <c r="H10" s="4">
        <v>266.76879999999994</v>
      </c>
      <c r="I10" s="4">
        <v>3975.69</v>
      </c>
      <c r="J10" s="4"/>
      <c r="K10" s="4"/>
      <c r="L10" s="4"/>
      <c r="M10" s="4"/>
      <c r="N10" s="4"/>
      <c r="O10" s="4"/>
      <c r="P10" s="4"/>
      <c r="Q10" s="4"/>
      <c r="R10" s="4"/>
      <c r="S10" s="4">
        <v>266.76879999999994</v>
      </c>
      <c r="T10" s="4">
        <v>3975.69</v>
      </c>
      <c r="U10" s="4"/>
      <c r="V10" s="4">
        <f aca="true" t="shared" si="0" ref="V10:V42">C10+F10+L10+O10</f>
        <v>266.76879999999994</v>
      </c>
      <c r="W10" s="4">
        <f aca="true" t="shared" si="1" ref="W10:W42">D10+G10+M10+P10</f>
        <v>3975.69</v>
      </c>
      <c r="X10" s="1">
        <f aca="true" t="shared" si="2" ref="X10:X42">S10/V10</f>
        <v>1</v>
      </c>
      <c r="Y10" s="1">
        <f aca="true" t="shared" si="3" ref="Y10:Y42">T10/W10</f>
        <v>1</v>
      </c>
      <c r="Z10" s="4"/>
      <c r="AA10" s="4"/>
      <c r="AB10" s="4">
        <v>3641.1140000000005</v>
      </c>
      <c r="AC10" s="4">
        <v>4873.432</v>
      </c>
      <c r="AD10" s="4"/>
      <c r="AE10" s="4"/>
      <c r="AF10" s="4"/>
      <c r="AG10" s="4">
        <v>3641.1140000000005</v>
      </c>
      <c r="AH10" s="4">
        <v>4873.432</v>
      </c>
      <c r="AI10" s="4"/>
      <c r="AJ10" s="4"/>
      <c r="AK10" s="4"/>
      <c r="AL10" s="4"/>
      <c r="AM10" s="4"/>
      <c r="AN10" s="4"/>
      <c r="AO10" s="4"/>
      <c r="AP10" s="4"/>
      <c r="AQ10" s="4"/>
      <c r="AR10" s="4">
        <v>3641.1140000000005</v>
      </c>
      <c r="AS10" s="4">
        <v>4873.432</v>
      </c>
      <c r="AT10" s="4"/>
      <c r="AU10" s="4">
        <f aca="true" t="shared" si="4" ref="AU10:AU42">AB10+AE10+AK10+AN10</f>
        <v>3641.1140000000005</v>
      </c>
      <c r="AV10" s="4">
        <f aca="true" t="shared" si="5" ref="AV10:AV42">AC10+AF10+AL10+AO10</f>
        <v>4873.432</v>
      </c>
      <c r="AW10" s="1">
        <f aca="true" t="shared" si="6" ref="AW10:AW34">AR10/AU10</f>
        <v>1</v>
      </c>
      <c r="AX10" s="1">
        <f aca="true" t="shared" si="7" ref="AX10:AX34">AS10/AV10</f>
        <v>1</v>
      </c>
      <c r="AY10" s="4">
        <f aca="true" t="shared" si="8" ref="AY10:AY42">W10+AV10</f>
        <v>8849.122</v>
      </c>
      <c r="AZ10" s="1">
        <f aca="true" t="shared" si="9" ref="AZ10:AZ42">AY10/BB10</f>
        <v>1</v>
      </c>
      <c r="BA10" s="1"/>
      <c r="BB10" s="4">
        <v>8849.122</v>
      </c>
      <c r="BC10" s="1">
        <v>0.4492750806238179</v>
      </c>
      <c r="BD10" s="1">
        <v>0.5507249193761822</v>
      </c>
      <c r="BE10" s="4"/>
    </row>
    <row r="11" spans="1:57" ht="12.75">
      <c r="A11" s="3" t="s">
        <v>11</v>
      </c>
      <c r="B11" s="4"/>
      <c r="C11" s="4">
        <v>1.3215999999999999</v>
      </c>
      <c r="D11" s="4">
        <v>26.6</v>
      </c>
      <c r="E11" s="4"/>
      <c r="F11" s="4"/>
      <c r="G11" s="4"/>
      <c r="H11" s="4">
        <v>1.3215999999999999</v>
      </c>
      <c r="I11" s="4">
        <v>26.6</v>
      </c>
      <c r="J11" s="4"/>
      <c r="K11" s="4"/>
      <c r="L11" s="4"/>
      <c r="M11" s="4"/>
      <c r="N11" s="4"/>
      <c r="O11" s="4"/>
      <c r="P11" s="4"/>
      <c r="Q11" s="4"/>
      <c r="R11" s="4"/>
      <c r="S11" s="4">
        <v>1.3215999999999999</v>
      </c>
      <c r="T11" s="4">
        <v>26.6</v>
      </c>
      <c r="U11" s="4"/>
      <c r="V11" s="4">
        <f t="shared" si="0"/>
        <v>1.3215999999999999</v>
      </c>
      <c r="W11" s="4">
        <f t="shared" si="1"/>
        <v>26.6</v>
      </c>
      <c r="X11" s="1">
        <f t="shared" si="2"/>
        <v>1</v>
      </c>
      <c r="Y11" s="1">
        <f t="shared" si="3"/>
        <v>1</v>
      </c>
      <c r="Z11" s="4"/>
      <c r="AA11" s="4"/>
      <c r="AB11" s="4">
        <v>176.7606</v>
      </c>
      <c r="AC11" s="4">
        <v>310.86</v>
      </c>
      <c r="AD11" s="4"/>
      <c r="AE11" s="4"/>
      <c r="AF11" s="4"/>
      <c r="AG11" s="4">
        <v>176.7606</v>
      </c>
      <c r="AH11" s="4">
        <v>310.86</v>
      </c>
      <c r="AI11" s="4"/>
      <c r="AJ11" s="4"/>
      <c r="AK11" s="4"/>
      <c r="AL11" s="4"/>
      <c r="AM11" s="4"/>
      <c r="AN11" s="4"/>
      <c r="AO11" s="4"/>
      <c r="AP11" s="4"/>
      <c r="AQ11" s="4"/>
      <c r="AR11" s="4">
        <v>176.7606</v>
      </c>
      <c r="AS11" s="4">
        <v>310.86</v>
      </c>
      <c r="AT11" s="4"/>
      <c r="AU11" s="4">
        <f t="shared" si="4"/>
        <v>176.7606</v>
      </c>
      <c r="AV11" s="4">
        <f t="shared" si="5"/>
        <v>310.86</v>
      </c>
      <c r="AW11" s="1">
        <f t="shared" si="6"/>
        <v>1</v>
      </c>
      <c r="AX11" s="1">
        <f t="shared" si="7"/>
        <v>1</v>
      </c>
      <c r="AY11" s="4">
        <f t="shared" si="8"/>
        <v>337.46000000000004</v>
      </c>
      <c r="AZ11" s="1">
        <f t="shared" si="9"/>
        <v>1.0000000000000002</v>
      </c>
      <c r="BA11" s="1"/>
      <c r="BB11" s="4">
        <v>337.46</v>
      </c>
      <c r="BC11" s="1">
        <v>0.07882415693711849</v>
      </c>
      <c r="BD11" s="1">
        <v>0.9211758430628816</v>
      </c>
      <c r="BE11" s="4"/>
    </row>
    <row r="12" spans="1:57" ht="12.75">
      <c r="A12" s="3" t="s">
        <v>12</v>
      </c>
      <c r="B12" s="4"/>
      <c r="C12" s="4">
        <v>315.9646</v>
      </c>
      <c r="D12" s="4">
        <v>6596.361999999999</v>
      </c>
      <c r="E12" s="4"/>
      <c r="F12" s="4"/>
      <c r="G12" s="4"/>
      <c r="H12" s="4">
        <v>315.9646</v>
      </c>
      <c r="I12" s="4">
        <v>6596.361999999999</v>
      </c>
      <c r="J12" s="4"/>
      <c r="K12" s="4"/>
      <c r="L12" s="4"/>
      <c r="M12" s="4"/>
      <c r="N12" s="4"/>
      <c r="O12" s="4"/>
      <c r="P12" s="4"/>
      <c r="Q12" s="4"/>
      <c r="R12" s="4"/>
      <c r="S12" s="4">
        <v>315.9646</v>
      </c>
      <c r="T12" s="4">
        <v>6596.361999999999</v>
      </c>
      <c r="U12" s="4"/>
      <c r="V12" s="4">
        <f t="shared" si="0"/>
        <v>315.9646</v>
      </c>
      <c r="W12" s="4">
        <f t="shared" si="1"/>
        <v>6596.361999999999</v>
      </c>
      <c r="X12" s="1">
        <f t="shared" si="2"/>
        <v>1</v>
      </c>
      <c r="Y12" s="1">
        <f t="shared" si="3"/>
        <v>1</v>
      </c>
      <c r="Z12" s="4"/>
      <c r="AA12" s="4"/>
      <c r="AB12" s="4">
        <v>5553.489799999999</v>
      </c>
      <c r="AC12" s="4">
        <v>11138.594000000001</v>
      </c>
      <c r="AD12" s="4"/>
      <c r="AE12" s="4"/>
      <c r="AF12" s="4"/>
      <c r="AG12" s="4">
        <v>5553.489799999999</v>
      </c>
      <c r="AH12" s="4">
        <v>11138.594000000001</v>
      </c>
      <c r="AI12" s="4"/>
      <c r="AJ12" s="4"/>
      <c r="AK12" s="4"/>
      <c r="AL12" s="4"/>
      <c r="AM12" s="4"/>
      <c r="AN12" s="4"/>
      <c r="AO12" s="4"/>
      <c r="AP12" s="4"/>
      <c r="AQ12" s="4"/>
      <c r="AR12" s="4">
        <v>5553.489799999999</v>
      </c>
      <c r="AS12" s="4">
        <v>11138.594000000001</v>
      </c>
      <c r="AT12" s="4"/>
      <c r="AU12" s="4">
        <f t="shared" si="4"/>
        <v>5553.489799999999</v>
      </c>
      <c r="AV12" s="4">
        <f t="shared" si="5"/>
        <v>11138.594000000001</v>
      </c>
      <c r="AW12" s="1">
        <f t="shared" si="6"/>
        <v>1</v>
      </c>
      <c r="AX12" s="1">
        <f t="shared" si="7"/>
        <v>1</v>
      </c>
      <c r="AY12" s="4">
        <f t="shared" si="8"/>
        <v>17734.956</v>
      </c>
      <c r="AZ12" s="1">
        <f t="shared" si="9"/>
        <v>1</v>
      </c>
      <c r="BA12" s="1"/>
      <c r="BB12" s="4">
        <v>17734.956</v>
      </c>
      <c r="BC12" s="1">
        <v>0.37194126672769867</v>
      </c>
      <c r="BD12" s="1">
        <v>0.6280587332723014</v>
      </c>
      <c r="BE12" s="4"/>
    </row>
    <row r="13" spans="1:57" ht="12.75">
      <c r="A13" s="3" t="s">
        <v>13</v>
      </c>
      <c r="B13" s="4"/>
      <c r="C13" s="4">
        <v>1096.6608</v>
      </c>
      <c r="D13" s="4">
        <v>24811.554</v>
      </c>
      <c r="E13" s="4"/>
      <c r="F13" s="4"/>
      <c r="G13" s="4"/>
      <c r="H13" s="4">
        <v>1096.6608</v>
      </c>
      <c r="I13" s="4">
        <v>24811.554</v>
      </c>
      <c r="J13" s="4"/>
      <c r="K13" s="4"/>
      <c r="L13" s="4"/>
      <c r="M13" s="4"/>
      <c r="N13" s="4"/>
      <c r="O13" s="4"/>
      <c r="P13" s="4"/>
      <c r="Q13" s="4"/>
      <c r="R13" s="4"/>
      <c r="S13" s="4">
        <v>1096.6608</v>
      </c>
      <c r="T13" s="4">
        <v>24811.554</v>
      </c>
      <c r="U13" s="4"/>
      <c r="V13" s="4">
        <f t="shared" si="0"/>
        <v>1096.6608</v>
      </c>
      <c r="W13" s="4">
        <f t="shared" si="1"/>
        <v>24811.554</v>
      </c>
      <c r="X13" s="1">
        <f t="shared" si="2"/>
        <v>1</v>
      </c>
      <c r="Y13" s="1">
        <f t="shared" si="3"/>
        <v>1</v>
      </c>
      <c r="Z13" s="4"/>
      <c r="AA13" s="4"/>
      <c r="AB13" s="4">
        <v>5178.9506</v>
      </c>
      <c r="AC13" s="4">
        <v>11397.251999999999</v>
      </c>
      <c r="AD13" s="4"/>
      <c r="AE13" s="4"/>
      <c r="AF13" s="4"/>
      <c r="AG13" s="4">
        <v>5178.9506</v>
      </c>
      <c r="AH13" s="4">
        <v>11397.251999999999</v>
      </c>
      <c r="AI13" s="4"/>
      <c r="AJ13" s="4"/>
      <c r="AK13" s="4"/>
      <c r="AL13" s="4"/>
      <c r="AM13" s="4"/>
      <c r="AN13" s="4"/>
      <c r="AO13" s="4"/>
      <c r="AP13" s="4"/>
      <c r="AQ13" s="4"/>
      <c r="AR13" s="4">
        <v>5178.9506</v>
      </c>
      <c r="AS13" s="4">
        <v>11397.251999999999</v>
      </c>
      <c r="AT13" s="4"/>
      <c r="AU13" s="4">
        <f t="shared" si="4"/>
        <v>5178.9506</v>
      </c>
      <c r="AV13" s="4">
        <f t="shared" si="5"/>
        <v>11397.251999999999</v>
      </c>
      <c r="AW13" s="1">
        <f t="shared" si="6"/>
        <v>1</v>
      </c>
      <c r="AX13" s="1">
        <f t="shared" si="7"/>
        <v>1</v>
      </c>
      <c r="AY13" s="4">
        <f t="shared" si="8"/>
        <v>36208.806</v>
      </c>
      <c r="AZ13" s="1">
        <f t="shared" si="9"/>
        <v>1</v>
      </c>
      <c r="BA13" s="1"/>
      <c r="BB13" s="4">
        <v>36208.806</v>
      </c>
      <c r="BC13" s="1">
        <v>0.685235354073813</v>
      </c>
      <c r="BD13" s="1">
        <v>0.31476464592618714</v>
      </c>
      <c r="BE13" s="4"/>
    </row>
    <row r="14" spans="1:57" ht="12.75">
      <c r="A14" s="3" t="s">
        <v>14</v>
      </c>
      <c r="B14" s="4"/>
      <c r="C14" s="4">
        <v>3191.8266</v>
      </c>
      <c r="D14" s="4">
        <v>80870.028</v>
      </c>
      <c r="E14" s="4"/>
      <c r="F14" s="4"/>
      <c r="G14" s="4"/>
      <c r="H14" s="4">
        <v>3191.8266</v>
      </c>
      <c r="I14" s="4">
        <v>80870.028</v>
      </c>
      <c r="J14" s="4"/>
      <c r="K14" s="4"/>
      <c r="L14" s="4"/>
      <c r="M14" s="4"/>
      <c r="N14" s="4"/>
      <c r="O14" s="4"/>
      <c r="P14" s="4"/>
      <c r="Q14" s="4"/>
      <c r="R14" s="4"/>
      <c r="S14" s="4">
        <v>3191.8266</v>
      </c>
      <c r="T14" s="4">
        <v>80870.028</v>
      </c>
      <c r="U14" s="4"/>
      <c r="V14" s="4">
        <f t="shared" si="0"/>
        <v>3191.8266</v>
      </c>
      <c r="W14" s="4">
        <f t="shared" si="1"/>
        <v>80870.028</v>
      </c>
      <c r="X14" s="1">
        <f t="shared" si="2"/>
        <v>1</v>
      </c>
      <c r="Y14" s="1">
        <f t="shared" si="3"/>
        <v>1</v>
      </c>
      <c r="Z14" s="4"/>
      <c r="AA14" s="4"/>
      <c r="AB14" s="4">
        <v>8820.730399999999</v>
      </c>
      <c r="AC14" s="4">
        <v>21251.516</v>
      </c>
      <c r="AD14" s="4"/>
      <c r="AE14" s="4"/>
      <c r="AF14" s="4"/>
      <c r="AG14" s="4">
        <v>8820.730399999999</v>
      </c>
      <c r="AH14" s="4">
        <v>21251.516</v>
      </c>
      <c r="AI14" s="4"/>
      <c r="AJ14" s="4"/>
      <c r="AK14" s="4"/>
      <c r="AL14" s="4"/>
      <c r="AM14" s="4"/>
      <c r="AN14" s="4"/>
      <c r="AO14" s="4"/>
      <c r="AP14" s="4"/>
      <c r="AQ14" s="4"/>
      <c r="AR14" s="4">
        <v>8820.730399999999</v>
      </c>
      <c r="AS14" s="4">
        <v>21251.516</v>
      </c>
      <c r="AT14" s="4"/>
      <c r="AU14" s="4">
        <f t="shared" si="4"/>
        <v>8820.730399999999</v>
      </c>
      <c r="AV14" s="4">
        <f t="shared" si="5"/>
        <v>21251.516</v>
      </c>
      <c r="AW14" s="1">
        <f t="shared" si="6"/>
        <v>1</v>
      </c>
      <c r="AX14" s="1">
        <f t="shared" si="7"/>
        <v>1</v>
      </c>
      <c r="AY14" s="4">
        <f t="shared" si="8"/>
        <v>102121.54400000001</v>
      </c>
      <c r="AZ14" s="1">
        <f t="shared" si="9"/>
        <v>1</v>
      </c>
      <c r="BA14" s="1"/>
      <c r="BB14" s="4">
        <v>102121.54400000001</v>
      </c>
      <c r="BC14" s="1">
        <v>0.7918997777785264</v>
      </c>
      <c r="BD14" s="1">
        <v>0.20810022222147365</v>
      </c>
      <c r="BE14" s="4"/>
    </row>
    <row r="15" spans="1:57" ht="12.75">
      <c r="A15" s="3" t="s">
        <v>15</v>
      </c>
      <c r="B15" s="4"/>
      <c r="C15" s="4">
        <v>2629.8914</v>
      </c>
      <c r="D15" s="4">
        <v>77350.494</v>
      </c>
      <c r="E15" s="4"/>
      <c r="F15" s="4"/>
      <c r="G15" s="4"/>
      <c r="H15" s="4">
        <v>2629.8914</v>
      </c>
      <c r="I15" s="4">
        <v>77350.494</v>
      </c>
      <c r="J15" s="4"/>
      <c r="K15" s="4"/>
      <c r="L15" s="4"/>
      <c r="M15" s="4"/>
      <c r="N15" s="4"/>
      <c r="O15" s="4"/>
      <c r="P15" s="4"/>
      <c r="Q15" s="4"/>
      <c r="R15" s="4"/>
      <c r="S15" s="4">
        <v>2629.8914</v>
      </c>
      <c r="T15" s="4">
        <v>77350.494</v>
      </c>
      <c r="U15" s="4"/>
      <c r="V15" s="4">
        <f t="shared" si="0"/>
        <v>2629.8914</v>
      </c>
      <c r="W15" s="4">
        <f t="shared" si="1"/>
        <v>77350.494</v>
      </c>
      <c r="X15" s="1">
        <f t="shared" si="2"/>
        <v>1</v>
      </c>
      <c r="Y15" s="1">
        <f t="shared" si="3"/>
        <v>1</v>
      </c>
      <c r="Z15" s="4"/>
      <c r="AA15" s="4"/>
      <c r="AB15" s="4">
        <v>3992.1654000000003</v>
      </c>
      <c r="AC15" s="4">
        <v>11141.966</v>
      </c>
      <c r="AD15" s="4"/>
      <c r="AE15" s="4"/>
      <c r="AF15" s="4"/>
      <c r="AG15" s="4">
        <v>3992.1654000000003</v>
      </c>
      <c r="AH15" s="4">
        <v>11141.966</v>
      </c>
      <c r="AI15" s="4"/>
      <c r="AJ15" s="4"/>
      <c r="AK15" s="4"/>
      <c r="AL15" s="4"/>
      <c r="AM15" s="4"/>
      <c r="AN15" s="4"/>
      <c r="AO15" s="4"/>
      <c r="AP15" s="4"/>
      <c r="AQ15" s="4"/>
      <c r="AR15" s="4">
        <v>3992.1654000000003</v>
      </c>
      <c r="AS15" s="4">
        <v>11141.966</v>
      </c>
      <c r="AT15" s="4"/>
      <c r="AU15" s="4">
        <f t="shared" si="4"/>
        <v>3992.1654000000003</v>
      </c>
      <c r="AV15" s="4">
        <f t="shared" si="5"/>
        <v>11141.966</v>
      </c>
      <c r="AW15" s="1">
        <f t="shared" si="6"/>
        <v>1</v>
      </c>
      <c r="AX15" s="1">
        <f t="shared" si="7"/>
        <v>1</v>
      </c>
      <c r="AY15" s="4">
        <f t="shared" si="8"/>
        <v>88492.46</v>
      </c>
      <c r="AZ15" s="1">
        <f t="shared" si="9"/>
        <v>1</v>
      </c>
      <c r="BA15" s="1"/>
      <c r="BB15" s="4">
        <v>88492.46</v>
      </c>
      <c r="BC15" s="1">
        <v>0.8740913519637719</v>
      </c>
      <c r="BD15" s="1">
        <v>0.12590864803622817</v>
      </c>
      <c r="BE15" s="4"/>
    </row>
    <row r="16" spans="1:57" ht="12.75">
      <c r="A16" s="3" t="s">
        <v>16</v>
      </c>
      <c r="B16" s="4"/>
      <c r="C16" s="4">
        <v>1586.5016</v>
      </c>
      <c r="D16" s="4">
        <v>50200.53</v>
      </c>
      <c r="E16" s="4"/>
      <c r="F16" s="4"/>
      <c r="G16" s="4"/>
      <c r="H16" s="4">
        <v>1586.5016</v>
      </c>
      <c r="I16" s="4">
        <v>50200.53</v>
      </c>
      <c r="J16" s="4"/>
      <c r="K16" s="4"/>
      <c r="L16" s="4"/>
      <c r="M16" s="4"/>
      <c r="N16" s="4"/>
      <c r="O16" s="4"/>
      <c r="P16" s="4"/>
      <c r="Q16" s="4"/>
      <c r="R16" s="4"/>
      <c r="S16" s="4">
        <v>1586.5016</v>
      </c>
      <c r="T16" s="4">
        <v>50200.53</v>
      </c>
      <c r="U16" s="4"/>
      <c r="V16" s="4">
        <f t="shared" si="0"/>
        <v>1586.5016</v>
      </c>
      <c r="W16" s="4">
        <f t="shared" si="1"/>
        <v>50200.53</v>
      </c>
      <c r="X16" s="1">
        <f t="shared" si="2"/>
        <v>1</v>
      </c>
      <c r="Y16" s="1">
        <f t="shared" si="3"/>
        <v>1</v>
      </c>
      <c r="Z16" s="4"/>
      <c r="AA16" s="4"/>
      <c r="AB16" s="4">
        <v>10030.193800000001</v>
      </c>
      <c r="AC16" s="4">
        <v>32269.76</v>
      </c>
      <c r="AD16" s="4"/>
      <c r="AE16" s="4"/>
      <c r="AF16" s="4"/>
      <c r="AG16" s="4">
        <v>10030.193800000001</v>
      </c>
      <c r="AH16" s="4">
        <v>32269.76</v>
      </c>
      <c r="AI16" s="4"/>
      <c r="AJ16" s="4"/>
      <c r="AK16" s="4"/>
      <c r="AL16" s="4"/>
      <c r="AM16" s="4"/>
      <c r="AN16" s="4"/>
      <c r="AO16" s="4"/>
      <c r="AP16" s="4"/>
      <c r="AQ16" s="4"/>
      <c r="AR16" s="4">
        <v>10030.193800000001</v>
      </c>
      <c r="AS16" s="4">
        <v>32269.76</v>
      </c>
      <c r="AT16" s="4"/>
      <c r="AU16" s="4">
        <f t="shared" si="4"/>
        <v>10030.193800000001</v>
      </c>
      <c r="AV16" s="4">
        <f t="shared" si="5"/>
        <v>32269.76</v>
      </c>
      <c r="AW16" s="1">
        <f t="shared" si="6"/>
        <v>1</v>
      </c>
      <c r="AX16" s="1">
        <f t="shared" si="7"/>
        <v>1</v>
      </c>
      <c r="AY16" s="4">
        <f t="shared" si="8"/>
        <v>82470.29</v>
      </c>
      <c r="AZ16" s="1">
        <f t="shared" si="9"/>
        <v>0.9999999999999998</v>
      </c>
      <c r="BA16" s="1"/>
      <c r="BB16" s="4">
        <v>82470.29000000001</v>
      </c>
      <c r="BC16" s="1">
        <v>0.6087104822839836</v>
      </c>
      <c r="BD16" s="1">
        <v>0.3912895177160163</v>
      </c>
      <c r="BE16" s="4"/>
    </row>
    <row r="17" spans="1:57" ht="12.75">
      <c r="A17" s="3" t="s">
        <v>17</v>
      </c>
      <c r="B17" s="4"/>
      <c r="C17" s="4">
        <v>825.2094000000001</v>
      </c>
      <c r="D17" s="4">
        <v>32921.278000000006</v>
      </c>
      <c r="E17" s="4"/>
      <c r="F17" s="4"/>
      <c r="G17" s="4"/>
      <c r="H17" s="4">
        <v>825.2094000000001</v>
      </c>
      <c r="I17" s="4">
        <v>32921.278000000006</v>
      </c>
      <c r="J17" s="4"/>
      <c r="K17" s="4"/>
      <c r="L17" s="4"/>
      <c r="M17" s="4"/>
      <c r="N17" s="4"/>
      <c r="O17" s="4"/>
      <c r="P17" s="4"/>
      <c r="Q17" s="4"/>
      <c r="R17" s="4"/>
      <c r="S17" s="4">
        <v>825.2094000000001</v>
      </c>
      <c r="T17" s="4">
        <v>32921.278000000006</v>
      </c>
      <c r="U17" s="4"/>
      <c r="V17" s="4">
        <f t="shared" si="0"/>
        <v>825.2094000000001</v>
      </c>
      <c r="W17" s="4">
        <f t="shared" si="1"/>
        <v>32921.278000000006</v>
      </c>
      <c r="X17" s="1">
        <f t="shared" si="2"/>
        <v>1</v>
      </c>
      <c r="Y17" s="1">
        <f t="shared" si="3"/>
        <v>1</v>
      </c>
      <c r="Z17" s="4"/>
      <c r="AA17" s="4"/>
      <c r="AB17" s="4">
        <v>2215.7568</v>
      </c>
      <c r="AC17" s="4">
        <v>8315.145999999999</v>
      </c>
      <c r="AD17" s="4"/>
      <c r="AE17" s="4"/>
      <c r="AF17" s="4"/>
      <c r="AG17" s="4">
        <v>2215.7568</v>
      </c>
      <c r="AH17" s="4">
        <v>8315.145999999999</v>
      </c>
      <c r="AI17" s="4"/>
      <c r="AJ17" s="4"/>
      <c r="AK17" s="4"/>
      <c r="AL17" s="4"/>
      <c r="AM17" s="4"/>
      <c r="AN17" s="4"/>
      <c r="AO17" s="4"/>
      <c r="AP17" s="4"/>
      <c r="AQ17" s="4"/>
      <c r="AR17" s="4">
        <v>2215.7568</v>
      </c>
      <c r="AS17" s="4">
        <v>8315.145999999999</v>
      </c>
      <c r="AT17" s="4"/>
      <c r="AU17" s="4">
        <f t="shared" si="4"/>
        <v>2215.7568</v>
      </c>
      <c r="AV17" s="4">
        <f t="shared" si="5"/>
        <v>8315.145999999999</v>
      </c>
      <c r="AW17" s="1">
        <f t="shared" si="6"/>
        <v>1</v>
      </c>
      <c r="AX17" s="1">
        <f t="shared" si="7"/>
        <v>1</v>
      </c>
      <c r="AY17" s="4">
        <f t="shared" si="8"/>
        <v>41236.424000000006</v>
      </c>
      <c r="AZ17" s="1">
        <f t="shared" si="9"/>
        <v>1.0000000000000002</v>
      </c>
      <c r="BA17" s="1"/>
      <c r="BB17" s="4">
        <v>41236.424</v>
      </c>
      <c r="BC17" s="1">
        <v>0.7983543383878293</v>
      </c>
      <c r="BD17" s="1">
        <v>0.20164566161217082</v>
      </c>
      <c r="BE17" s="4"/>
    </row>
    <row r="18" spans="1:57" ht="12.75">
      <c r="A18" s="3" t="s">
        <v>18</v>
      </c>
      <c r="B18" s="4"/>
      <c r="C18" s="4">
        <v>261.19960000000003</v>
      </c>
      <c r="D18" s="4">
        <v>10555.072</v>
      </c>
      <c r="E18" s="4"/>
      <c r="F18" s="4"/>
      <c r="G18" s="4"/>
      <c r="H18" s="4">
        <v>261.19960000000003</v>
      </c>
      <c r="I18" s="4">
        <v>10555.072</v>
      </c>
      <c r="J18" s="4"/>
      <c r="K18" s="4"/>
      <c r="L18" s="4"/>
      <c r="M18" s="4"/>
      <c r="N18" s="4"/>
      <c r="O18" s="4"/>
      <c r="P18" s="4"/>
      <c r="Q18" s="4"/>
      <c r="R18" s="4"/>
      <c r="S18" s="4">
        <v>261.19960000000003</v>
      </c>
      <c r="T18" s="4">
        <v>10555.072</v>
      </c>
      <c r="U18" s="4"/>
      <c r="V18" s="4">
        <f t="shared" si="0"/>
        <v>261.19960000000003</v>
      </c>
      <c r="W18" s="4">
        <f t="shared" si="1"/>
        <v>10555.072</v>
      </c>
      <c r="X18" s="1">
        <f t="shared" si="2"/>
        <v>1</v>
      </c>
      <c r="Y18" s="1">
        <f t="shared" si="3"/>
        <v>1</v>
      </c>
      <c r="Z18" s="4"/>
      <c r="AA18" s="4"/>
      <c r="AB18" s="4">
        <v>915.6152</v>
      </c>
      <c r="AC18" s="4">
        <v>3648.7419999999997</v>
      </c>
      <c r="AD18" s="4"/>
      <c r="AE18" s="4"/>
      <c r="AF18" s="4"/>
      <c r="AG18" s="4">
        <v>915.6152</v>
      </c>
      <c r="AH18" s="4">
        <v>3648.7419999999997</v>
      </c>
      <c r="AI18" s="4"/>
      <c r="AJ18" s="4"/>
      <c r="AK18" s="4"/>
      <c r="AL18" s="4"/>
      <c r="AM18" s="4"/>
      <c r="AN18" s="4"/>
      <c r="AO18" s="4"/>
      <c r="AP18" s="4"/>
      <c r="AQ18" s="4"/>
      <c r="AR18" s="4">
        <v>915.6152</v>
      </c>
      <c r="AS18" s="4">
        <v>3648.7419999999997</v>
      </c>
      <c r="AT18" s="4"/>
      <c r="AU18" s="4">
        <f t="shared" si="4"/>
        <v>915.6152</v>
      </c>
      <c r="AV18" s="4">
        <f t="shared" si="5"/>
        <v>3648.7419999999997</v>
      </c>
      <c r="AW18" s="1">
        <f t="shared" si="6"/>
        <v>1</v>
      </c>
      <c r="AX18" s="1">
        <f t="shared" si="7"/>
        <v>1</v>
      </c>
      <c r="AY18" s="4">
        <f t="shared" si="8"/>
        <v>14203.814</v>
      </c>
      <c r="AZ18" s="1">
        <f t="shared" si="9"/>
        <v>0.9999999999999999</v>
      </c>
      <c r="BA18" s="1"/>
      <c r="BB18" s="4">
        <v>14203.814000000002</v>
      </c>
      <c r="BC18" s="1">
        <v>0.7431153350783105</v>
      </c>
      <c r="BD18" s="1">
        <v>0.25688466492168927</v>
      </c>
      <c r="BE18" s="4"/>
    </row>
    <row r="19" spans="1:57" ht="12.75">
      <c r="A19" s="3" t="s">
        <v>19</v>
      </c>
      <c r="B19" s="4"/>
      <c r="C19" s="4">
        <v>529.8092</v>
      </c>
      <c r="D19" s="4">
        <v>22941.629999999997</v>
      </c>
      <c r="E19" s="4"/>
      <c r="F19" s="4"/>
      <c r="G19" s="4"/>
      <c r="H19" s="4">
        <v>529.8092</v>
      </c>
      <c r="I19" s="4">
        <v>22941.629999999997</v>
      </c>
      <c r="J19" s="4"/>
      <c r="K19" s="4"/>
      <c r="L19" s="4"/>
      <c r="M19" s="4"/>
      <c r="N19" s="4"/>
      <c r="O19" s="4"/>
      <c r="P19" s="4"/>
      <c r="Q19" s="4"/>
      <c r="R19" s="4"/>
      <c r="S19" s="4">
        <v>529.8092</v>
      </c>
      <c r="T19" s="4">
        <v>22941.629999999997</v>
      </c>
      <c r="U19" s="4"/>
      <c r="V19" s="4">
        <f t="shared" si="0"/>
        <v>529.8092</v>
      </c>
      <c r="W19" s="4">
        <f t="shared" si="1"/>
        <v>22941.629999999997</v>
      </c>
      <c r="X19" s="1">
        <f t="shared" si="2"/>
        <v>1</v>
      </c>
      <c r="Y19" s="1">
        <f t="shared" si="3"/>
        <v>1</v>
      </c>
      <c r="Z19" s="4"/>
      <c r="AA19" s="4"/>
      <c r="AB19" s="4">
        <v>2816.8833999999997</v>
      </c>
      <c r="AC19" s="4">
        <v>11467.496</v>
      </c>
      <c r="AD19" s="4"/>
      <c r="AE19" s="4"/>
      <c r="AF19" s="4"/>
      <c r="AG19" s="4">
        <v>2816.8833999999997</v>
      </c>
      <c r="AH19" s="4">
        <v>11467.496</v>
      </c>
      <c r="AI19" s="4"/>
      <c r="AJ19" s="4"/>
      <c r="AK19" s="4"/>
      <c r="AL19" s="4"/>
      <c r="AM19" s="4"/>
      <c r="AN19" s="4"/>
      <c r="AO19" s="4"/>
      <c r="AP19" s="4"/>
      <c r="AQ19" s="4"/>
      <c r="AR19" s="4">
        <v>2816.8833999999997</v>
      </c>
      <c r="AS19" s="4">
        <v>11467.496</v>
      </c>
      <c r="AT19" s="4"/>
      <c r="AU19" s="4">
        <f t="shared" si="4"/>
        <v>2816.8833999999997</v>
      </c>
      <c r="AV19" s="4">
        <f t="shared" si="5"/>
        <v>11467.496</v>
      </c>
      <c r="AW19" s="1">
        <f t="shared" si="6"/>
        <v>1</v>
      </c>
      <c r="AX19" s="1">
        <f t="shared" si="7"/>
        <v>1</v>
      </c>
      <c r="AY19" s="4">
        <f t="shared" si="8"/>
        <v>34409.126</v>
      </c>
      <c r="AZ19" s="1">
        <f t="shared" si="9"/>
        <v>0.9999999999999998</v>
      </c>
      <c r="BA19" s="1"/>
      <c r="BB19" s="4">
        <v>34409.126000000004</v>
      </c>
      <c r="BC19" s="1">
        <v>0.6667309713126685</v>
      </c>
      <c r="BD19" s="1">
        <v>0.3332690286873313</v>
      </c>
      <c r="BE19" s="4"/>
    </row>
    <row r="20" spans="1:57" ht="12.75">
      <c r="A20" s="3" t="s">
        <v>21</v>
      </c>
      <c r="B20" s="4"/>
      <c r="C20" s="4">
        <v>423.10560000000004</v>
      </c>
      <c r="D20" s="4">
        <v>20865.908000000003</v>
      </c>
      <c r="E20" s="4"/>
      <c r="F20" s="4"/>
      <c r="G20" s="4"/>
      <c r="H20" s="4">
        <v>423.10560000000004</v>
      </c>
      <c r="I20" s="4">
        <v>20865.908000000003</v>
      </c>
      <c r="J20" s="4"/>
      <c r="K20" s="4"/>
      <c r="L20" s="4"/>
      <c r="M20" s="4"/>
      <c r="N20" s="4"/>
      <c r="O20" s="4"/>
      <c r="P20" s="4"/>
      <c r="Q20" s="4"/>
      <c r="R20" s="4"/>
      <c r="S20" s="4">
        <v>423.10560000000004</v>
      </c>
      <c r="T20" s="4">
        <v>20865.908000000003</v>
      </c>
      <c r="U20" s="4"/>
      <c r="V20" s="4">
        <f t="shared" si="0"/>
        <v>423.10560000000004</v>
      </c>
      <c r="W20" s="4">
        <f t="shared" si="1"/>
        <v>20865.908000000003</v>
      </c>
      <c r="X20" s="1">
        <f t="shared" si="2"/>
        <v>1</v>
      </c>
      <c r="Y20" s="1">
        <f t="shared" si="3"/>
        <v>1</v>
      </c>
      <c r="Z20" s="4"/>
      <c r="AA20" s="4"/>
      <c r="AB20" s="4">
        <v>1787.7142</v>
      </c>
      <c r="AC20" s="4">
        <v>7792.289999999999</v>
      </c>
      <c r="AD20" s="4"/>
      <c r="AE20" s="4"/>
      <c r="AF20" s="4"/>
      <c r="AG20" s="4">
        <v>1787.7142</v>
      </c>
      <c r="AH20" s="4">
        <v>7792.289999999999</v>
      </c>
      <c r="AI20" s="4"/>
      <c r="AJ20" s="4"/>
      <c r="AK20" s="4"/>
      <c r="AL20" s="4"/>
      <c r="AM20" s="4"/>
      <c r="AN20" s="4"/>
      <c r="AO20" s="4"/>
      <c r="AP20" s="4"/>
      <c r="AQ20" s="4"/>
      <c r="AR20" s="4">
        <v>1787.7142</v>
      </c>
      <c r="AS20" s="4">
        <v>7792.289999999999</v>
      </c>
      <c r="AT20" s="4"/>
      <c r="AU20" s="4">
        <f t="shared" si="4"/>
        <v>1787.7142</v>
      </c>
      <c r="AV20" s="4">
        <f t="shared" si="5"/>
        <v>7792.289999999999</v>
      </c>
      <c r="AW20" s="1">
        <f t="shared" si="6"/>
        <v>1</v>
      </c>
      <c r="AX20" s="1">
        <f t="shared" si="7"/>
        <v>1</v>
      </c>
      <c r="AY20" s="4">
        <f t="shared" si="8"/>
        <v>28658.198000000004</v>
      </c>
      <c r="AZ20" s="1">
        <f t="shared" si="9"/>
        <v>1.0000000000000002</v>
      </c>
      <c r="BA20" s="1"/>
      <c r="BB20" s="4">
        <v>28658.197999999997</v>
      </c>
      <c r="BC20" s="1">
        <v>0.7280956046154753</v>
      </c>
      <c r="BD20" s="1">
        <v>0.2719043953845249</v>
      </c>
      <c r="BE20" s="4"/>
    </row>
    <row r="21" spans="1:57" ht="12.75">
      <c r="A21" s="3" t="s">
        <v>22</v>
      </c>
      <c r="B21" s="4"/>
      <c r="C21" s="4">
        <v>368.61420000000004</v>
      </c>
      <c r="D21" s="4">
        <v>14458.241999999998</v>
      </c>
      <c r="E21" s="4"/>
      <c r="F21" s="4"/>
      <c r="G21" s="4"/>
      <c r="H21" s="4">
        <v>368.61420000000004</v>
      </c>
      <c r="I21" s="4">
        <v>14458.241999999998</v>
      </c>
      <c r="J21" s="4"/>
      <c r="K21" s="4"/>
      <c r="L21" s="4"/>
      <c r="M21" s="4"/>
      <c r="N21" s="4"/>
      <c r="O21" s="4"/>
      <c r="P21" s="4"/>
      <c r="Q21" s="4"/>
      <c r="R21" s="4"/>
      <c r="S21" s="4">
        <v>368.61420000000004</v>
      </c>
      <c r="T21" s="4">
        <v>14458.241999999998</v>
      </c>
      <c r="U21" s="4"/>
      <c r="V21" s="4">
        <f t="shared" si="0"/>
        <v>368.61420000000004</v>
      </c>
      <c r="W21" s="4">
        <f t="shared" si="1"/>
        <v>14458.241999999998</v>
      </c>
      <c r="X21" s="1">
        <f t="shared" si="2"/>
        <v>1</v>
      </c>
      <c r="Y21" s="1">
        <f t="shared" si="3"/>
        <v>1</v>
      </c>
      <c r="Z21" s="4"/>
      <c r="AA21" s="4"/>
      <c r="AB21" s="4">
        <v>3676.0616</v>
      </c>
      <c r="AC21" s="4">
        <v>14958.4</v>
      </c>
      <c r="AD21" s="4"/>
      <c r="AE21" s="4"/>
      <c r="AF21" s="4"/>
      <c r="AG21" s="4">
        <v>3676.0616</v>
      </c>
      <c r="AH21" s="4">
        <v>14958.4</v>
      </c>
      <c r="AI21" s="4"/>
      <c r="AJ21" s="4"/>
      <c r="AK21" s="4"/>
      <c r="AL21" s="4"/>
      <c r="AM21" s="4"/>
      <c r="AN21" s="4"/>
      <c r="AO21" s="4"/>
      <c r="AP21" s="4"/>
      <c r="AQ21" s="4"/>
      <c r="AR21" s="4">
        <v>3676.0616</v>
      </c>
      <c r="AS21" s="4">
        <v>14958.4</v>
      </c>
      <c r="AT21" s="4"/>
      <c r="AU21" s="4">
        <f t="shared" si="4"/>
        <v>3676.0616</v>
      </c>
      <c r="AV21" s="4">
        <f t="shared" si="5"/>
        <v>14958.4</v>
      </c>
      <c r="AW21" s="1">
        <f t="shared" si="6"/>
        <v>1</v>
      </c>
      <c r="AX21" s="1">
        <f t="shared" si="7"/>
        <v>1</v>
      </c>
      <c r="AY21" s="4">
        <f t="shared" si="8"/>
        <v>29416.642</v>
      </c>
      <c r="AZ21" s="1">
        <f t="shared" si="9"/>
        <v>0.9999999999999999</v>
      </c>
      <c r="BA21" s="1"/>
      <c r="BB21" s="4">
        <v>29416.642000000003</v>
      </c>
      <c r="BC21" s="1">
        <v>0.49149872374963793</v>
      </c>
      <c r="BD21" s="1">
        <v>0.5085012762503619</v>
      </c>
      <c r="BE21" s="4"/>
    </row>
    <row r="22" spans="1:57" ht="12.75">
      <c r="A22" s="3" t="s">
        <v>23</v>
      </c>
      <c r="B22" s="4"/>
      <c r="C22" s="4">
        <v>324.5892</v>
      </c>
      <c r="D22" s="4">
        <v>12731.423999999999</v>
      </c>
      <c r="E22" s="4"/>
      <c r="F22" s="4"/>
      <c r="G22" s="4"/>
      <c r="H22" s="4">
        <v>324.5892</v>
      </c>
      <c r="I22" s="4">
        <v>12731.423999999999</v>
      </c>
      <c r="J22" s="4"/>
      <c r="K22" s="4"/>
      <c r="L22" s="4"/>
      <c r="M22" s="4"/>
      <c r="N22" s="4"/>
      <c r="O22" s="4"/>
      <c r="P22" s="4"/>
      <c r="Q22" s="4"/>
      <c r="R22" s="4"/>
      <c r="S22" s="4">
        <v>324.5892</v>
      </c>
      <c r="T22" s="4">
        <v>12731.423999999999</v>
      </c>
      <c r="U22" s="4"/>
      <c r="V22" s="4">
        <f t="shared" si="0"/>
        <v>324.5892</v>
      </c>
      <c r="W22" s="4">
        <f t="shared" si="1"/>
        <v>12731.423999999999</v>
      </c>
      <c r="X22" s="1">
        <f t="shared" si="2"/>
        <v>1</v>
      </c>
      <c r="Y22" s="1">
        <f t="shared" si="3"/>
        <v>1</v>
      </c>
      <c r="Z22" s="4"/>
      <c r="AA22" s="4"/>
      <c r="AB22" s="4">
        <v>5791.3064</v>
      </c>
      <c r="AC22" s="4">
        <v>23507.52</v>
      </c>
      <c r="AD22" s="4"/>
      <c r="AE22" s="4"/>
      <c r="AF22" s="4"/>
      <c r="AG22" s="4">
        <v>5791.3064</v>
      </c>
      <c r="AH22" s="4">
        <v>23507.52</v>
      </c>
      <c r="AI22" s="4"/>
      <c r="AJ22" s="4"/>
      <c r="AK22" s="4"/>
      <c r="AL22" s="4"/>
      <c r="AM22" s="4"/>
      <c r="AN22" s="4"/>
      <c r="AO22" s="4"/>
      <c r="AP22" s="4"/>
      <c r="AQ22" s="4"/>
      <c r="AR22" s="4">
        <v>5791.3064</v>
      </c>
      <c r="AS22" s="4">
        <v>23507.52</v>
      </c>
      <c r="AT22" s="4"/>
      <c r="AU22" s="4">
        <f t="shared" si="4"/>
        <v>5791.3064</v>
      </c>
      <c r="AV22" s="4">
        <f t="shared" si="5"/>
        <v>23507.52</v>
      </c>
      <c r="AW22" s="1">
        <f t="shared" si="6"/>
        <v>1</v>
      </c>
      <c r="AX22" s="1">
        <f t="shared" si="7"/>
        <v>1</v>
      </c>
      <c r="AY22" s="4">
        <f t="shared" si="8"/>
        <v>36238.944</v>
      </c>
      <c r="AZ22" s="1">
        <f t="shared" si="9"/>
        <v>1</v>
      </c>
      <c r="BA22" s="1"/>
      <c r="BB22" s="4">
        <v>36238.944</v>
      </c>
      <c r="BC22" s="1">
        <v>0.35131884637698046</v>
      </c>
      <c r="BD22" s="1">
        <v>0.6486811536230195</v>
      </c>
      <c r="BE22" s="4"/>
    </row>
    <row r="23" spans="1:57" ht="12.75">
      <c r="A23" s="3" t="s">
        <v>24</v>
      </c>
      <c r="B23" s="4"/>
      <c r="C23" s="4">
        <v>31.5348</v>
      </c>
      <c r="D23" s="4">
        <v>1236.902</v>
      </c>
      <c r="E23" s="4"/>
      <c r="F23" s="4"/>
      <c r="G23" s="4"/>
      <c r="H23" s="4">
        <v>31.5348</v>
      </c>
      <c r="I23" s="4">
        <v>1236.902</v>
      </c>
      <c r="J23" s="4"/>
      <c r="K23" s="4"/>
      <c r="L23" s="4"/>
      <c r="M23" s="4"/>
      <c r="N23" s="4"/>
      <c r="O23" s="4"/>
      <c r="P23" s="4"/>
      <c r="Q23" s="4"/>
      <c r="R23" s="4"/>
      <c r="S23" s="4">
        <v>31.5348</v>
      </c>
      <c r="T23" s="4">
        <v>1236.902</v>
      </c>
      <c r="U23" s="4"/>
      <c r="V23" s="4">
        <f t="shared" si="0"/>
        <v>31.5348</v>
      </c>
      <c r="W23" s="4">
        <f t="shared" si="1"/>
        <v>1236.902</v>
      </c>
      <c r="X23" s="1">
        <f t="shared" si="2"/>
        <v>1</v>
      </c>
      <c r="Y23" s="1">
        <f t="shared" si="3"/>
        <v>1</v>
      </c>
      <c r="Z23" s="4"/>
      <c r="AA23" s="4"/>
      <c r="AB23" s="4">
        <v>691.6608</v>
      </c>
      <c r="AC23" s="4">
        <v>2826.54</v>
      </c>
      <c r="AD23" s="4"/>
      <c r="AE23" s="4"/>
      <c r="AF23" s="4"/>
      <c r="AG23" s="4">
        <v>691.6608</v>
      </c>
      <c r="AH23" s="4">
        <v>2826.54</v>
      </c>
      <c r="AI23" s="4"/>
      <c r="AJ23" s="4"/>
      <c r="AK23" s="4"/>
      <c r="AL23" s="4"/>
      <c r="AM23" s="4"/>
      <c r="AN23" s="4"/>
      <c r="AO23" s="4"/>
      <c r="AP23" s="4"/>
      <c r="AQ23" s="4"/>
      <c r="AR23" s="4">
        <v>691.6608</v>
      </c>
      <c r="AS23" s="4">
        <v>2826.54</v>
      </c>
      <c r="AT23" s="4"/>
      <c r="AU23" s="4">
        <f t="shared" si="4"/>
        <v>691.6608</v>
      </c>
      <c r="AV23" s="4">
        <f t="shared" si="5"/>
        <v>2826.54</v>
      </c>
      <c r="AW23" s="1">
        <f t="shared" si="6"/>
        <v>1</v>
      </c>
      <c r="AX23" s="1">
        <f t="shared" si="7"/>
        <v>1</v>
      </c>
      <c r="AY23" s="4">
        <f t="shared" si="8"/>
        <v>4063.442</v>
      </c>
      <c r="AZ23" s="1">
        <f t="shared" si="9"/>
        <v>1</v>
      </c>
      <c r="BA23" s="1"/>
      <c r="BB23" s="4">
        <v>4063.442</v>
      </c>
      <c r="BC23" s="1">
        <v>0.3043976018360789</v>
      </c>
      <c r="BD23" s="1">
        <v>0.6956023981639211</v>
      </c>
      <c r="BE23" s="4"/>
    </row>
    <row r="24" spans="1:57" ht="12.75">
      <c r="A24" s="3" t="s">
        <v>25</v>
      </c>
      <c r="B24" s="4"/>
      <c r="C24" s="4">
        <v>19.025</v>
      </c>
      <c r="D24" s="4">
        <v>636.25</v>
      </c>
      <c r="E24" s="4"/>
      <c r="F24" s="4"/>
      <c r="G24" s="4"/>
      <c r="H24" s="4">
        <v>19.025</v>
      </c>
      <c r="I24" s="4">
        <v>636.25</v>
      </c>
      <c r="J24" s="4"/>
      <c r="K24" s="4"/>
      <c r="L24" s="4"/>
      <c r="M24" s="4"/>
      <c r="N24" s="4"/>
      <c r="O24" s="4"/>
      <c r="P24" s="4"/>
      <c r="Q24" s="4"/>
      <c r="R24" s="4"/>
      <c r="S24" s="4">
        <v>19.025</v>
      </c>
      <c r="T24" s="4">
        <v>636.25</v>
      </c>
      <c r="U24" s="4"/>
      <c r="V24" s="4">
        <f t="shared" si="0"/>
        <v>19.025</v>
      </c>
      <c r="W24" s="4">
        <f t="shared" si="1"/>
        <v>636.25</v>
      </c>
      <c r="X24" s="1">
        <f t="shared" si="2"/>
        <v>1</v>
      </c>
      <c r="Y24" s="1">
        <f t="shared" si="3"/>
        <v>1</v>
      </c>
      <c r="Z24" s="4"/>
      <c r="AA24" s="4"/>
      <c r="AB24" s="4">
        <v>1113.7</v>
      </c>
      <c r="AC24" s="4">
        <v>3887.994</v>
      </c>
      <c r="AD24" s="4"/>
      <c r="AE24" s="4"/>
      <c r="AF24" s="4"/>
      <c r="AG24" s="4">
        <v>1113.7</v>
      </c>
      <c r="AH24" s="4">
        <v>3887.994</v>
      </c>
      <c r="AI24" s="4"/>
      <c r="AJ24" s="4"/>
      <c r="AK24" s="4"/>
      <c r="AL24" s="4"/>
      <c r="AM24" s="4"/>
      <c r="AN24" s="4"/>
      <c r="AO24" s="4"/>
      <c r="AP24" s="4"/>
      <c r="AQ24" s="4"/>
      <c r="AR24" s="4">
        <v>1113.7</v>
      </c>
      <c r="AS24" s="4">
        <v>3887.994</v>
      </c>
      <c r="AT24" s="4"/>
      <c r="AU24" s="4">
        <f t="shared" si="4"/>
        <v>1113.7</v>
      </c>
      <c r="AV24" s="4">
        <f t="shared" si="5"/>
        <v>3887.994</v>
      </c>
      <c r="AW24" s="1">
        <f t="shared" si="6"/>
        <v>1</v>
      </c>
      <c r="AX24" s="1">
        <f t="shared" si="7"/>
        <v>1</v>
      </c>
      <c r="AY24" s="4">
        <f t="shared" si="8"/>
        <v>4524.244000000001</v>
      </c>
      <c r="AZ24" s="1">
        <f t="shared" si="9"/>
        <v>1</v>
      </c>
      <c r="BA24" s="1"/>
      <c r="BB24" s="4">
        <v>4524.244000000001</v>
      </c>
      <c r="BC24" s="1">
        <v>0.1406312303226793</v>
      </c>
      <c r="BD24" s="1">
        <v>0.8593687696773206</v>
      </c>
      <c r="BE24" s="4"/>
    </row>
    <row r="25" spans="1:57" ht="12.75">
      <c r="A25" s="3" t="s">
        <v>26</v>
      </c>
      <c r="B25" s="4"/>
      <c r="C25" s="4">
        <v>5.8836</v>
      </c>
      <c r="D25" s="4">
        <v>196.762</v>
      </c>
      <c r="E25" s="4"/>
      <c r="F25" s="4"/>
      <c r="G25" s="4"/>
      <c r="H25" s="4">
        <v>5.8836</v>
      </c>
      <c r="I25" s="4">
        <v>196.762</v>
      </c>
      <c r="J25" s="4"/>
      <c r="K25" s="4"/>
      <c r="L25" s="4"/>
      <c r="M25" s="4"/>
      <c r="N25" s="4"/>
      <c r="O25" s="4"/>
      <c r="P25" s="4"/>
      <c r="Q25" s="4"/>
      <c r="R25" s="4"/>
      <c r="S25" s="4">
        <v>5.8836</v>
      </c>
      <c r="T25" s="4">
        <v>196.762</v>
      </c>
      <c r="U25" s="4"/>
      <c r="V25" s="4">
        <f t="shared" si="0"/>
        <v>5.8836</v>
      </c>
      <c r="W25" s="4">
        <f t="shared" si="1"/>
        <v>196.762</v>
      </c>
      <c r="X25" s="1">
        <f t="shared" si="2"/>
        <v>1</v>
      </c>
      <c r="Y25" s="1">
        <f t="shared" si="3"/>
        <v>1</v>
      </c>
      <c r="Z25" s="4"/>
      <c r="AA25" s="4"/>
      <c r="AB25" s="4">
        <v>2484.2688</v>
      </c>
      <c r="AC25" s="4">
        <v>8665.846000000001</v>
      </c>
      <c r="AD25" s="4"/>
      <c r="AE25" s="4"/>
      <c r="AF25" s="4"/>
      <c r="AG25" s="4">
        <v>2484.2688</v>
      </c>
      <c r="AH25" s="4">
        <v>8665.846000000001</v>
      </c>
      <c r="AI25" s="4"/>
      <c r="AJ25" s="4"/>
      <c r="AK25" s="4"/>
      <c r="AL25" s="4"/>
      <c r="AM25" s="4"/>
      <c r="AN25" s="4"/>
      <c r="AO25" s="4"/>
      <c r="AP25" s="4"/>
      <c r="AQ25" s="4"/>
      <c r="AR25" s="4">
        <v>2484.2688</v>
      </c>
      <c r="AS25" s="4">
        <v>8665.846000000001</v>
      </c>
      <c r="AT25" s="4"/>
      <c r="AU25" s="4">
        <f t="shared" si="4"/>
        <v>2484.2688</v>
      </c>
      <c r="AV25" s="4">
        <f t="shared" si="5"/>
        <v>8665.846000000001</v>
      </c>
      <c r="AW25" s="1">
        <f t="shared" si="6"/>
        <v>1</v>
      </c>
      <c r="AX25" s="1">
        <f t="shared" si="7"/>
        <v>1</v>
      </c>
      <c r="AY25" s="4">
        <f t="shared" si="8"/>
        <v>8862.608000000002</v>
      </c>
      <c r="AZ25" s="1">
        <f t="shared" si="9"/>
        <v>1.0000000000000002</v>
      </c>
      <c r="BA25" s="1"/>
      <c r="BB25" s="4">
        <v>8862.608</v>
      </c>
      <c r="BC25" s="1">
        <v>0.02220136555740703</v>
      </c>
      <c r="BD25" s="1">
        <v>0.9777986344425931</v>
      </c>
      <c r="BE25" s="4"/>
    </row>
    <row r="26" spans="1:57" ht="12.75">
      <c r="A26" s="3" t="s">
        <v>27</v>
      </c>
      <c r="B26" s="4"/>
      <c r="C26" s="4">
        <v>2.278</v>
      </c>
      <c r="D26" s="4">
        <v>85.55</v>
      </c>
      <c r="E26" s="4">
        <v>8.296000000000001</v>
      </c>
      <c r="F26" s="4">
        <v>2.0304700584</v>
      </c>
      <c r="G26" s="4">
        <v>96.084</v>
      </c>
      <c r="H26" s="4">
        <v>4.3084700584</v>
      </c>
      <c r="I26" s="4">
        <v>181.63400000000001</v>
      </c>
      <c r="J26" s="4"/>
      <c r="K26" s="4"/>
      <c r="L26" s="4"/>
      <c r="M26" s="4"/>
      <c r="N26" s="4"/>
      <c r="O26" s="4"/>
      <c r="P26" s="4"/>
      <c r="Q26" s="4"/>
      <c r="R26" s="4"/>
      <c r="S26" s="4">
        <v>4.3084700584</v>
      </c>
      <c r="T26" s="4">
        <v>181.63400000000001</v>
      </c>
      <c r="U26" s="4"/>
      <c r="V26" s="4">
        <f t="shared" si="0"/>
        <v>4.3084700584</v>
      </c>
      <c r="W26" s="4">
        <f t="shared" si="1"/>
        <v>181.63400000000001</v>
      </c>
      <c r="X26" s="1">
        <f t="shared" si="2"/>
        <v>1</v>
      </c>
      <c r="Y26" s="1">
        <f t="shared" si="3"/>
        <v>1</v>
      </c>
      <c r="Z26" s="4"/>
      <c r="AA26" s="4">
        <v>12028.708317681492</v>
      </c>
      <c r="AB26" s="4">
        <v>2828.9798491174997</v>
      </c>
      <c r="AC26" s="4">
        <v>13624.106</v>
      </c>
      <c r="AD26" s="4">
        <v>1259.782</v>
      </c>
      <c r="AE26" s="4">
        <v>295.487993789975</v>
      </c>
      <c r="AF26" s="4">
        <v>1428.592</v>
      </c>
      <c r="AG26" s="4">
        <v>3031.476642907475</v>
      </c>
      <c r="AH26" s="4">
        <v>15052.698</v>
      </c>
      <c r="AI26" s="4"/>
      <c r="AJ26" s="4"/>
      <c r="AK26" s="4"/>
      <c r="AL26" s="4"/>
      <c r="AM26" s="4"/>
      <c r="AN26" s="4"/>
      <c r="AO26" s="4"/>
      <c r="AP26" s="4"/>
      <c r="AQ26" s="4">
        <v>13288.490317681493</v>
      </c>
      <c r="AR26" s="4">
        <v>3124.467842907475</v>
      </c>
      <c r="AS26" s="4">
        <v>15052.698</v>
      </c>
      <c r="AT26" s="4"/>
      <c r="AU26" s="4">
        <f t="shared" si="4"/>
        <v>3124.4678429074747</v>
      </c>
      <c r="AV26" s="4">
        <f t="shared" si="5"/>
        <v>15052.698</v>
      </c>
      <c r="AW26" s="1">
        <f t="shared" si="6"/>
        <v>1.0000000000000002</v>
      </c>
      <c r="AX26" s="1">
        <f t="shared" si="7"/>
        <v>1</v>
      </c>
      <c r="AY26" s="4">
        <f t="shared" si="8"/>
        <v>15234.332</v>
      </c>
      <c r="AZ26" s="1">
        <f t="shared" si="9"/>
        <v>1</v>
      </c>
      <c r="BA26" s="1"/>
      <c r="BB26" s="4">
        <v>15234.332</v>
      </c>
      <c r="BC26" s="1">
        <v>0.0119226757037985</v>
      </c>
      <c r="BD26" s="1">
        <v>0.9880773242962015</v>
      </c>
      <c r="BE26" s="4"/>
    </row>
    <row r="27" spans="1:57" ht="12.75">
      <c r="A27" s="3" t="s">
        <v>28</v>
      </c>
      <c r="B27" s="4">
        <v>149.264</v>
      </c>
      <c r="C27" s="4">
        <v>36.5327968656</v>
      </c>
      <c r="D27" s="4">
        <v>1949.216</v>
      </c>
      <c r="E27" s="4">
        <v>4.466</v>
      </c>
      <c r="F27" s="4">
        <v>1.0930664514</v>
      </c>
      <c r="G27" s="4">
        <v>51.724000000000004</v>
      </c>
      <c r="H27" s="4">
        <v>37.625863317</v>
      </c>
      <c r="I27" s="4">
        <v>2000.94</v>
      </c>
      <c r="J27" s="4"/>
      <c r="K27" s="4"/>
      <c r="L27" s="4"/>
      <c r="M27" s="4"/>
      <c r="N27" s="4">
        <v>14.014</v>
      </c>
      <c r="O27" s="4">
        <v>3.4299671405999996</v>
      </c>
      <c r="P27" s="4">
        <v>194.756</v>
      </c>
      <c r="Q27" s="4"/>
      <c r="R27" s="4">
        <v>167.744</v>
      </c>
      <c r="S27" s="4">
        <v>41.0558304576</v>
      </c>
      <c r="T27" s="4">
        <v>2195.696</v>
      </c>
      <c r="U27" s="4"/>
      <c r="V27" s="4">
        <f t="shared" si="0"/>
        <v>41.055830457599995</v>
      </c>
      <c r="W27" s="4">
        <f t="shared" si="1"/>
        <v>2195.696</v>
      </c>
      <c r="X27" s="1">
        <f t="shared" si="2"/>
        <v>1.0000000000000002</v>
      </c>
      <c r="Y27" s="1">
        <f t="shared" si="3"/>
        <v>1</v>
      </c>
      <c r="Z27" s="4"/>
      <c r="AA27" s="4">
        <v>48720.42</v>
      </c>
      <c r="AB27" s="4">
        <v>11427.611414042249</v>
      </c>
      <c r="AC27" s="4">
        <v>55349.86786000001</v>
      </c>
      <c r="AD27" s="4">
        <v>2230.818</v>
      </c>
      <c r="AE27" s="4">
        <v>523.249209252525</v>
      </c>
      <c r="AF27" s="4">
        <v>2542.194</v>
      </c>
      <c r="AG27" s="4">
        <v>11950.860623294775</v>
      </c>
      <c r="AH27" s="4">
        <v>57892.06186</v>
      </c>
      <c r="AI27" s="4"/>
      <c r="AJ27" s="4">
        <v>0</v>
      </c>
      <c r="AK27" s="4">
        <v>0</v>
      </c>
      <c r="AL27" s="4">
        <v>0</v>
      </c>
      <c r="AM27" s="4">
        <v>821.5</v>
      </c>
      <c r="AN27" s="4">
        <v>192.68681954375</v>
      </c>
      <c r="AO27" s="4">
        <v>912.278</v>
      </c>
      <c r="AP27" s="4"/>
      <c r="AQ27" s="4">
        <v>51772.738</v>
      </c>
      <c r="AR27" s="4">
        <v>12143.547442838524</v>
      </c>
      <c r="AS27" s="4">
        <v>58804.33985999999</v>
      </c>
      <c r="AT27" s="4"/>
      <c r="AU27" s="4">
        <f t="shared" si="4"/>
        <v>12143.547442838522</v>
      </c>
      <c r="AV27" s="4">
        <f t="shared" si="5"/>
        <v>58804.339860000015</v>
      </c>
      <c r="AW27" s="1">
        <f t="shared" si="6"/>
        <v>1.0000000000000002</v>
      </c>
      <c r="AX27" s="1">
        <f t="shared" si="7"/>
        <v>0.9999999999999997</v>
      </c>
      <c r="AY27" s="4">
        <f t="shared" si="8"/>
        <v>61000.03586000002</v>
      </c>
      <c r="AZ27" s="1">
        <f t="shared" si="9"/>
        <v>1.0000000000000002</v>
      </c>
      <c r="BA27" s="1"/>
      <c r="BB27" s="4">
        <v>61000.03586</v>
      </c>
      <c r="BC27" s="1">
        <v>0.03599499523310608</v>
      </c>
      <c r="BD27" s="1">
        <v>0.9640050047668938</v>
      </c>
      <c r="BE27" s="4"/>
    </row>
    <row r="28" spans="1:57" ht="12.75">
      <c r="A28" s="3" t="s">
        <v>29</v>
      </c>
      <c r="B28" s="4">
        <v>1521.422</v>
      </c>
      <c r="C28" s="4">
        <v>372.37244662380004</v>
      </c>
      <c r="D28" s="4">
        <v>22373.694000000003</v>
      </c>
      <c r="E28" s="4">
        <v>658.36</v>
      </c>
      <c r="F28" s="4">
        <v>161.13551924400002</v>
      </c>
      <c r="G28" s="4">
        <v>10424.924</v>
      </c>
      <c r="H28" s="4">
        <v>533.5079658678</v>
      </c>
      <c r="I28" s="4">
        <v>32798.618</v>
      </c>
      <c r="J28" s="4"/>
      <c r="K28" s="4">
        <v>1030.348</v>
      </c>
      <c r="L28" s="4">
        <v>252.1806610092</v>
      </c>
      <c r="M28" s="4">
        <v>16271.424000000003</v>
      </c>
      <c r="N28" s="4">
        <v>1304.922</v>
      </c>
      <c r="O28" s="4">
        <v>319.38344377379997</v>
      </c>
      <c r="P28" s="4">
        <v>20400.365999999998</v>
      </c>
      <c r="Q28" s="4"/>
      <c r="R28" s="4">
        <v>4515.052000000001</v>
      </c>
      <c r="S28" s="4">
        <v>1105.0720706508</v>
      </c>
      <c r="T28" s="4">
        <v>69470.40800000001</v>
      </c>
      <c r="U28" s="4"/>
      <c r="V28" s="4">
        <f t="shared" si="0"/>
        <v>1105.0720706508</v>
      </c>
      <c r="W28" s="4">
        <f t="shared" si="1"/>
        <v>69470.408</v>
      </c>
      <c r="X28" s="1">
        <f t="shared" si="2"/>
        <v>1</v>
      </c>
      <c r="Y28" s="1">
        <f t="shared" si="3"/>
        <v>1.0000000000000002</v>
      </c>
      <c r="Z28" s="4"/>
      <c r="AA28" s="4">
        <v>24406.379999999997</v>
      </c>
      <c r="AB28" s="4">
        <v>5724.63510502275</v>
      </c>
      <c r="AC28" s="4">
        <v>30932.966000000004</v>
      </c>
      <c r="AD28" s="4">
        <v>3864.9079999999994</v>
      </c>
      <c r="AE28" s="4">
        <v>906.5329645151498</v>
      </c>
      <c r="AF28" s="4">
        <v>4963.716</v>
      </c>
      <c r="AG28" s="4">
        <v>6631.168069537901</v>
      </c>
      <c r="AH28" s="4">
        <v>35896.682</v>
      </c>
      <c r="AI28" s="4"/>
      <c r="AJ28" s="4">
        <v>809.92</v>
      </c>
      <c r="AK28" s="4">
        <v>189.970674236</v>
      </c>
      <c r="AL28" s="4">
        <v>1046.1219999999998</v>
      </c>
      <c r="AM28" s="4">
        <v>5025.58</v>
      </c>
      <c r="AN28" s="4">
        <v>1178.77422588275</v>
      </c>
      <c r="AO28" s="4">
        <v>6383.232000000001</v>
      </c>
      <c r="AP28" s="4"/>
      <c r="AQ28" s="4">
        <v>34106.788</v>
      </c>
      <c r="AR28" s="4">
        <v>7999.91296965665</v>
      </c>
      <c r="AS28" s="4">
        <v>43326.036</v>
      </c>
      <c r="AT28" s="4"/>
      <c r="AU28" s="4">
        <f t="shared" si="4"/>
        <v>7999.912969656651</v>
      </c>
      <c r="AV28" s="4">
        <f t="shared" si="5"/>
        <v>43326.03600000001</v>
      </c>
      <c r="AW28" s="1">
        <f t="shared" si="6"/>
        <v>0.9999999999999999</v>
      </c>
      <c r="AX28" s="1">
        <f t="shared" si="7"/>
        <v>0.9999999999999998</v>
      </c>
      <c r="AY28" s="4">
        <f t="shared" si="8"/>
        <v>112796.444</v>
      </c>
      <c r="AZ28" s="1">
        <f t="shared" si="9"/>
        <v>1.0000000000000002</v>
      </c>
      <c r="BA28" s="1"/>
      <c r="BB28" s="4">
        <v>112796.44399999999</v>
      </c>
      <c r="BC28" s="1">
        <v>0.6158918272281706</v>
      </c>
      <c r="BD28" s="1">
        <v>0.3841081727718296</v>
      </c>
      <c r="BE28" s="4"/>
    </row>
    <row r="29" spans="1:57" ht="12.75">
      <c r="A29" s="3" t="s">
        <v>31</v>
      </c>
      <c r="B29" s="4">
        <v>1282.7740000000001</v>
      </c>
      <c r="C29" s="4">
        <v>313.9626565446</v>
      </c>
      <c r="D29" s="4">
        <v>17491.002</v>
      </c>
      <c r="E29" s="4">
        <v>1632.862</v>
      </c>
      <c r="F29" s="4">
        <v>399.64770979980005</v>
      </c>
      <c r="G29" s="4">
        <v>24822.692</v>
      </c>
      <c r="H29" s="4">
        <v>713.6103663444</v>
      </c>
      <c r="I29" s="4">
        <v>42313.694</v>
      </c>
      <c r="J29" s="4"/>
      <c r="K29" s="4">
        <v>1055.774</v>
      </c>
      <c r="L29" s="4">
        <v>258.40374824459997</v>
      </c>
      <c r="M29" s="4">
        <v>16705.892200000002</v>
      </c>
      <c r="N29" s="4">
        <v>3280.264</v>
      </c>
      <c r="O29" s="4">
        <v>802.8541267656</v>
      </c>
      <c r="P29" s="4">
        <v>56333.65800000001</v>
      </c>
      <c r="Q29" s="4"/>
      <c r="R29" s="4">
        <v>7251.674000000001</v>
      </c>
      <c r="S29" s="4">
        <v>1774.8682413546</v>
      </c>
      <c r="T29" s="4">
        <v>115353.2442</v>
      </c>
      <c r="U29" s="4"/>
      <c r="V29" s="4">
        <f t="shared" si="0"/>
        <v>1774.8682413545998</v>
      </c>
      <c r="W29" s="4">
        <f t="shared" si="1"/>
        <v>115353.24420000002</v>
      </c>
      <c r="X29" s="1">
        <f t="shared" si="2"/>
        <v>1.0000000000000002</v>
      </c>
      <c r="Y29" s="1">
        <f t="shared" si="3"/>
        <v>0.9999999999999999</v>
      </c>
      <c r="Z29" s="4"/>
      <c r="AA29" s="4">
        <v>19478.34</v>
      </c>
      <c r="AB29" s="4">
        <v>4568.73936042825</v>
      </c>
      <c r="AC29" s="4">
        <v>23495.926</v>
      </c>
      <c r="AD29" s="4">
        <v>1957.556</v>
      </c>
      <c r="AE29" s="4">
        <v>459.15427841605</v>
      </c>
      <c r="AF29" s="4">
        <v>2401.134</v>
      </c>
      <c r="AG29" s="4">
        <v>5027.8936388443</v>
      </c>
      <c r="AH29" s="4">
        <v>25897.06</v>
      </c>
      <c r="AI29" s="4"/>
      <c r="AJ29" s="4">
        <v>4024.62</v>
      </c>
      <c r="AK29" s="4">
        <v>943.9941907147501</v>
      </c>
      <c r="AL29" s="4">
        <v>4908.692</v>
      </c>
      <c r="AM29" s="4">
        <v>2719.74</v>
      </c>
      <c r="AN29" s="4">
        <v>637.92824173575</v>
      </c>
      <c r="AO29" s="4">
        <v>3446.3480000000004</v>
      </c>
      <c r="AP29" s="4"/>
      <c r="AQ29" s="4">
        <v>28180.256</v>
      </c>
      <c r="AR29" s="4">
        <v>6609.816071294799</v>
      </c>
      <c r="AS29" s="4">
        <v>34252.09999999999</v>
      </c>
      <c r="AT29" s="4"/>
      <c r="AU29" s="4">
        <f t="shared" si="4"/>
        <v>6609.8160712948</v>
      </c>
      <c r="AV29" s="4">
        <f t="shared" si="5"/>
        <v>34252.1</v>
      </c>
      <c r="AW29" s="1">
        <f t="shared" si="6"/>
        <v>0.9999999999999999</v>
      </c>
      <c r="AX29" s="1">
        <f t="shared" si="7"/>
        <v>0.9999999999999998</v>
      </c>
      <c r="AY29" s="4">
        <f t="shared" si="8"/>
        <v>149605.34420000002</v>
      </c>
      <c r="AZ29" s="1">
        <f t="shared" si="9"/>
        <v>1.0000000000000002</v>
      </c>
      <c r="BA29" s="1"/>
      <c r="BB29" s="4">
        <v>149605.3442</v>
      </c>
      <c r="BC29" s="1">
        <v>0.7710502911299074</v>
      </c>
      <c r="BD29" s="1">
        <v>0.22894970887009258</v>
      </c>
      <c r="BE29" s="4"/>
    </row>
    <row r="30" spans="1:57" ht="12.75">
      <c r="A30" s="3" t="s">
        <v>32</v>
      </c>
      <c r="B30" s="4">
        <v>988.36</v>
      </c>
      <c r="C30" s="4">
        <v>241.90397624400003</v>
      </c>
      <c r="D30" s="4">
        <v>13483.328</v>
      </c>
      <c r="E30" s="4">
        <v>902.04</v>
      </c>
      <c r="F30" s="4">
        <v>220.77690591600003</v>
      </c>
      <c r="G30" s="4">
        <v>12305.71</v>
      </c>
      <c r="H30" s="4">
        <v>462.68088216000007</v>
      </c>
      <c r="I30" s="4">
        <v>25789.038000000004</v>
      </c>
      <c r="J30" s="4"/>
      <c r="K30" s="4">
        <v>201.24</v>
      </c>
      <c r="L30" s="4">
        <v>49.254073596</v>
      </c>
      <c r="M30" s="4">
        <v>2745.352</v>
      </c>
      <c r="N30" s="4">
        <v>0</v>
      </c>
      <c r="O30" s="4">
        <v>0</v>
      </c>
      <c r="P30" s="4">
        <v>0</v>
      </c>
      <c r="Q30" s="4"/>
      <c r="R30" s="4">
        <v>2091.6400000000003</v>
      </c>
      <c r="S30" s="4">
        <v>511.934955756</v>
      </c>
      <c r="T30" s="4">
        <v>28534.390000000003</v>
      </c>
      <c r="U30" s="4"/>
      <c r="V30" s="4">
        <f t="shared" si="0"/>
        <v>511.9349557560001</v>
      </c>
      <c r="W30" s="4">
        <f t="shared" si="1"/>
        <v>28534.39</v>
      </c>
      <c r="X30" s="1">
        <f t="shared" si="2"/>
        <v>0.9999999999999999</v>
      </c>
      <c r="Y30" s="1">
        <f t="shared" si="3"/>
        <v>1.0000000000000002</v>
      </c>
      <c r="Z30" s="4"/>
      <c r="AA30" s="4">
        <v>14943.76</v>
      </c>
      <c r="AB30" s="4">
        <v>3505.131572033</v>
      </c>
      <c r="AC30" s="4">
        <v>17981.664</v>
      </c>
      <c r="AD30" s="4">
        <v>3707.88</v>
      </c>
      <c r="AE30" s="4">
        <v>869.7012835665</v>
      </c>
      <c r="AF30" s="4">
        <v>4460.388</v>
      </c>
      <c r="AG30" s="4">
        <v>4374.8328555995</v>
      </c>
      <c r="AH30" s="4">
        <v>22442.052000000003</v>
      </c>
      <c r="AI30" s="4"/>
      <c r="AJ30" s="4">
        <v>2730.22</v>
      </c>
      <c r="AK30" s="4">
        <v>640.38637669475</v>
      </c>
      <c r="AL30" s="4">
        <v>3346.334</v>
      </c>
      <c r="AM30" s="4">
        <v>0</v>
      </c>
      <c r="AN30" s="4">
        <v>0</v>
      </c>
      <c r="AO30" s="4">
        <v>0</v>
      </c>
      <c r="AP30" s="4"/>
      <c r="AQ30" s="4">
        <v>21381.860000000004</v>
      </c>
      <c r="AR30" s="4">
        <v>5015.21923229425</v>
      </c>
      <c r="AS30" s="4">
        <v>25788.386000000006</v>
      </c>
      <c r="AT30" s="4"/>
      <c r="AU30" s="4">
        <f t="shared" si="4"/>
        <v>5015.219232294249</v>
      </c>
      <c r="AV30" s="4">
        <f t="shared" si="5"/>
        <v>25788.386</v>
      </c>
      <c r="AW30" s="1">
        <f t="shared" si="6"/>
        <v>1.0000000000000002</v>
      </c>
      <c r="AX30" s="1">
        <f t="shared" si="7"/>
        <v>1.0000000000000002</v>
      </c>
      <c r="AY30" s="4">
        <f t="shared" si="8"/>
        <v>54322.776</v>
      </c>
      <c r="AZ30" s="1">
        <f t="shared" si="9"/>
        <v>0.9999999999999998</v>
      </c>
      <c r="BA30" s="1"/>
      <c r="BB30" s="4">
        <v>54322.77600000001</v>
      </c>
      <c r="BC30" s="1">
        <v>0.5252748865411443</v>
      </c>
      <c r="BD30" s="1">
        <v>0.47472511345885565</v>
      </c>
      <c r="BE30" s="4"/>
    </row>
    <row r="31" spans="1:57" ht="12.75">
      <c r="A31" s="3" t="s">
        <v>33</v>
      </c>
      <c r="B31" s="4">
        <v>457.32399999999996</v>
      </c>
      <c r="C31" s="4">
        <v>111.93137523959999</v>
      </c>
      <c r="D31" s="4">
        <v>6466.29</v>
      </c>
      <c r="E31" s="4">
        <v>0</v>
      </c>
      <c r="F31" s="4">
        <v>0</v>
      </c>
      <c r="G31" s="4">
        <v>0</v>
      </c>
      <c r="H31" s="4">
        <v>111.93137523959999</v>
      </c>
      <c r="I31" s="4">
        <v>6466.29</v>
      </c>
      <c r="J31" s="4"/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/>
      <c r="R31" s="4">
        <v>457.32399999999996</v>
      </c>
      <c r="S31" s="4">
        <v>111.93137523959999</v>
      </c>
      <c r="T31" s="4">
        <v>6466.29</v>
      </c>
      <c r="U31" s="4"/>
      <c r="V31" s="4">
        <f t="shared" si="0"/>
        <v>111.93137523959999</v>
      </c>
      <c r="W31" s="4">
        <f t="shared" si="1"/>
        <v>6466.29</v>
      </c>
      <c r="X31" s="1">
        <f t="shared" si="2"/>
        <v>1</v>
      </c>
      <c r="Y31" s="1">
        <f t="shared" si="3"/>
        <v>1</v>
      </c>
      <c r="Z31" s="4"/>
      <c r="AA31" s="4">
        <v>437.78</v>
      </c>
      <c r="AB31" s="4">
        <v>102.68342770524998</v>
      </c>
      <c r="AC31" s="4">
        <v>527.552</v>
      </c>
      <c r="AD31" s="4">
        <v>0</v>
      </c>
      <c r="AE31" s="4">
        <v>0</v>
      </c>
      <c r="AF31" s="4">
        <v>0</v>
      </c>
      <c r="AG31" s="4">
        <v>102.68342770524998</v>
      </c>
      <c r="AH31" s="4">
        <v>527.552</v>
      </c>
      <c r="AI31" s="4"/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/>
      <c r="AQ31" s="4">
        <v>437.78</v>
      </c>
      <c r="AR31" s="4">
        <v>102.68342770524998</v>
      </c>
      <c r="AS31" s="4">
        <v>527.552</v>
      </c>
      <c r="AT31" s="4"/>
      <c r="AU31" s="4">
        <f t="shared" si="4"/>
        <v>102.68342770524998</v>
      </c>
      <c r="AV31" s="4">
        <f t="shared" si="5"/>
        <v>527.552</v>
      </c>
      <c r="AW31" s="1">
        <f t="shared" si="6"/>
        <v>1</v>
      </c>
      <c r="AX31" s="1">
        <f t="shared" si="7"/>
        <v>1</v>
      </c>
      <c r="AY31" s="4">
        <f t="shared" si="8"/>
        <v>6993.842</v>
      </c>
      <c r="AZ31" s="1">
        <f t="shared" si="9"/>
        <v>1</v>
      </c>
      <c r="BA31" s="1"/>
      <c r="BB31" s="4">
        <v>6993.842</v>
      </c>
      <c r="BC31" s="1">
        <v>0.9245690709055195</v>
      </c>
      <c r="BD31" s="1">
        <v>0.07543092909448056</v>
      </c>
      <c r="BE31" s="4"/>
    </row>
    <row r="32" spans="1:57" ht="12.75">
      <c r="A32" s="3" t="s">
        <v>34</v>
      </c>
      <c r="B32" s="4">
        <v>10.42</v>
      </c>
      <c r="C32" s="4">
        <v>2.5503252180000002</v>
      </c>
      <c r="D32" s="4">
        <v>148.084</v>
      </c>
      <c r="E32" s="4">
        <v>0</v>
      </c>
      <c r="F32" s="4">
        <v>0</v>
      </c>
      <c r="G32" s="4">
        <v>0</v>
      </c>
      <c r="H32" s="4">
        <v>2.5503252180000002</v>
      </c>
      <c r="I32" s="4">
        <v>148.084</v>
      </c>
      <c r="J32" s="4"/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/>
      <c r="R32" s="4">
        <v>10.42</v>
      </c>
      <c r="S32" s="4">
        <v>2.5503252180000002</v>
      </c>
      <c r="T32" s="4">
        <v>148.084</v>
      </c>
      <c r="U32" s="4"/>
      <c r="V32" s="4">
        <f t="shared" si="0"/>
        <v>2.5503252180000002</v>
      </c>
      <c r="W32" s="4">
        <f t="shared" si="1"/>
        <v>148.084</v>
      </c>
      <c r="X32" s="1">
        <f t="shared" si="2"/>
        <v>1</v>
      </c>
      <c r="Y32" s="1">
        <f t="shared" si="3"/>
        <v>1</v>
      </c>
      <c r="Z32" s="4"/>
      <c r="AA32" s="4">
        <v>25.2</v>
      </c>
      <c r="AB32" s="4">
        <v>5.910782535</v>
      </c>
      <c r="AC32" s="4">
        <v>40.786</v>
      </c>
      <c r="AD32" s="4">
        <v>0</v>
      </c>
      <c r="AE32" s="4">
        <v>0</v>
      </c>
      <c r="AF32" s="4">
        <v>0</v>
      </c>
      <c r="AG32" s="4">
        <v>5.910782535</v>
      </c>
      <c r="AH32" s="4">
        <v>40.786</v>
      </c>
      <c r="AI32" s="4"/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/>
      <c r="AQ32" s="4">
        <v>25.2</v>
      </c>
      <c r="AR32" s="4">
        <v>5.910782535</v>
      </c>
      <c r="AS32" s="4">
        <v>40.786</v>
      </c>
      <c r="AT32" s="4"/>
      <c r="AU32" s="4">
        <f t="shared" si="4"/>
        <v>5.910782535</v>
      </c>
      <c r="AV32" s="4">
        <f t="shared" si="5"/>
        <v>40.786</v>
      </c>
      <c r="AW32" s="1">
        <f t="shared" si="6"/>
        <v>1</v>
      </c>
      <c r="AX32" s="1">
        <f t="shared" si="7"/>
        <v>1</v>
      </c>
      <c r="AY32" s="4">
        <f t="shared" si="8"/>
        <v>188.87</v>
      </c>
      <c r="AZ32" s="1">
        <f t="shared" si="9"/>
        <v>1</v>
      </c>
      <c r="BA32" s="1"/>
      <c r="BB32" s="4">
        <v>188.87</v>
      </c>
      <c r="BC32" s="1">
        <v>0.7840525228993488</v>
      </c>
      <c r="BD32" s="1">
        <v>0.21594747710065124</v>
      </c>
      <c r="BE32" s="4"/>
    </row>
    <row r="33" spans="1:57" ht="12.75">
      <c r="A33" s="3" t="s">
        <v>35</v>
      </c>
      <c r="B33" s="4">
        <v>1317.282</v>
      </c>
      <c r="C33" s="4">
        <v>322.4085896178</v>
      </c>
      <c r="D33" s="4">
        <v>19759.234000000004</v>
      </c>
      <c r="E33" s="4">
        <v>1056.848</v>
      </c>
      <c r="F33" s="4">
        <v>258.6666128592</v>
      </c>
      <c r="G33" s="4">
        <v>15852.734</v>
      </c>
      <c r="H33" s="4">
        <v>581.075202477</v>
      </c>
      <c r="I33" s="4">
        <v>35611.96800000001</v>
      </c>
      <c r="J33" s="4"/>
      <c r="K33" s="4">
        <v>239.76399999999998</v>
      </c>
      <c r="L33" s="4">
        <v>58.68293431560001</v>
      </c>
      <c r="M33" s="4">
        <v>3596.434</v>
      </c>
      <c r="N33" s="4">
        <v>766.22</v>
      </c>
      <c r="O33" s="4">
        <v>187.534567038</v>
      </c>
      <c r="P33" s="4">
        <v>11493.29</v>
      </c>
      <c r="Q33" s="4"/>
      <c r="R33" s="4">
        <v>3380.114</v>
      </c>
      <c r="S33" s="4">
        <v>827.2927038306</v>
      </c>
      <c r="T33" s="4">
        <v>50701.692</v>
      </c>
      <c r="U33" s="4"/>
      <c r="V33" s="4">
        <f t="shared" si="0"/>
        <v>827.2927038306</v>
      </c>
      <c r="W33" s="4">
        <f t="shared" si="1"/>
        <v>50701.69200000001</v>
      </c>
      <c r="X33" s="1">
        <f t="shared" si="2"/>
        <v>1</v>
      </c>
      <c r="Y33" s="1">
        <f t="shared" si="3"/>
        <v>0.9999999999999999</v>
      </c>
      <c r="Z33" s="4"/>
      <c r="AA33" s="4">
        <v>226.66000000000003</v>
      </c>
      <c r="AB33" s="4">
        <v>53.164205134250004</v>
      </c>
      <c r="AC33" s="4">
        <v>283.98</v>
      </c>
      <c r="AD33" s="4">
        <v>207.42</v>
      </c>
      <c r="AE33" s="4">
        <v>48.651369579749996</v>
      </c>
      <c r="AF33" s="4">
        <v>267.27000000000004</v>
      </c>
      <c r="AG33" s="4">
        <v>101.81557471400001</v>
      </c>
      <c r="AH33" s="4">
        <v>551.25</v>
      </c>
      <c r="AI33" s="4"/>
      <c r="AJ33" s="4">
        <v>39.8</v>
      </c>
      <c r="AK33" s="4">
        <v>9.3352835275</v>
      </c>
      <c r="AL33" s="4">
        <v>53.446000000000005</v>
      </c>
      <c r="AM33" s="4">
        <v>227.92</v>
      </c>
      <c r="AN33" s="4">
        <v>53.459744261000004</v>
      </c>
      <c r="AO33" s="4">
        <v>275.62</v>
      </c>
      <c r="AP33" s="4"/>
      <c r="AQ33" s="4">
        <v>701.8</v>
      </c>
      <c r="AR33" s="4">
        <v>164.6106025025</v>
      </c>
      <c r="AS33" s="4">
        <v>880.316</v>
      </c>
      <c r="AT33" s="4"/>
      <c r="AU33" s="4">
        <f t="shared" si="4"/>
        <v>164.6106025025</v>
      </c>
      <c r="AV33" s="4">
        <f t="shared" si="5"/>
        <v>880.316</v>
      </c>
      <c r="AW33" s="1">
        <f t="shared" si="6"/>
        <v>1</v>
      </c>
      <c r="AX33" s="1">
        <f t="shared" si="7"/>
        <v>1</v>
      </c>
      <c r="AY33" s="4">
        <f t="shared" si="8"/>
        <v>51582.00800000001</v>
      </c>
      <c r="AZ33" s="1">
        <f t="shared" si="9"/>
        <v>1</v>
      </c>
      <c r="BA33" s="1"/>
      <c r="BB33" s="4">
        <v>51582.00800000001</v>
      </c>
      <c r="BC33" s="1">
        <v>0.9829336616752103</v>
      </c>
      <c r="BD33" s="1">
        <v>0.017066338324789525</v>
      </c>
      <c r="BE33" s="4"/>
    </row>
    <row r="34" spans="1:57" ht="12.75">
      <c r="A34" s="3" t="s">
        <v>37</v>
      </c>
      <c r="B34" s="4">
        <v>656.954</v>
      </c>
      <c r="C34" s="4">
        <v>160.79139666659998</v>
      </c>
      <c r="D34" s="4">
        <v>9854.308</v>
      </c>
      <c r="E34" s="4">
        <v>266.66999999999996</v>
      </c>
      <c r="F34" s="4">
        <v>65.26825584299999</v>
      </c>
      <c r="G34" s="4">
        <v>4000.05</v>
      </c>
      <c r="H34" s="4">
        <v>226.05965250959997</v>
      </c>
      <c r="I34" s="4">
        <v>13854.358000000002</v>
      </c>
      <c r="J34" s="4"/>
      <c r="K34" s="4">
        <v>0</v>
      </c>
      <c r="L34" s="4">
        <v>0</v>
      </c>
      <c r="M34" s="4">
        <v>0</v>
      </c>
      <c r="N34" s="4">
        <v>110.638</v>
      </c>
      <c r="O34" s="4">
        <v>27.078971350200003</v>
      </c>
      <c r="P34" s="4">
        <v>1659.56</v>
      </c>
      <c r="Q34" s="4"/>
      <c r="R34" s="4">
        <v>1034.2620000000002</v>
      </c>
      <c r="S34" s="4">
        <v>253.13862385980002</v>
      </c>
      <c r="T34" s="4">
        <v>15513.918000000001</v>
      </c>
      <c r="U34" s="4"/>
      <c r="V34" s="4">
        <f t="shared" si="0"/>
        <v>253.13862385979996</v>
      </c>
      <c r="W34" s="4">
        <f t="shared" si="1"/>
        <v>15513.918</v>
      </c>
      <c r="X34" s="1">
        <f t="shared" si="2"/>
        <v>1.0000000000000002</v>
      </c>
      <c r="Y34" s="1">
        <f t="shared" si="3"/>
        <v>1.0000000000000002</v>
      </c>
      <c r="Z34" s="4"/>
      <c r="AA34" s="4">
        <v>218.71999999999997</v>
      </c>
      <c r="AB34" s="4">
        <v>51.301839526</v>
      </c>
      <c r="AC34" s="4">
        <v>336.654</v>
      </c>
      <c r="AD34" s="4">
        <v>47.78</v>
      </c>
      <c r="AE34" s="4">
        <v>11.20703133025</v>
      </c>
      <c r="AF34" s="4">
        <v>62.35</v>
      </c>
      <c r="AG34" s="4">
        <v>62.508870856250006</v>
      </c>
      <c r="AH34" s="4">
        <v>399.004</v>
      </c>
      <c r="AI34" s="4"/>
      <c r="AJ34" s="4">
        <v>0</v>
      </c>
      <c r="AK34" s="4">
        <v>0</v>
      </c>
      <c r="AL34" s="4">
        <v>0</v>
      </c>
      <c r="AM34" s="4">
        <v>6.64</v>
      </c>
      <c r="AN34" s="4">
        <v>1.5574442870000003</v>
      </c>
      <c r="AO34" s="4">
        <v>9.306000000000001</v>
      </c>
      <c r="AP34" s="4"/>
      <c r="AQ34" s="4">
        <v>273.14</v>
      </c>
      <c r="AR34" s="4">
        <v>64.06631514325001</v>
      </c>
      <c r="AS34" s="4">
        <v>408.31</v>
      </c>
      <c r="AT34" s="4"/>
      <c r="AU34" s="4">
        <f t="shared" si="4"/>
        <v>64.06631514325</v>
      </c>
      <c r="AV34" s="4">
        <f t="shared" si="5"/>
        <v>408.31</v>
      </c>
      <c r="AW34" s="1">
        <f t="shared" si="6"/>
        <v>1.0000000000000002</v>
      </c>
      <c r="AX34" s="1">
        <f t="shared" si="7"/>
        <v>1</v>
      </c>
      <c r="AY34" s="4">
        <f t="shared" si="8"/>
        <v>15922.228</v>
      </c>
      <c r="AZ34" s="1">
        <f t="shared" si="9"/>
        <v>1</v>
      </c>
      <c r="BA34" s="1"/>
      <c r="BB34" s="4">
        <v>15922.228</v>
      </c>
      <c r="BC34" s="1">
        <v>0.9743559758094158</v>
      </c>
      <c r="BD34" s="1">
        <v>0.025644024190584383</v>
      </c>
      <c r="BE34" s="4"/>
    </row>
    <row r="35" spans="1:57" ht="12.75">
      <c r="A35" s="3" t="s">
        <v>38</v>
      </c>
      <c r="B35" s="4">
        <v>26.948</v>
      </c>
      <c r="C35" s="4">
        <v>6.5956011492</v>
      </c>
      <c r="D35" s="4">
        <v>404.22400000000005</v>
      </c>
      <c r="E35" s="4">
        <v>0</v>
      </c>
      <c r="F35" s="4">
        <v>0</v>
      </c>
      <c r="G35" s="4">
        <v>0</v>
      </c>
      <c r="H35" s="4">
        <v>6.5956011492</v>
      </c>
      <c r="I35" s="4">
        <v>404.22400000000005</v>
      </c>
      <c r="J35" s="4"/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/>
      <c r="R35" s="4">
        <v>26.948</v>
      </c>
      <c r="S35" s="4">
        <v>6.5956011492</v>
      </c>
      <c r="T35" s="4">
        <v>404.22400000000005</v>
      </c>
      <c r="U35" s="4"/>
      <c r="V35" s="4">
        <f t="shared" si="0"/>
        <v>6.5956011492</v>
      </c>
      <c r="W35" s="4">
        <f t="shared" si="1"/>
        <v>404.22400000000005</v>
      </c>
      <c r="X35" s="1">
        <f t="shared" si="2"/>
        <v>1</v>
      </c>
      <c r="Y35" s="1">
        <f t="shared" si="3"/>
        <v>1</v>
      </c>
      <c r="Z35" s="4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/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/>
      <c r="AQ35" s="4">
        <v>0</v>
      </c>
      <c r="AR35" s="4">
        <v>0</v>
      </c>
      <c r="AS35" s="4">
        <v>0</v>
      </c>
      <c r="AT35" s="4"/>
      <c r="AU35" s="4">
        <f t="shared" si="4"/>
        <v>0</v>
      </c>
      <c r="AV35" s="4">
        <f t="shared" si="5"/>
        <v>0</v>
      </c>
      <c r="AW35" s="1">
        <v>0</v>
      </c>
      <c r="AX35" s="1">
        <v>0</v>
      </c>
      <c r="AY35" s="4">
        <f t="shared" si="8"/>
        <v>404.22400000000005</v>
      </c>
      <c r="AZ35" s="1">
        <f t="shared" si="9"/>
        <v>1</v>
      </c>
      <c r="BA35" s="1"/>
      <c r="BB35" s="4">
        <v>404.22400000000005</v>
      </c>
      <c r="BC35" s="1">
        <v>1</v>
      </c>
      <c r="BD35" s="1">
        <v>0</v>
      </c>
      <c r="BE35" s="4"/>
    </row>
    <row r="36" spans="1:57" ht="12.75">
      <c r="A36" s="3" t="s">
        <v>39</v>
      </c>
      <c r="B36" s="4">
        <v>763.546</v>
      </c>
      <c r="C36" s="4">
        <v>186.8800977834</v>
      </c>
      <c r="D36" s="4">
        <v>12116.676</v>
      </c>
      <c r="E36" s="4">
        <v>229.98</v>
      </c>
      <c r="F36" s="4">
        <v>56.28827194200001</v>
      </c>
      <c r="G36" s="4">
        <v>3622.2419999999997</v>
      </c>
      <c r="H36" s="4">
        <v>243.1683697254</v>
      </c>
      <c r="I36" s="4">
        <v>15738.918</v>
      </c>
      <c r="J36" s="4"/>
      <c r="K36" s="4">
        <v>14.008</v>
      </c>
      <c r="L36" s="4">
        <v>3.4284986232000003</v>
      </c>
      <c r="M36" s="4">
        <v>217.642</v>
      </c>
      <c r="N36" s="4">
        <v>28.588</v>
      </c>
      <c r="O36" s="4">
        <v>6.9969959052</v>
      </c>
      <c r="P36" s="4">
        <v>444.166</v>
      </c>
      <c r="Q36" s="4"/>
      <c r="R36" s="4">
        <v>1036.1219999999998</v>
      </c>
      <c r="S36" s="4">
        <v>253.59386425379998</v>
      </c>
      <c r="T36" s="4">
        <v>16400.726000000002</v>
      </c>
      <c r="U36" s="4"/>
      <c r="V36" s="4">
        <f t="shared" si="0"/>
        <v>253.5938642538</v>
      </c>
      <c r="W36" s="4">
        <f t="shared" si="1"/>
        <v>16400.726</v>
      </c>
      <c r="X36" s="1">
        <f t="shared" si="2"/>
        <v>0.9999999999999999</v>
      </c>
      <c r="Y36" s="1">
        <f t="shared" si="3"/>
        <v>1.0000000000000002</v>
      </c>
      <c r="Z36" s="4"/>
      <c r="AA36" s="4">
        <v>12686.54</v>
      </c>
      <c r="AB36" s="4">
        <v>2975.6896453007503</v>
      </c>
      <c r="AC36" s="4">
        <v>17957.102000000003</v>
      </c>
      <c r="AD36" s="4">
        <v>6292.6</v>
      </c>
      <c r="AE36" s="4">
        <v>1475.9599277675002</v>
      </c>
      <c r="AF36" s="4">
        <v>8860.689999999999</v>
      </c>
      <c r="AG36" s="4">
        <v>4451.64957306825</v>
      </c>
      <c r="AH36" s="4">
        <v>26817.791999999998</v>
      </c>
      <c r="AI36" s="4"/>
      <c r="AJ36" s="4">
        <v>314.02</v>
      </c>
      <c r="AK36" s="4">
        <v>73.65491792225001</v>
      </c>
      <c r="AL36" s="4">
        <v>436.762</v>
      </c>
      <c r="AM36" s="4">
        <v>441.93999999999994</v>
      </c>
      <c r="AN36" s="4">
        <v>103.65917593325</v>
      </c>
      <c r="AO36" s="4">
        <v>613.14</v>
      </c>
      <c r="AP36" s="4"/>
      <c r="AQ36" s="4">
        <v>19735.100000000002</v>
      </c>
      <c r="AR36" s="4">
        <v>4628.96366692375</v>
      </c>
      <c r="AS36" s="4">
        <v>27867.694</v>
      </c>
      <c r="AT36" s="4"/>
      <c r="AU36" s="4">
        <f t="shared" si="4"/>
        <v>4628.963666923751</v>
      </c>
      <c r="AV36" s="4">
        <f t="shared" si="5"/>
        <v>27867.694</v>
      </c>
      <c r="AW36" s="1">
        <f aca="true" t="shared" si="10" ref="AW36:AX42">AR36/AU36</f>
        <v>0.9999999999999998</v>
      </c>
      <c r="AX36" s="1">
        <f t="shared" si="10"/>
        <v>1</v>
      </c>
      <c r="AY36" s="4">
        <f t="shared" si="8"/>
        <v>44268.42</v>
      </c>
      <c r="AZ36" s="1">
        <f t="shared" si="9"/>
        <v>1</v>
      </c>
      <c r="BA36" s="1"/>
      <c r="BB36" s="4">
        <v>44268.42</v>
      </c>
      <c r="BC36" s="1">
        <v>0.3704836540359923</v>
      </c>
      <c r="BD36" s="1">
        <v>0.6295163459640077</v>
      </c>
      <c r="BE36" s="4"/>
    </row>
    <row r="37" spans="1:57" ht="12.75">
      <c r="A37" s="3" t="s">
        <v>40</v>
      </c>
      <c r="B37" s="4">
        <v>572.882</v>
      </c>
      <c r="C37" s="4">
        <v>140.21453085779999</v>
      </c>
      <c r="D37" s="4">
        <v>10042.534</v>
      </c>
      <c r="E37" s="4">
        <v>494.32399999999996</v>
      </c>
      <c r="F37" s="4">
        <v>120.9872325396</v>
      </c>
      <c r="G37" s="4">
        <v>8884.98</v>
      </c>
      <c r="H37" s="4">
        <v>261.2017633974</v>
      </c>
      <c r="I37" s="4">
        <v>18927.514000000003</v>
      </c>
      <c r="J37" s="4"/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/>
      <c r="R37" s="4">
        <v>1067.206</v>
      </c>
      <c r="S37" s="4">
        <v>261.2017633974</v>
      </c>
      <c r="T37" s="4">
        <v>18927.514000000003</v>
      </c>
      <c r="U37" s="4"/>
      <c r="V37" s="4">
        <f t="shared" si="0"/>
        <v>261.2017633974</v>
      </c>
      <c r="W37" s="4">
        <f t="shared" si="1"/>
        <v>18927.514</v>
      </c>
      <c r="X37" s="1">
        <f t="shared" si="2"/>
        <v>1</v>
      </c>
      <c r="Y37" s="1">
        <f t="shared" si="3"/>
        <v>1.0000000000000002</v>
      </c>
      <c r="Z37" s="4"/>
      <c r="AA37" s="4">
        <v>19694.1</v>
      </c>
      <c r="AB37" s="4">
        <v>4619.34691756125</v>
      </c>
      <c r="AC37" s="4">
        <v>28258.167999999998</v>
      </c>
      <c r="AD37" s="4">
        <v>11488.3</v>
      </c>
      <c r="AE37" s="4">
        <v>2694.6366268587503</v>
      </c>
      <c r="AF37" s="4">
        <v>16933.556</v>
      </c>
      <c r="AG37" s="4">
        <v>7313.98354442</v>
      </c>
      <c r="AH37" s="4">
        <v>45191.724</v>
      </c>
      <c r="AI37" s="4"/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/>
      <c r="AQ37" s="4">
        <v>31182.4</v>
      </c>
      <c r="AR37" s="4">
        <v>7313.98354442</v>
      </c>
      <c r="AS37" s="4">
        <v>45191.724</v>
      </c>
      <c r="AT37" s="4"/>
      <c r="AU37" s="4">
        <f t="shared" si="4"/>
        <v>7313.98354442</v>
      </c>
      <c r="AV37" s="4">
        <f t="shared" si="5"/>
        <v>45191.724</v>
      </c>
      <c r="AW37" s="1">
        <f t="shared" si="10"/>
        <v>1</v>
      </c>
      <c r="AX37" s="1">
        <f t="shared" si="10"/>
        <v>1</v>
      </c>
      <c r="AY37" s="4">
        <f t="shared" si="8"/>
        <v>64119.238</v>
      </c>
      <c r="AZ37" s="1">
        <f t="shared" si="9"/>
        <v>1</v>
      </c>
      <c r="BA37" s="1"/>
      <c r="BB37" s="4">
        <v>64119.238</v>
      </c>
      <c r="BC37" s="1">
        <v>0.2951924350691754</v>
      </c>
      <c r="BD37" s="1">
        <v>0.7048075649308247</v>
      </c>
      <c r="BE37" s="4"/>
    </row>
    <row r="38" spans="1:57" ht="12.75">
      <c r="A38" s="3" t="s">
        <v>42</v>
      </c>
      <c r="B38" s="4">
        <v>762.392</v>
      </c>
      <c r="C38" s="4">
        <v>186.5976529368</v>
      </c>
      <c r="D38" s="4">
        <v>14335.372000000003</v>
      </c>
      <c r="E38" s="4">
        <v>790.4019999999999</v>
      </c>
      <c r="F38" s="4">
        <v>193.45318166579997</v>
      </c>
      <c r="G38" s="4">
        <v>14873.126</v>
      </c>
      <c r="H38" s="4">
        <v>380.0508346026</v>
      </c>
      <c r="I38" s="4">
        <v>29208.498</v>
      </c>
      <c r="J38" s="4"/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/>
      <c r="R38" s="4">
        <v>1552.794</v>
      </c>
      <c r="S38" s="4">
        <v>380.0508346026</v>
      </c>
      <c r="T38" s="4">
        <v>29208.498</v>
      </c>
      <c r="U38" s="4"/>
      <c r="V38" s="4">
        <f t="shared" si="0"/>
        <v>380.05083460259993</v>
      </c>
      <c r="W38" s="4">
        <f t="shared" si="1"/>
        <v>29208.498000000003</v>
      </c>
      <c r="X38" s="1">
        <f t="shared" si="2"/>
        <v>1.0000000000000002</v>
      </c>
      <c r="Y38" s="1">
        <f t="shared" si="3"/>
        <v>0.9999999999999999</v>
      </c>
      <c r="Z38" s="4"/>
      <c r="AA38" s="4">
        <v>17388.340000000004</v>
      </c>
      <c r="AB38" s="4">
        <v>4078.51969780325</v>
      </c>
      <c r="AC38" s="4">
        <v>28866.25</v>
      </c>
      <c r="AD38" s="4">
        <v>22438.140000000003</v>
      </c>
      <c r="AE38" s="4">
        <v>5262.97484245575</v>
      </c>
      <c r="AF38" s="4">
        <v>38770.000799999994</v>
      </c>
      <c r="AG38" s="4">
        <v>9341.494540259</v>
      </c>
      <c r="AH38" s="4">
        <v>67636.2508</v>
      </c>
      <c r="AI38" s="4"/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/>
      <c r="AQ38" s="4">
        <v>39826.48</v>
      </c>
      <c r="AR38" s="4">
        <v>9341.494540259</v>
      </c>
      <c r="AS38" s="4">
        <v>67636.2508</v>
      </c>
      <c r="AT38" s="4"/>
      <c r="AU38" s="4">
        <f t="shared" si="4"/>
        <v>9341.494540259</v>
      </c>
      <c r="AV38" s="4">
        <f t="shared" si="5"/>
        <v>67636.2508</v>
      </c>
      <c r="AW38" s="1">
        <f t="shared" si="10"/>
        <v>1</v>
      </c>
      <c r="AX38" s="1">
        <f t="shared" si="10"/>
        <v>1</v>
      </c>
      <c r="AY38" s="4">
        <f t="shared" si="8"/>
        <v>96844.7488</v>
      </c>
      <c r="AZ38" s="1">
        <f t="shared" si="9"/>
        <v>1.0000000000000002</v>
      </c>
      <c r="BA38" s="1"/>
      <c r="BB38" s="4">
        <v>96844.74879999999</v>
      </c>
      <c r="BC38" s="1">
        <v>0.3016012572898532</v>
      </c>
      <c r="BD38" s="1">
        <v>0.6983987427101469</v>
      </c>
      <c r="BE38" s="4"/>
    </row>
    <row r="39" spans="1:57" ht="12.75">
      <c r="A39" s="3" t="s">
        <v>43</v>
      </c>
      <c r="B39" s="4">
        <v>111.35799999999999</v>
      </c>
      <c r="C39" s="4">
        <v>27.255193438199996</v>
      </c>
      <c r="D39" s="4">
        <v>2470.5460000000003</v>
      </c>
      <c r="E39" s="4">
        <v>104.44479999999999</v>
      </c>
      <c r="F39" s="4">
        <v>25.56316768992</v>
      </c>
      <c r="G39" s="4">
        <v>2265.1459999999997</v>
      </c>
      <c r="H39" s="4">
        <v>52.81836112812</v>
      </c>
      <c r="I39" s="4">
        <v>4735.692000000001</v>
      </c>
      <c r="J39" s="4"/>
      <c r="K39" s="4">
        <v>23.362</v>
      </c>
      <c r="L39" s="4">
        <v>5.717917249799999</v>
      </c>
      <c r="M39" s="4">
        <v>480.69999999999993</v>
      </c>
      <c r="N39" s="4">
        <v>0</v>
      </c>
      <c r="O39" s="4">
        <v>0</v>
      </c>
      <c r="P39" s="4">
        <v>0</v>
      </c>
      <c r="Q39" s="4"/>
      <c r="R39" s="4">
        <v>239.1648</v>
      </c>
      <c r="S39" s="4">
        <v>58.53627837792</v>
      </c>
      <c r="T39" s="4">
        <v>5216.392</v>
      </c>
      <c r="U39" s="4"/>
      <c r="V39" s="4">
        <f t="shared" si="0"/>
        <v>58.53627837792</v>
      </c>
      <c r="W39" s="4">
        <f t="shared" si="1"/>
        <v>5216.392</v>
      </c>
      <c r="X39" s="1">
        <f t="shared" si="2"/>
        <v>1</v>
      </c>
      <c r="Y39" s="1">
        <f t="shared" si="3"/>
        <v>1</v>
      </c>
      <c r="Z39" s="4"/>
      <c r="AA39" s="4">
        <v>8516.2</v>
      </c>
      <c r="AB39" s="4">
        <v>1997.5161200225</v>
      </c>
      <c r="AC39" s="4">
        <v>16669.166</v>
      </c>
      <c r="AD39" s="4">
        <v>15262.74</v>
      </c>
      <c r="AE39" s="4">
        <v>3579.94988207325</v>
      </c>
      <c r="AF39" s="4">
        <v>31757.512</v>
      </c>
      <c r="AG39" s="4">
        <v>5577.46600209575</v>
      </c>
      <c r="AH39" s="4">
        <v>48426.678</v>
      </c>
      <c r="AI39" s="4"/>
      <c r="AJ39" s="4">
        <v>4079.38</v>
      </c>
      <c r="AK39" s="4">
        <v>956.83841498525</v>
      </c>
      <c r="AL39" s="4">
        <v>7910.505999999999</v>
      </c>
      <c r="AM39" s="4">
        <v>0</v>
      </c>
      <c r="AN39" s="4">
        <v>0</v>
      </c>
      <c r="AO39" s="4">
        <v>0</v>
      </c>
      <c r="AP39" s="4"/>
      <c r="AQ39" s="4">
        <v>27858.319999999996</v>
      </c>
      <c r="AR39" s="4">
        <v>6534.304417081</v>
      </c>
      <c r="AS39" s="4">
        <v>56337.18400000001</v>
      </c>
      <c r="AT39" s="4"/>
      <c r="AU39" s="4">
        <f t="shared" si="4"/>
        <v>6534.304417081</v>
      </c>
      <c r="AV39" s="4">
        <f t="shared" si="5"/>
        <v>56337.184</v>
      </c>
      <c r="AW39" s="1">
        <f t="shared" si="10"/>
        <v>1</v>
      </c>
      <c r="AX39" s="1">
        <f t="shared" si="10"/>
        <v>1.0000000000000002</v>
      </c>
      <c r="AY39" s="4">
        <f t="shared" si="8"/>
        <v>61553.576</v>
      </c>
      <c r="AZ39" s="1">
        <f t="shared" si="9"/>
        <v>1</v>
      </c>
      <c r="BA39" s="1"/>
      <c r="BB39" s="4">
        <v>61553.576</v>
      </c>
      <c r="BC39" s="1">
        <v>0.08474555564407825</v>
      </c>
      <c r="BD39" s="1">
        <v>0.9152544443559218</v>
      </c>
      <c r="BE39" s="4"/>
    </row>
    <row r="40" spans="1:57" ht="12.75">
      <c r="A40" s="3" t="s">
        <v>44</v>
      </c>
      <c r="B40" s="4">
        <v>0</v>
      </c>
      <c r="C40" s="4">
        <v>0</v>
      </c>
      <c r="D40" s="4">
        <v>0</v>
      </c>
      <c r="E40" s="4">
        <v>461.438</v>
      </c>
      <c r="F40" s="4">
        <v>112.9382886702</v>
      </c>
      <c r="G40" s="4">
        <v>20319.78</v>
      </c>
      <c r="H40" s="4">
        <v>112.9382886702</v>
      </c>
      <c r="I40" s="4">
        <v>20319.78</v>
      </c>
      <c r="J40" s="4"/>
      <c r="K40" s="4">
        <v>129.53</v>
      </c>
      <c r="L40" s="4">
        <v>31.702843137000002</v>
      </c>
      <c r="M40" s="4">
        <v>3817.184</v>
      </c>
      <c r="N40" s="4">
        <v>0</v>
      </c>
      <c r="O40" s="4">
        <v>0</v>
      </c>
      <c r="P40" s="4">
        <v>0</v>
      </c>
      <c r="Q40" s="4"/>
      <c r="R40" s="4">
        <v>590.9680000000001</v>
      </c>
      <c r="S40" s="4">
        <v>144.6411318072</v>
      </c>
      <c r="T40" s="4">
        <v>24136.964</v>
      </c>
      <c r="U40" s="4"/>
      <c r="V40" s="4">
        <f t="shared" si="0"/>
        <v>144.6411318072</v>
      </c>
      <c r="W40" s="4">
        <f t="shared" si="1"/>
        <v>24136.964</v>
      </c>
      <c r="X40" s="1">
        <f t="shared" si="2"/>
        <v>1</v>
      </c>
      <c r="Y40" s="1">
        <f t="shared" si="3"/>
        <v>1</v>
      </c>
      <c r="Z40" s="4"/>
      <c r="AA40" s="4">
        <v>5014.450000000001</v>
      </c>
      <c r="AB40" s="4">
        <v>940.9309042105</v>
      </c>
      <c r="AC40" s="4">
        <v>9235.614000000001</v>
      </c>
      <c r="AD40" s="4">
        <v>15399.939999999999</v>
      </c>
      <c r="AE40" s="4">
        <v>3612.13080920825</v>
      </c>
      <c r="AF40" s="4">
        <v>44214.174000000006</v>
      </c>
      <c r="AG40" s="4">
        <v>4553.0617134187505</v>
      </c>
      <c r="AH40" s="4">
        <v>53449.788</v>
      </c>
      <c r="AI40" s="4"/>
      <c r="AJ40" s="4">
        <v>9594.939999999999</v>
      </c>
      <c r="AK40" s="4">
        <v>2250.53983239575</v>
      </c>
      <c r="AL40" s="4">
        <v>24874.11</v>
      </c>
      <c r="AM40" s="4">
        <v>0</v>
      </c>
      <c r="AN40" s="4">
        <v>0</v>
      </c>
      <c r="AO40" s="4">
        <v>0</v>
      </c>
      <c r="AP40" s="4"/>
      <c r="AQ40" s="4">
        <v>29006.44</v>
      </c>
      <c r="AR40" s="4">
        <v>6803.6015458145</v>
      </c>
      <c r="AS40" s="4">
        <v>78323.898</v>
      </c>
      <c r="AT40" s="4"/>
      <c r="AU40" s="4">
        <f t="shared" si="4"/>
        <v>6803.601545814499</v>
      </c>
      <c r="AV40" s="4">
        <f t="shared" si="5"/>
        <v>78323.89800000002</v>
      </c>
      <c r="AW40" s="1">
        <f t="shared" si="10"/>
        <v>1.0000000000000002</v>
      </c>
      <c r="AX40" s="1">
        <f t="shared" si="10"/>
        <v>0.9999999999999998</v>
      </c>
      <c r="AY40" s="4">
        <f t="shared" si="8"/>
        <v>102460.86200000002</v>
      </c>
      <c r="AZ40" s="1">
        <f t="shared" si="9"/>
        <v>1.0000000000000002</v>
      </c>
      <c r="BA40" s="1"/>
      <c r="BB40" s="4">
        <v>102460.86200000001</v>
      </c>
      <c r="BC40" s="1">
        <v>0.23557252524383407</v>
      </c>
      <c r="BD40" s="1">
        <v>0.7644274747561659</v>
      </c>
      <c r="BE40" s="4"/>
    </row>
    <row r="41" spans="1:57" ht="12.75">
      <c r="A41" s="3" t="s">
        <v>45</v>
      </c>
      <c r="B41" s="4">
        <v>37.884</v>
      </c>
      <c r="C41" s="4">
        <v>9.2722188636</v>
      </c>
      <c r="D41" s="4">
        <v>623.8039999999999</v>
      </c>
      <c r="E41" s="4">
        <v>41.001999999999995</v>
      </c>
      <c r="F41" s="4">
        <v>10.0353584058</v>
      </c>
      <c r="G41" s="4">
        <v>649.8568</v>
      </c>
      <c r="H41" s="4">
        <v>19.3075772694</v>
      </c>
      <c r="I41" s="4">
        <v>1273.6608</v>
      </c>
      <c r="J41" s="4"/>
      <c r="K41" s="4">
        <v>4.136</v>
      </c>
      <c r="L41" s="4">
        <v>1.0122979944000001</v>
      </c>
      <c r="M41" s="4">
        <v>62.67999999999999</v>
      </c>
      <c r="N41" s="4">
        <v>0</v>
      </c>
      <c r="O41" s="4">
        <v>0</v>
      </c>
      <c r="P41" s="4">
        <v>0</v>
      </c>
      <c r="Q41" s="4"/>
      <c r="R41" s="4">
        <v>83.022</v>
      </c>
      <c r="S41" s="4">
        <v>20.319875263799997</v>
      </c>
      <c r="T41" s="4">
        <v>1336.3408000000002</v>
      </c>
      <c r="U41" s="4"/>
      <c r="V41" s="4">
        <f t="shared" si="0"/>
        <v>20.3198752638</v>
      </c>
      <c r="W41" s="4">
        <f t="shared" si="1"/>
        <v>1336.3408</v>
      </c>
      <c r="X41" s="1">
        <f t="shared" si="2"/>
        <v>0.9999999999999998</v>
      </c>
      <c r="Y41" s="1">
        <f t="shared" si="3"/>
        <v>1.0000000000000002</v>
      </c>
      <c r="Z41" s="4"/>
      <c r="AA41" s="4">
        <v>4430.820000000001</v>
      </c>
      <c r="AB41" s="4">
        <v>1039.2703758622501</v>
      </c>
      <c r="AC41" s="4">
        <v>7332.372</v>
      </c>
      <c r="AD41" s="4">
        <v>6333.54</v>
      </c>
      <c r="AE41" s="4">
        <v>1485.56260383825</v>
      </c>
      <c r="AF41" s="4">
        <v>10663.786</v>
      </c>
      <c r="AG41" s="4">
        <v>2524.8329797005</v>
      </c>
      <c r="AH41" s="4">
        <v>17996.158</v>
      </c>
      <c r="AI41" s="4"/>
      <c r="AJ41" s="4">
        <v>1088.1799999999998</v>
      </c>
      <c r="AK41" s="4">
        <v>255.23791027525</v>
      </c>
      <c r="AL41" s="4">
        <v>1524.94</v>
      </c>
      <c r="AM41" s="4">
        <v>0</v>
      </c>
      <c r="AN41" s="4">
        <v>0</v>
      </c>
      <c r="AO41" s="4">
        <v>0</v>
      </c>
      <c r="AP41" s="4"/>
      <c r="AQ41" s="4">
        <v>11852.54</v>
      </c>
      <c r="AR41" s="4">
        <v>2780.07088997575</v>
      </c>
      <c r="AS41" s="4">
        <v>19521.098</v>
      </c>
      <c r="AT41" s="4"/>
      <c r="AU41" s="4">
        <f t="shared" si="4"/>
        <v>2780.07088997575</v>
      </c>
      <c r="AV41" s="4">
        <f t="shared" si="5"/>
        <v>19521.097999999998</v>
      </c>
      <c r="AW41" s="1">
        <f t="shared" si="10"/>
        <v>1</v>
      </c>
      <c r="AX41" s="1">
        <f t="shared" si="10"/>
        <v>1.0000000000000002</v>
      </c>
      <c r="AY41" s="4">
        <f t="shared" si="8"/>
        <v>20857.438799999996</v>
      </c>
      <c r="AZ41" s="1">
        <f t="shared" si="9"/>
        <v>1</v>
      </c>
      <c r="BA41" s="1"/>
      <c r="BB41" s="4">
        <v>20857.438799999996</v>
      </c>
      <c r="BC41" s="1">
        <v>0.06407022515151767</v>
      </c>
      <c r="BD41" s="1">
        <v>0.9359297748484826</v>
      </c>
      <c r="BE41" s="4"/>
    </row>
    <row r="42" spans="1:57" ht="12.75">
      <c r="A42" s="3" t="s">
        <v>46</v>
      </c>
      <c r="B42" s="4">
        <v>1160.6145790972585</v>
      </c>
      <c r="C42" s="4">
        <v>293.42126818300005</v>
      </c>
      <c r="D42" s="4">
        <v>27548.325520000002</v>
      </c>
      <c r="E42" s="4">
        <v>716.9168559367426</v>
      </c>
      <c r="F42" s="4">
        <v>181.21205204939997</v>
      </c>
      <c r="G42" s="4">
        <v>16915.954380000003</v>
      </c>
      <c r="H42" s="4">
        <v>474.6333202324</v>
      </c>
      <c r="I42" s="4">
        <v>44464.2799</v>
      </c>
      <c r="J42" s="4"/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/>
      <c r="R42" s="4">
        <v>1877.5314350340009</v>
      </c>
      <c r="S42" s="4">
        <v>474.6333202324</v>
      </c>
      <c r="T42" s="4">
        <v>44464.2799</v>
      </c>
      <c r="U42" s="4"/>
      <c r="V42" s="4">
        <f t="shared" si="0"/>
        <v>474.6333202324</v>
      </c>
      <c r="W42" s="4">
        <f t="shared" si="1"/>
        <v>44464.27990000001</v>
      </c>
      <c r="X42" s="1">
        <f t="shared" si="2"/>
        <v>1</v>
      </c>
      <c r="Y42" s="1">
        <f t="shared" si="3"/>
        <v>0.9999999999999999</v>
      </c>
      <c r="Z42" s="4"/>
      <c r="AA42" s="4">
        <v>8634.990211760516</v>
      </c>
      <c r="AB42" s="4">
        <v>2071.913269725</v>
      </c>
      <c r="AC42" s="4">
        <v>17066.9112</v>
      </c>
      <c r="AD42" s="4">
        <v>11715.03931868972</v>
      </c>
      <c r="AE42" s="4">
        <v>2801.0505089037497</v>
      </c>
      <c r="AF42" s="4">
        <v>23676.8796</v>
      </c>
      <c r="AG42" s="4">
        <v>4872.96377862875</v>
      </c>
      <c r="AH42" s="4">
        <v>40743.7908</v>
      </c>
      <c r="AI42" s="4"/>
      <c r="AJ42" s="4">
        <v>0</v>
      </c>
      <c r="AK42" s="4">
        <v>0</v>
      </c>
      <c r="AL42" s="4">
        <v>0</v>
      </c>
      <c r="AM42" s="4">
        <v>1433.7400000000002</v>
      </c>
      <c r="AN42" s="4">
        <v>336.29068856075</v>
      </c>
      <c r="AO42" s="4">
        <v>2859.222</v>
      </c>
      <c r="AP42" s="4"/>
      <c r="AQ42" s="4">
        <v>21783.769530450234</v>
      </c>
      <c r="AR42" s="4">
        <v>5109.489066946445</v>
      </c>
      <c r="AS42" s="4">
        <v>43603.012800000004</v>
      </c>
      <c r="AT42" s="4"/>
      <c r="AU42" s="4">
        <f t="shared" si="4"/>
        <v>5209.254467189499</v>
      </c>
      <c r="AV42" s="4">
        <f t="shared" si="5"/>
        <v>43603.012800000004</v>
      </c>
      <c r="AW42" s="1">
        <f t="shared" si="10"/>
        <v>0.9808484302559172</v>
      </c>
      <c r="AX42" s="1">
        <f t="shared" si="10"/>
        <v>1</v>
      </c>
      <c r="AY42" s="4">
        <f t="shared" si="8"/>
        <v>88067.29270000002</v>
      </c>
      <c r="AZ42" s="1">
        <f t="shared" si="9"/>
        <v>1.0000000000000002</v>
      </c>
      <c r="BA42" s="1"/>
      <c r="BB42" s="4">
        <v>88067.2927</v>
      </c>
      <c r="BC42" s="1">
        <v>0.504889823869878</v>
      </c>
      <c r="BD42" s="1">
        <v>0.4951101761301219</v>
      </c>
      <c r="BE42" s="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S62"/>
  <sheetViews>
    <sheetView zoomScalePageLayoutView="0" workbookViewId="0" topLeftCell="A1">
      <pane xSplit="1" ySplit="7" topLeftCell="M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9" sqref="R9"/>
    </sheetView>
  </sheetViews>
  <sheetFormatPr defaultColWidth="9.140625" defaultRowHeight="12.75"/>
  <cols>
    <col min="1" max="1" width="8.421875" style="0" customWidth="1"/>
    <col min="2" max="2" width="9.7109375" style="0" customWidth="1"/>
    <col min="3" max="4" width="10.7109375" style="0" customWidth="1"/>
    <col min="5" max="5" width="11.7109375" style="0" customWidth="1"/>
    <col min="6" max="6" width="11.421875" style="0" customWidth="1"/>
    <col min="7" max="7" width="12.7109375" style="0" customWidth="1"/>
    <col min="8" max="8" width="8.421875" style="0" customWidth="1"/>
    <col min="9" max="9" width="8.140625" style="0" customWidth="1"/>
    <col min="10" max="10" width="10.7109375" style="0" customWidth="1"/>
    <col min="11" max="11" width="8.140625" style="0" customWidth="1"/>
    <col min="12" max="12" width="10.7109375" style="0" customWidth="1"/>
    <col min="13" max="13" width="11.421875" style="0" customWidth="1"/>
    <col min="14" max="14" width="12.7109375" style="0" customWidth="1"/>
    <col min="15" max="15" width="8.421875" style="0" customWidth="1"/>
    <col min="16" max="16" width="11.7109375" style="0" customWidth="1"/>
    <col min="17" max="17" width="8.421875" style="10" customWidth="1"/>
    <col min="18" max="18" width="8.8515625" style="1" customWidth="1"/>
    <col min="19" max="19" width="8.421875" style="1" customWidth="1"/>
  </cols>
  <sheetData>
    <row r="1" spans="1:17" ht="12.75">
      <c r="A1" s="3" t="s">
        <v>118</v>
      </c>
      <c r="B1" s="5" t="s">
        <v>111</v>
      </c>
      <c r="C1" s="4"/>
      <c r="D1" s="4"/>
      <c r="E1" s="4"/>
      <c r="F1" s="4"/>
      <c r="G1" s="4"/>
      <c r="P1" s="4"/>
      <c r="Q1" s="4"/>
    </row>
    <row r="2" spans="1:17" ht="12.75">
      <c r="A2" s="3"/>
      <c r="B2" s="5" t="s">
        <v>124</v>
      </c>
      <c r="C2" s="4"/>
      <c r="D2" s="4"/>
      <c r="E2" s="4"/>
      <c r="F2" s="4"/>
      <c r="G2" s="4"/>
      <c r="P2" s="4"/>
      <c r="Q2" s="4"/>
    </row>
    <row r="3" spans="1:19" ht="12.75">
      <c r="A3" s="3"/>
      <c r="B3" s="4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  <c r="P3" s="5"/>
      <c r="Q3" s="5"/>
      <c r="R3" s="2"/>
      <c r="S3" s="2"/>
    </row>
    <row r="4" spans="1:19" ht="12.75">
      <c r="A4" s="3" t="s">
        <v>125</v>
      </c>
      <c r="B4" s="5" t="s">
        <v>117</v>
      </c>
      <c r="C4" s="5" t="s">
        <v>117</v>
      </c>
      <c r="D4" s="5" t="s">
        <v>117</v>
      </c>
      <c r="E4" s="5" t="s">
        <v>117</v>
      </c>
      <c r="F4" s="5" t="s">
        <v>117</v>
      </c>
      <c r="G4" s="5" t="s">
        <v>117</v>
      </c>
      <c r="H4" s="5"/>
      <c r="I4" s="5" t="s">
        <v>84</v>
      </c>
      <c r="J4" s="5" t="s">
        <v>84</v>
      </c>
      <c r="K4" s="5" t="s">
        <v>84</v>
      </c>
      <c r="L4" s="5" t="s">
        <v>84</v>
      </c>
      <c r="M4" s="5" t="s">
        <v>84</v>
      </c>
      <c r="N4" s="5" t="s">
        <v>84</v>
      </c>
      <c r="O4" s="7"/>
      <c r="P4" s="7" t="s">
        <v>3</v>
      </c>
      <c r="Q4" s="7"/>
      <c r="R4" s="2" t="s">
        <v>114</v>
      </c>
      <c r="S4" s="2" t="s">
        <v>114</v>
      </c>
    </row>
    <row r="5" spans="1:19" ht="12.75">
      <c r="A5" s="3"/>
      <c r="B5" s="5" t="s">
        <v>79</v>
      </c>
      <c r="C5" s="5" t="s">
        <v>79</v>
      </c>
      <c r="D5" s="5" t="s">
        <v>72</v>
      </c>
      <c r="E5" s="5" t="s">
        <v>72</v>
      </c>
      <c r="F5" s="5" t="s">
        <v>81</v>
      </c>
      <c r="G5" s="5" t="s">
        <v>81</v>
      </c>
      <c r="H5" s="5"/>
      <c r="I5" s="5" t="s">
        <v>79</v>
      </c>
      <c r="J5" s="5" t="s">
        <v>79</v>
      </c>
      <c r="K5" s="5" t="s">
        <v>72</v>
      </c>
      <c r="L5" s="5" t="s">
        <v>72</v>
      </c>
      <c r="M5" s="5" t="s">
        <v>81</v>
      </c>
      <c r="N5" s="5" t="s">
        <v>81</v>
      </c>
      <c r="O5" s="7"/>
      <c r="P5" s="5" t="s">
        <v>81</v>
      </c>
      <c r="Q5" s="5"/>
      <c r="R5" s="2" t="s">
        <v>108</v>
      </c>
      <c r="S5" s="2" t="s">
        <v>108</v>
      </c>
    </row>
    <row r="6" spans="1:19" ht="12.75">
      <c r="A6" s="3"/>
      <c r="B6" s="5" t="s">
        <v>95</v>
      </c>
      <c r="C6" s="5" t="s">
        <v>8</v>
      </c>
      <c r="D6" s="5" t="s">
        <v>94</v>
      </c>
      <c r="E6" s="5" t="s">
        <v>8</v>
      </c>
      <c r="F6" s="5" t="s">
        <v>74</v>
      </c>
      <c r="G6" s="5" t="s">
        <v>0</v>
      </c>
      <c r="H6" s="5"/>
      <c r="I6" s="5" t="s">
        <v>95</v>
      </c>
      <c r="J6" s="5" t="s">
        <v>8</v>
      </c>
      <c r="K6" s="5" t="s">
        <v>95</v>
      </c>
      <c r="L6" s="5" t="s">
        <v>8</v>
      </c>
      <c r="M6" s="5" t="s">
        <v>74</v>
      </c>
      <c r="N6" s="5" t="s">
        <v>0</v>
      </c>
      <c r="O6" s="7"/>
      <c r="P6" s="5" t="s">
        <v>72</v>
      </c>
      <c r="Q6" s="5"/>
      <c r="R6" s="2" t="s">
        <v>89</v>
      </c>
      <c r="S6" s="2" t="s">
        <v>93</v>
      </c>
    </row>
    <row r="7" ht="12.75">
      <c r="Q7"/>
    </row>
    <row r="8" spans="1:19" ht="12.75">
      <c r="A8" s="3" t="s">
        <v>29</v>
      </c>
      <c r="B8" s="4">
        <v>5724.63510502275</v>
      </c>
      <c r="C8" s="4">
        <v>30932.966000000004</v>
      </c>
      <c r="D8" s="4">
        <v>906.5329645151498</v>
      </c>
      <c r="E8" s="4">
        <v>4963.716</v>
      </c>
      <c r="F8" s="4">
        <v>6631.168069537901</v>
      </c>
      <c r="G8" s="4">
        <v>35896.682</v>
      </c>
      <c r="I8" s="4">
        <v>372.37244662380004</v>
      </c>
      <c r="J8" s="4">
        <v>22373.694000000003</v>
      </c>
      <c r="K8" s="4">
        <v>161.135519244</v>
      </c>
      <c r="L8" s="4">
        <v>10424.924</v>
      </c>
      <c r="M8" s="4">
        <v>533.5079658678</v>
      </c>
      <c r="N8" s="4">
        <v>32798.618</v>
      </c>
      <c r="O8" s="4"/>
      <c r="P8" s="4">
        <v>68695.3</v>
      </c>
      <c r="Q8" s="4"/>
      <c r="R8" s="1">
        <v>0.4774506843990783</v>
      </c>
      <c r="S8" s="1">
        <v>0.5225493156009218</v>
      </c>
    </row>
    <row r="9" spans="1:19" ht="12.75">
      <c r="A9" s="3" t="s">
        <v>31</v>
      </c>
      <c r="B9" s="4">
        <v>4568.73936042825</v>
      </c>
      <c r="C9" s="4">
        <v>23495.926</v>
      </c>
      <c r="D9" s="4">
        <v>459.15427841605</v>
      </c>
      <c r="E9" s="4">
        <v>2401.1339999999996</v>
      </c>
      <c r="F9" s="4">
        <v>5027.8936388443</v>
      </c>
      <c r="G9" s="4">
        <v>25897.06</v>
      </c>
      <c r="I9" s="4">
        <v>313.9626565446</v>
      </c>
      <c r="J9" s="4">
        <v>17491.002</v>
      </c>
      <c r="K9" s="4">
        <v>399.64770979980005</v>
      </c>
      <c r="L9" s="4">
        <v>24822.692</v>
      </c>
      <c r="M9" s="4">
        <v>713.6103663444</v>
      </c>
      <c r="N9" s="4">
        <v>42313.694</v>
      </c>
      <c r="O9" s="4"/>
      <c r="P9" s="4">
        <v>68210.754</v>
      </c>
      <c r="Q9" s="4"/>
      <c r="R9" s="1">
        <v>0.6203375790274948</v>
      </c>
      <c r="S9" s="1">
        <v>0.3796624209725053</v>
      </c>
    </row>
    <row r="10" spans="1:19" ht="12.75">
      <c r="A10" s="3" t="s">
        <v>32</v>
      </c>
      <c r="B10" s="4">
        <v>3505.131572033</v>
      </c>
      <c r="C10" s="4">
        <v>17981.664</v>
      </c>
      <c r="D10" s="4">
        <v>869.7012835665</v>
      </c>
      <c r="E10" s="4">
        <v>4460.388</v>
      </c>
      <c r="F10" s="4">
        <v>4374.8328555995</v>
      </c>
      <c r="G10" s="4">
        <v>22442.052000000003</v>
      </c>
      <c r="I10" s="4">
        <v>241.90397624400003</v>
      </c>
      <c r="J10" s="4">
        <v>13483.328</v>
      </c>
      <c r="K10" s="4">
        <v>220.77690591600003</v>
      </c>
      <c r="L10" s="4">
        <v>12305.71</v>
      </c>
      <c r="M10" s="4">
        <v>462.68088216000007</v>
      </c>
      <c r="N10" s="4">
        <v>25789.038000000004</v>
      </c>
      <c r="O10" s="4"/>
      <c r="P10" s="4">
        <v>48231.09</v>
      </c>
      <c r="Q10" s="4"/>
      <c r="R10" s="1">
        <v>0.5346973912470152</v>
      </c>
      <c r="S10" s="1">
        <v>0.4653026087529849</v>
      </c>
    </row>
    <row r="11" spans="1:19" ht="12.75">
      <c r="A11" s="3" t="s">
        <v>33</v>
      </c>
      <c r="B11" s="4">
        <v>102.68342770524998</v>
      </c>
      <c r="C11" s="4">
        <v>527.552</v>
      </c>
      <c r="D11" s="4">
        <v>0</v>
      </c>
      <c r="E11" s="4">
        <v>0</v>
      </c>
      <c r="F11" s="4">
        <v>102.68342770524998</v>
      </c>
      <c r="G11" s="4">
        <v>527.552</v>
      </c>
      <c r="I11" s="4">
        <v>111.93137523959999</v>
      </c>
      <c r="J11" s="4">
        <v>6466.29</v>
      </c>
      <c r="K11" s="4">
        <v>0</v>
      </c>
      <c r="L11" s="4">
        <v>0</v>
      </c>
      <c r="M11" s="4">
        <v>111.93137523959999</v>
      </c>
      <c r="N11" s="4">
        <v>6466.29</v>
      </c>
      <c r="O11" s="4"/>
      <c r="P11" s="4">
        <v>6993.842</v>
      </c>
      <c r="Q11" s="4"/>
      <c r="R11" s="1">
        <v>0.9245690709055195</v>
      </c>
      <c r="S11" s="1">
        <v>0.07543092909448056</v>
      </c>
    </row>
    <row r="12" spans="1:19" ht="12.75">
      <c r="A12" s="3" t="s">
        <v>34</v>
      </c>
      <c r="B12" s="4">
        <v>5.910782535</v>
      </c>
      <c r="C12" s="4">
        <v>40.786</v>
      </c>
      <c r="D12" s="4">
        <v>0</v>
      </c>
      <c r="E12" s="4">
        <v>0</v>
      </c>
      <c r="F12" s="4">
        <v>5.910782535</v>
      </c>
      <c r="G12" s="4">
        <v>40.786</v>
      </c>
      <c r="I12" s="4">
        <v>2.5503252180000002</v>
      </c>
      <c r="J12" s="4">
        <v>148.084</v>
      </c>
      <c r="K12" s="4">
        <v>0</v>
      </c>
      <c r="L12" s="4">
        <v>0</v>
      </c>
      <c r="M12" s="4">
        <v>2.5503252180000002</v>
      </c>
      <c r="N12" s="4">
        <v>148.084</v>
      </c>
      <c r="O12" s="4"/>
      <c r="P12" s="4">
        <v>188.87</v>
      </c>
      <c r="Q12" s="4"/>
      <c r="R12" s="1">
        <v>0.7840525228993488</v>
      </c>
      <c r="S12" s="1">
        <v>0.21594747710065124</v>
      </c>
    </row>
    <row r="13" spans="1:17" ht="12.75">
      <c r="A13" s="3"/>
      <c r="B13" s="4"/>
      <c r="C13" s="4"/>
      <c r="D13" s="4"/>
      <c r="E13" s="4"/>
      <c r="F13" s="4"/>
      <c r="G13" s="4"/>
      <c r="I13" s="4"/>
      <c r="J13" s="4"/>
      <c r="K13" s="4"/>
      <c r="L13" s="4"/>
      <c r="M13" s="4"/>
      <c r="N13" s="4"/>
      <c r="O13" s="4"/>
      <c r="P13" s="4"/>
      <c r="Q13" s="4"/>
    </row>
    <row r="14" spans="1:19" ht="12.75">
      <c r="A14" s="3" t="s">
        <v>30</v>
      </c>
      <c r="B14" s="4">
        <f aca="true" t="shared" si="0" ref="B14:G14">AVERAGE(B8:B13)</f>
        <v>2781.4200495448504</v>
      </c>
      <c r="C14" s="4">
        <f t="shared" si="0"/>
        <v>14595.7788</v>
      </c>
      <c r="D14" s="4">
        <f t="shared" si="0"/>
        <v>447.07770529953996</v>
      </c>
      <c r="E14" s="4">
        <f t="shared" si="0"/>
        <v>2365.0476000000003</v>
      </c>
      <c r="F14" s="4">
        <f t="shared" si="0"/>
        <v>3228.49775484439</v>
      </c>
      <c r="G14" s="4">
        <f t="shared" si="0"/>
        <v>16960.826399999998</v>
      </c>
      <c r="I14" s="4">
        <f aca="true" t="shared" si="1" ref="I14:N14">AVERAGE(I8:I13)</f>
        <v>208.54415597399998</v>
      </c>
      <c r="J14" s="4">
        <f t="shared" si="1"/>
        <v>11992.479600000002</v>
      </c>
      <c r="K14" s="4">
        <f t="shared" si="1"/>
        <v>156.31202699196</v>
      </c>
      <c r="L14" s="4">
        <f t="shared" si="1"/>
        <v>9510.6652</v>
      </c>
      <c r="M14" s="4">
        <f t="shared" si="1"/>
        <v>364.85618296595993</v>
      </c>
      <c r="N14" s="4">
        <f t="shared" si="1"/>
        <v>21503.144800000002</v>
      </c>
      <c r="O14" s="4"/>
      <c r="P14" s="4">
        <f>AVERAGE(P8:P13)</f>
        <v>38463.9712</v>
      </c>
      <c r="Q14" s="4"/>
      <c r="R14" s="1">
        <f>AVERAGE(R8:R13)</f>
        <v>0.6682214496956913</v>
      </c>
      <c r="S14" s="1">
        <f>AVERAGE(S8:S13)</f>
        <v>0.33177855030430875</v>
      </c>
    </row>
    <row r="15" spans="1:17" ht="12.75">
      <c r="A15" s="3"/>
      <c r="B15" s="4"/>
      <c r="C15" s="4"/>
      <c r="D15" s="4"/>
      <c r="E15" s="4"/>
      <c r="F15" s="4"/>
      <c r="G15" s="4"/>
      <c r="I15" s="4"/>
      <c r="J15" s="4"/>
      <c r="K15" s="4"/>
      <c r="L15" s="4"/>
      <c r="M15" s="4"/>
      <c r="N15" s="4"/>
      <c r="O15" s="4"/>
      <c r="P15" s="4"/>
      <c r="Q15" s="4"/>
    </row>
    <row r="16" spans="1:19" ht="12.75">
      <c r="A16" s="3" t="s">
        <v>35</v>
      </c>
      <c r="B16" s="4">
        <v>53.164205134250004</v>
      </c>
      <c r="C16" s="4">
        <v>283.98</v>
      </c>
      <c r="D16" s="4">
        <v>48.651369579749996</v>
      </c>
      <c r="E16" s="4">
        <v>267.27</v>
      </c>
      <c r="F16" s="4">
        <v>101.81557471400001</v>
      </c>
      <c r="G16" s="4">
        <v>551.2499999999999</v>
      </c>
      <c r="I16" s="4">
        <v>322.4085896178</v>
      </c>
      <c r="J16" s="4">
        <v>19759.234</v>
      </c>
      <c r="K16" s="4">
        <v>258.6666128592</v>
      </c>
      <c r="L16" s="4">
        <v>15852.734</v>
      </c>
      <c r="M16" s="4">
        <v>581.075202477</v>
      </c>
      <c r="N16" s="4">
        <v>35611.968</v>
      </c>
      <c r="O16" s="4"/>
      <c r="P16" s="4">
        <v>36163.21799999999</v>
      </c>
      <c r="Q16" s="4"/>
      <c r="R16" s="1">
        <v>0.9847566109852284</v>
      </c>
      <c r="S16" s="1">
        <v>0.01524338901477186</v>
      </c>
    </row>
    <row r="17" spans="1:19" ht="12.75">
      <c r="A17" s="3" t="s">
        <v>37</v>
      </c>
      <c r="B17" s="4">
        <v>51.301839526</v>
      </c>
      <c r="C17" s="4">
        <v>336.654</v>
      </c>
      <c r="D17" s="4">
        <v>11.20703133025</v>
      </c>
      <c r="E17" s="4">
        <v>62.35</v>
      </c>
      <c r="F17" s="4">
        <v>62.508870856250006</v>
      </c>
      <c r="G17" s="4">
        <v>399.004</v>
      </c>
      <c r="I17" s="4">
        <v>160.79139666659998</v>
      </c>
      <c r="J17" s="4">
        <v>9854.308</v>
      </c>
      <c r="K17" s="4">
        <v>65.26825584299999</v>
      </c>
      <c r="L17" s="4">
        <v>4000.05</v>
      </c>
      <c r="M17" s="4">
        <v>226.05965250959997</v>
      </c>
      <c r="N17" s="4">
        <v>13854.358000000002</v>
      </c>
      <c r="O17" s="4"/>
      <c r="P17" s="4">
        <v>14253.362</v>
      </c>
      <c r="Q17" s="4"/>
      <c r="R17" s="1">
        <v>0.9720063238413508</v>
      </c>
      <c r="S17" s="1">
        <v>0.02799367615864945</v>
      </c>
    </row>
    <row r="18" spans="1:19" ht="12.75">
      <c r="A18" s="3" t="s">
        <v>38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I18" s="4">
        <v>6.5956011492</v>
      </c>
      <c r="J18" s="4">
        <v>404.22400000000005</v>
      </c>
      <c r="K18" s="4">
        <v>0</v>
      </c>
      <c r="L18" s="4">
        <v>0</v>
      </c>
      <c r="M18" s="4">
        <v>6.5956011492</v>
      </c>
      <c r="N18" s="4">
        <v>404.22400000000005</v>
      </c>
      <c r="O18" s="4"/>
      <c r="P18" s="4">
        <v>404.22400000000005</v>
      </c>
      <c r="Q18" s="4"/>
      <c r="R18" s="1">
        <v>1</v>
      </c>
      <c r="S18" s="1">
        <v>0</v>
      </c>
    </row>
    <row r="19" spans="1:19" ht="12.75">
      <c r="A19" s="3" t="s">
        <v>39</v>
      </c>
      <c r="B19" s="4">
        <v>2975.6896453007503</v>
      </c>
      <c r="C19" s="4">
        <v>17957.102000000003</v>
      </c>
      <c r="D19" s="4">
        <v>1475.9599277675002</v>
      </c>
      <c r="E19" s="4">
        <v>8860.689999999999</v>
      </c>
      <c r="F19" s="4">
        <v>4451.64957306825</v>
      </c>
      <c r="G19" s="4">
        <v>26817.791999999998</v>
      </c>
      <c r="I19" s="4">
        <v>186.8800977834</v>
      </c>
      <c r="J19" s="4">
        <v>12116.676</v>
      </c>
      <c r="K19" s="4">
        <v>56.28827194200001</v>
      </c>
      <c r="L19" s="4">
        <v>3622.2419999999997</v>
      </c>
      <c r="M19" s="4">
        <v>243.1683697254</v>
      </c>
      <c r="N19" s="4">
        <v>15738.918</v>
      </c>
      <c r="O19" s="4"/>
      <c r="P19" s="4">
        <v>42556.71</v>
      </c>
      <c r="Q19" s="4"/>
      <c r="R19" s="1">
        <v>0.3698339932762659</v>
      </c>
      <c r="S19" s="1">
        <v>0.630166006723734</v>
      </c>
    </row>
    <row r="20" spans="1:19" ht="12.75">
      <c r="A20" s="3" t="s">
        <v>40</v>
      </c>
      <c r="B20" s="4">
        <v>4619.34691756125</v>
      </c>
      <c r="C20" s="4">
        <v>28258.167999999998</v>
      </c>
      <c r="D20" s="4">
        <v>2694.6366268587503</v>
      </c>
      <c r="E20" s="4">
        <v>16933.556</v>
      </c>
      <c r="F20" s="4">
        <v>7313.98354442</v>
      </c>
      <c r="G20" s="4">
        <v>45191.724</v>
      </c>
      <c r="I20" s="4">
        <v>140.21453085779999</v>
      </c>
      <c r="J20" s="4">
        <v>10042.534</v>
      </c>
      <c r="K20" s="4">
        <v>120.9872325396</v>
      </c>
      <c r="L20" s="4">
        <v>8884.98</v>
      </c>
      <c r="M20" s="4">
        <v>261.2017633974</v>
      </c>
      <c r="N20" s="4">
        <v>18927.514000000003</v>
      </c>
      <c r="O20" s="4"/>
      <c r="P20" s="4">
        <v>64119.238</v>
      </c>
      <c r="Q20" s="4"/>
      <c r="R20" s="1">
        <v>0.2951924350691754</v>
      </c>
      <c r="S20" s="1">
        <v>0.7048075649308247</v>
      </c>
    </row>
    <row r="21" spans="1:17" ht="12.75">
      <c r="A21" s="3"/>
      <c r="B21" s="4"/>
      <c r="C21" s="4"/>
      <c r="D21" s="4"/>
      <c r="E21" s="4"/>
      <c r="F21" s="4"/>
      <c r="G21" s="4"/>
      <c r="I21" s="4"/>
      <c r="J21" s="4"/>
      <c r="K21" s="4"/>
      <c r="L21" s="4"/>
      <c r="M21" s="4"/>
      <c r="N21" s="4"/>
      <c r="O21" s="4"/>
      <c r="P21" s="4"/>
      <c r="Q21" s="4"/>
    </row>
    <row r="22" spans="1:19" ht="12.75">
      <c r="A22" s="3" t="s">
        <v>36</v>
      </c>
      <c r="B22" s="4">
        <f aca="true" t="shared" si="2" ref="B22:G22">AVERAGE(B16:B21)</f>
        <v>1539.9005215044501</v>
      </c>
      <c r="C22" s="4">
        <f t="shared" si="2"/>
        <v>9367.1808</v>
      </c>
      <c r="D22" s="4">
        <f t="shared" si="2"/>
        <v>846.09099110725</v>
      </c>
      <c r="E22" s="4">
        <f t="shared" si="2"/>
        <v>5224.7732000000005</v>
      </c>
      <c r="F22" s="4">
        <f t="shared" si="2"/>
        <v>2385.9915126117</v>
      </c>
      <c r="G22" s="4">
        <f t="shared" si="2"/>
        <v>14591.954000000002</v>
      </c>
      <c r="I22" s="4">
        <f aca="true" t="shared" si="3" ref="I22:N22">AVERAGE(I16:I21)</f>
        <v>163.37804321495997</v>
      </c>
      <c r="J22" s="4">
        <f t="shared" si="3"/>
        <v>10435.395199999999</v>
      </c>
      <c r="K22" s="4">
        <f t="shared" si="3"/>
        <v>100.24207463676001</v>
      </c>
      <c r="L22" s="4">
        <f t="shared" si="3"/>
        <v>6472.0012</v>
      </c>
      <c r="M22" s="4">
        <f t="shared" si="3"/>
        <v>263.62011785172</v>
      </c>
      <c r="N22" s="4">
        <f t="shared" si="3"/>
        <v>16907.396400000005</v>
      </c>
      <c r="O22" s="4"/>
      <c r="P22" s="4">
        <f>AVERAGE(P16:P21)</f>
        <v>31499.350399999996</v>
      </c>
      <c r="Q22" s="4"/>
      <c r="R22" s="1">
        <f>AVERAGE(R16:R21)</f>
        <v>0.7243578726344041</v>
      </c>
      <c r="S22" s="1">
        <f>AVERAGE(S16:S21)</f>
        <v>0.275642127365596</v>
      </c>
    </row>
    <row r="23" spans="1:17" ht="12.75">
      <c r="A23" s="3"/>
      <c r="B23" s="4"/>
      <c r="C23" s="4"/>
      <c r="D23" s="4"/>
      <c r="E23" s="4"/>
      <c r="F23" s="4"/>
      <c r="G23" s="4"/>
      <c r="I23" s="4"/>
      <c r="J23" s="4"/>
      <c r="K23" s="4"/>
      <c r="L23" s="4"/>
      <c r="M23" s="4"/>
      <c r="N23" s="4"/>
      <c r="O23" s="4"/>
      <c r="P23" s="4"/>
      <c r="Q23" s="4"/>
    </row>
    <row r="24" spans="1:19" ht="12.75">
      <c r="A24" s="3" t="s">
        <v>42</v>
      </c>
      <c r="B24" s="4">
        <v>4078.51969780325</v>
      </c>
      <c r="C24" s="4">
        <v>28866.25</v>
      </c>
      <c r="D24" s="4">
        <v>5262.97484245575</v>
      </c>
      <c r="E24" s="4">
        <v>38770.000799999994</v>
      </c>
      <c r="F24" s="4">
        <v>9341.494540259</v>
      </c>
      <c r="G24" s="4">
        <v>67636.2508</v>
      </c>
      <c r="I24" s="4">
        <v>186.5976529368</v>
      </c>
      <c r="J24" s="4">
        <v>14335.372000000003</v>
      </c>
      <c r="K24" s="4">
        <v>193.45318166579997</v>
      </c>
      <c r="L24" s="4">
        <v>14873.126</v>
      </c>
      <c r="M24" s="4">
        <v>380.05083460259993</v>
      </c>
      <c r="N24" s="4">
        <v>29208.498</v>
      </c>
      <c r="O24" s="4"/>
      <c r="P24" s="4">
        <v>96844.74879999999</v>
      </c>
      <c r="Q24" s="4"/>
      <c r="R24" s="1">
        <v>0.3016012572898532</v>
      </c>
      <c r="S24" s="1">
        <v>0.6983987427101469</v>
      </c>
    </row>
    <row r="25" spans="1:19" ht="12.75">
      <c r="A25" s="3" t="s">
        <v>43</v>
      </c>
      <c r="B25" s="4">
        <v>1997.5161200225</v>
      </c>
      <c r="C25" s="4">
        <v>16669.166</v>
      </c>
      <c r="D25" s="4">
        <v>3579.94988207325</v>
      </c>
      <c r="E25" s="4">
        <v>31757.512</v>
      </c>
      <c r="F25" s="4">
        <v>5577.46600209575</v>
      </c>
      <c r="G25" s="4">
        <v>48426.678</v>
      </c>
      <c r="I25" s="4">
        <v>27.255193438199996</v>
      </c>
      <c r="J25" s="4">
        <v>2470.5460000000003</v>
      </c>
      <c r="K25" s="4">
        <v>25.56316768992</v>
      </c>
      <c r="L25" s="4">
        <v>2265.1459999999997</v>
      </c>
      <c r="M25" s="4">
        <v>52.81836112812</v>
      </c>
      <c r="N25" s="4">
        <v>4735.692000000001</v>
      </c>
      <c r="O25" s="4"/>
      <c r="P25" s="4">
        <v>53162.37</v>
      </c>
      <c r="Q25" s="4"/>
      <c r="R25" s="1">
        <v>0.08907977578877693</v>
      </c>
      <c r="S25" s="1">
        <v>0.9109202242112232</v>
      </c>
    </row>
    <row r="26" spans="1:19" ht="12.75">
      <c r="A26" s="3" t="s">
        <v>44</v>
      </c>
      <c r="B26" s="4">
        <v>940.9309042105</v>
      </c>
      <c r="C26" s="4">
        <v>9235.614000000001</v>
      </c>
      <c r="D26" s="4">
        <v>3612.13080920825</v>
      </c>
      <c r="E26" s="4">
        <v>44214.174000000006</v>
      </c>
      <c r="F26" s="4">
        <v>4553.0617134187505</v>
      </c>
      <c r="G26" s="4">
        <v>53449.788</v>
      </c>
      <c r="I26" s="4">
        <v>0</v>
      </c>
      <c r="J26" s="4">
        <v>0</v>
      </c>
      <c r="K26" s="4">
        <v>112.9382886702</v>
      </c>
      <c r="L26" s="4">
        <v>20319.78</v>
      </c>
      <c r="M26" s="4">
        <v>112.9382886702</v>
      </c>
      <c r="N26" s="4">
        <v>20319.78</v>
      </c>
      <c r="O26" s="4"/>
      <c r="P26" s="4">
        <v>73769.568</v>
      </c>
      <c r="Q26" s="4"/>
      <c r="R26" s="1">
        <v>0.2754493560271357</v>
      </c>
      <c r="S26" s="1">
        <v>0.7245506439728643</v>
      </c>
    </row>
    <row r="27" spans="1:19" ht="12.75">
      <c r="A27" s="3" t="s">
        <v>45</v>
      </c>
      <c r="B27" s="4">
        <v>1039.27037586225</v>
      </c>
      <c r="C27" s="4">
        <v>7332.372</v>
      </c>
      <c r="D27" s="4">
        <v>1485.56260383825</v>
      </c>
      <c r="E27" s="4">
        <v>10663.786</v>
      </c>
      <c r="F27" s="4">
        <v>2524.8329797005</v>
      </c>
      <c r="G27" s="4">
        <v>17996.158</v>
      </c>
      <c r="I27" s="4">
        <v>9.2722188636</v>
      </c>
      <c r="J27" s="4">
        <v>623.8039999999999</v>
      </c>
      <c r="K27" s="4">
        <v>10.0353584058</v>
      </c>
      <c r="L27" s="4">
        <v>649.8568</v>
      </c>
      <c r="M27" s="4">
        <v>19.3075772694</v>
      </c>
      <c r="N27" s="4">
        <v>1273.6608</v>
      </c>
      <c r="O27" s="4"/>
      <c r="P27" s="4">
        <v>19269.8188</v>
      </c>
      <c r="Q27" s="4"/>
      <c r="R27" s="1">
        <v>0.06609614824193365</v>
      </c>
      <c r="S27" s="1">
        <v>0.9339038517580662</v>
      </c>
    </row>
    <row r="28" spans="1:19" ht="12.75">
      <c r="A28" s="3" t="s">
        <v>46</v>
      </c>
      <c r="B28" s="4">
        <v>2071.913269725</v>
      </c>
      <c r="C28" s="4">
        <v>17066.9112</v>
      </c>
      <c r="D28" s="4">
        <v>2801.0505089037497</v>
      </c>
      <c r="E28" s="4">
        <v>23676.8796</v>
      </c>
      <c r="F28" s="4">
        <v>4872.96377862875</v>
      </c>
      <c r="G28" s="4">
        <v>40743.7908</v>
      </c>
      <c r="I28" s="4">
        <v>293.42126818300005</v>
      </c>
      <c r="J28" s="4">
        <v>27548.325520000002</v>
      </c>
      <c r="K28" s="4">
        <v>181.21205204939997</v>
      </c>
      <c r="L28" s="4">
        <v>16915.954380000003</v>
      </c>
      <c r="M28" s="4">
        <v>474.6333202324</v>
      </c>
      <c r="N28" s="4">
        <v>44464.2799</v>
      </c>
      <c r="O28" s="4"/>
      <c r="P28" s="4">
        <v>85208.07070000001</v>
      </c>
      <c r="Q28" s="4"/>
      <c r="R28" s="1">
        <v>0.5218317881712113</v>
      </c>
      <c r="S28" s="1">
        <v>0.4781682118287886</v>
      </c>
    </row>
    <row r="29" spans="1:17" ht="12.75">
      <c r="A29" s="3"/>
      <c r="B29" s="4"/>
      <c r="C29" s="4"/>
      <c r="D29" s="4"/>
      <c r="E29" s="4"/>
      <c r="F29" s="4"/>
      <c r="G29" s="4"/>
      <c r="I29" s="4"/>
      <c r="J29" s="4"/>
      <c r="K29" s="4"/>
      <c r="L29" s="4"/>
      <c r="M29" s="4"/>
      <c r="N29" s="4"/>
      <c r="O29" s="4"/>
      <c r="P29" s="4"/>
      <c r="Q29" s="4"/>
    </row>
    <row r="30" spans="1:19" ht="12.75">
      <c r="A30" s="3" t="s">
        <v>41</v>
      </c>
      <c r="B30" s="4">
        <f aca="true" t="shared" si="4" ref="B30:G30">AVERAGE(B24:B29)</f>
        <v>2025.6300735247</v>
      </c>
      <c r="C30" s="4">
        <f t="shared" si="4"/>
        <v>15834.06264</v>
      </c>
      <c r="D30" s="4">
        <f t="shared" si="4"/>
        <v>3348.3337292958504</v>
      </c>
      <c r="E30" s="4">
        <f t="shared" si="4"/>
        <v>29816.470479999996</v>
      </c>
      <c r="F30" s="4">
        <f t="shared" si="4"/>
        <v>5373.96380282055</v>
      </c>
      <c r="G30" s="4">
        <f t="shared" si="4"/>
        <v>45650.53312</v>
      </c>
      <c r="I30" s="4">
        <f aca="true" t="shared" si="5" ref="I30:N30">AVERAGE(I24:I29)</f>
        <v>103.30926668432001</v>
      </c>
      <c r="J30" s="4">
        <f t="shared" si="5"/>
        <v>8995.609504000002</v>
      </c>
      <c r="K30" s="4">
        <f t="shared" si="5"/>
        <v>104.640409696224</v>
      </c>
      <c r="L30" s="4">
        <f t="shared" si="5"/>
        <v>11004.772636</v>
      </c>
      <c r="M30" s="4">
        <f t="shared" si="5"/>
        <v>207.949676380544</v>
      </c>
      <c r="N30" s="4">
        <f t="shared" si="5"/>
        <v>20000.38214</v>
      </c>
      <c r="O30" s="4"/>
      <c r="P30" s="4">
        <f>AVERAGE(P24:P29)</f>
        <v>65650.91526000001</v>
      </c>
      <c r="Q30" s="4"/>
      <c r="R30" s="1">
        <f>AVERAGE(R24:R29)</f>
        <v>0.25081166510378217</v>
      </c>
      <c r="S30" s="1">
        <f>AVERAGE(S24:S29)</f>
        <v>0.7491883348962178</v>
      </c>
    </row>
    <row r="31" spans="1:17" ht="12.75">
      <c r="A31" s="3"/>
      <c r="B31" s="4"/>
      <c r="C31" s="4"/>
      <c r="D31" s="4"/>
      <c r="E31" s="4"/>
      <c r="F31" s="4"/>
      <c r="G31" s="4"/>
      <c r="I31" s="4"/>
      <c r="J31" s="4"/>
      <c r="K31" s="4"/>
      <c r="L31" s="4"/>
      <c r="M31" s="4"/>
      <c r="N31" s="4"/>
      <c r="O31" s="4"/>
      <c r="P31" s="4"/>
      <c r="Q31" s="4"/>
    </row>
    <row r="32" spans="1:19" ht="12.75">
      <c r="A32" s="3" t="s">
        <v>47</v>
      </c>
      <c r="B32" s="4">
        <v>910.32688</v>
      </c>
      <c r="C32" s="4">
        <v>7810.79414</v>
      </c>
      <c r="D32" s="4">
        <v>2247.5091600000005</v>
      </c>
      <c r="E32" s="4">
        <v>19092.1184</v>
      </c>
      <c r="F32" s="4">
        <v>3157.83604</v>
      </c>
      <c r="G32" s="4">
        <v>26902.91254</v>
      </c>
      <c r="I32" s="4">
        <v>154.37106</v>
      </c>
      <c r="J32" s="4">
        <v>14639.132799999998</v>
      </c>
      <c r="K32" s="4">
        <v>384.49976000000004</v>
      </c>
      <c r="L32" s="4">
        <v>36473.396839999994</v>
      </c>
      <c r="M32" s="4">
        <v>538.8708199999999</v>
      </c>
      <c r="N32" s="4">
        <v>51112.52964</v>
      </c>
      <c r="O32" s="4"/>
      <c r="P32" s="4">
        <v>78015.44217999998</v>
      </c>
      <c r="Q32" s="4"/>
      <c r="R32" s="1">
        <v>0.6551591353167154</v>
      </c>
      <c r="S32" s="1">
        <v>0.3448408646832848</v>
      </c>
    </row>
    <row r="33" spans="1:19" ht="12.75">
      <c r="A33" s="3" t="s">
        <v>49</v>
      </c>
      <c r="B33" s="4">
        <v>243.98342000000002</v>
      </c>
      <c r="C33" s="4">
        <v>2188.30576</v>
      </c>
      <c r="D33" s="4">
        <v>1139.7461600000001</v>
      </c>
      <c r="E33" s="4">
        <v>9703.89038</v>
      </c>
      <c r="F33" s="4">
        <v>1383.72958</v>
      </c>
      <c r="G33" s="4">
        <v>11892.19614</v>
      </c>
      <c r="I33" s="4">
        <v>47.850080000000005</v>
      </c>
      <c r="J33" s="4">
        <v>4544.799120000001</v>
      </c>
      <c r="K33" s="4">
        <v>263.62942000000004</v>
      </c>
      <c r="L33" s="4">
        <v>25030.80962</v>
      </c>
      <c r="M33" s="4">
        <v>311.47950000000003</v>
      </c>
      <c r="N33" s="4">
        <v>29575.608740000007</v>
      </c>
      <c r="O33" s="4"/>
      <c r="P33" s="4">
        <v>41467.804879999996</v>
      </c>
      <c r="Q33" s="4"/>
      <c r="R33" s="1">
        <v>0.7132185758466415</v>
      </c>
      <c r="S33" s="1">
        <v>0.2867814241533588</v>
      </c>
    </row>
    <row r="34" spans="1:19" ht="12.75">
      <c r="A34" s="3" t="s">
        <v>50</v>
      </c>
      <c r="B34" s="4">
        <v>153.53544</v>
      </c>
      <c r="C34" s="4">
        <v>1389.55756</v>
      </c>
      <c r="D34" s="4">
        <v>1486.8473800000002</v>
      </c>
      <c r="E34" s="4">
        <v>12684.56934</v>
      </c>
      <c r="F34" s="4">
        <v>1640.3828200000003</v>
      </c>
      <c r="G34" s="4">
        <v>14074.126900000003</v>
      </c>
      <c r="I34" s="4">
        <v>48.875099999999996</v>
      </c>
      <c r="J34" s="4">
        <v>4640.07684</v>
      </c>
      <c r="K34" s="4">
        <v>208.82392</v>
      </c>
      <c r="L34" s="4">
        <v>19819.723299999998</v>
      </c>
      <c r="M34" s="4">
        <v>257.69901999999996</v>
      </c>
      <c r="N34" s="4">
        <v>24459.80014</v>
      </c>
      <c r="O34" s="4"/>
      <c r="P34" s="4">
        <v>38533.927039999995</v>
      </c>
      <c r="Q34" s="4"/>
      <c r="R34" s="1">
        <v>0.6347601196890625</v>
      </c>
      <c r="S34" s="1">
        <v>0.3652398803109377</v>
      </c>
    </row>
    <row r="35" spans="1:19" ht="12.75">
      <c r="A35" s="3" t="s">
        <v>51</v>
      </c>
      <c r="B35" s="4">
        <v>76.58174</v>
      </c>
      <c r="C35" s="4">
        <v>679.2845199999999</v>
      </c>
      <c r="D35" s="4">
        <v>628.5402799999999</v>
      </c>
      <c r="E35" s="4">
        <v>5473.335519999999</v>
      </c>
      <c r="F35" s="4">
        <v>705.12202</v>
      </c>
      <c r="G35" s="4">
        <v>6152.620039999999</v>
      </c>
      <c r="I35" s="4">
        <v>9.30172</v>
      </c>
      <c r="J35" s="4">
        <v>883.4699199999999</v>
      </c>
      <c r="K35" s="4">
        <v>135.79218000000003</v>
      </c>
      <c r="L35" s="4">
        <v>12896.40164</v>
      </c>
      <c r="M35" s="4">
        <v>145.09390000000002</v>
      </c>
      <c r="N35" s="4">
        <v>13779.87156</v>
      </c>
      <c r="O35" s="4"/>
      <c r="P35" s="4">
        <v>19932.4916</v>
      </c>
      <c r="Q35" s="4"/>
      <c r="R35" s="1">
        <v>0.6913270973108048</v>
      </c>
      <c r="S35" s="1">
        <v>0.30867290268919506</v>
      </c>
    </row>
    <row r="36" spans="1:19" ht="12.75">
      <c r="A36" s="3" t="s">
        <v>52</v>
      </c>
      <c r="B36" s="4">
        <v>468.57318</v>
      </c>
      <c r="C36" s="4">
        <v>4137.13868</v>
      </c>
      <c r="D36" s="4">
        <v>1435.62448</v>
      </c>
      <c r="E36" s="4">
        <v>12649.9802</v>
      </c>
      <c r="F36" s="4">
        <v>1904.1976600000003</v>
      </c>
      <c r="G36" s="4">
        <v>16787.11888</v>
      </c>
      <c r="I36" s="4">
        <v>422.19120000000004</v>
      </c>
      <c r="J36" s="4">
        <v>40697.207539999996</v>
      </c>
      <c r="K36" s="4">
        <v>884.3969799999999</v>
      </c>
      <c r="L36" s="4">
        <v>86866.2487</v>
      </c>
      <c r="M36" s="4">
        <v>1306.5881800000002</v>
      </c>
      <c r="N36" s="4">
        <v>127563.45624000001</v>
      </c>
      <c r="O36" s="4"/>
      <c r="P36" s="4">
        <v>144350.57512</v>
      </c>
      <c r="Q36" s="4"/>
      <c r="R36" s="1">
        <v>0.8837059092695357</v>
      </c>
      <c r="S36" s="1">
        <v>0.11629409073046444</v>
      </c>
    </row>
    <row r="37" spans="1:17" ht="12.75">
      <c r="A37" s="3"/>
      <c r="B37" s="4"/>
      <c r="C37" s="4"/>
      <c r="D37" s="4"/>
      <c r="E37" s="4"/>
      <c r="F37" s="4"/>
      <c r="G37" s="4"/>
      <c r="I37" s="4"/>
      <c r="J37" s="4"/>
      <c r="K37" s="4"/>
      <c r="L37" s="4"/>
      <c r="M37" s="4"/>
      <c r="N37" s="4"/>
      <c r="O37" s="4"/>
      <c r="P37" s="4"/>
      <c r="Q37" s="4"/>
    </row>
    <row r="38" spans="1:19" ht="12.75">
      <c r="A38" s="3" t="s">
        <v>48</v>
      </c>
      <c r="B38" s="4">
        <f aca="true" t="shared" si="6" ref="B38:G38">AVERAGE(B32:B37)</f>
        <v>370.60013200000003</v>
      </c>
      <c r="C38" s="4">
        <f t="shared" si="6"/>
        <v>3241.0161319999997</v>
      </c>
      <c r="D38" s="4">
        <f t="shared" si="6"/>
        <v>1387.6534920000001</v>
      </c>
      <c r="E38" s="4">
        <f t="shared" si="6"/>
        <v>11920.778768</v>
      </c>
      <c r="F38" s="4">
        <f t="shared" si="6"/>
        <v>1758.2536240000002</v>
      </c>
      <c r="G38" s="4">
        <f t="shared" si="6"/>
        <v>15161.794900000003</v>
      </c>
      <c r="I38" s="4">
        <f aca="true" t="shared" si="7" ref="I38:N38">AVERAGE(I32:I37)</f>
        <v>136.517832</v>
      </c>
      <c r="J38" s="4">
        <f t="shared" si="7"/>
        <v>13080.937243999997</v>
      </c>
      <c r="K38" s="4">
        <f t="shared" si="7"/>
        <v>375.428452</v>
      </c>
      <c r="L38" s="4">
        <f t="shared" si="7"/>
        <v>36217.31602</v>
      </c>
      <c r="M38" s="4">
        <f t="shared" si="7"/>
        <v>511.946284</v>
      </c>
      <c r="N38" s="4">
        <f t="shared" si="7"/>
        <v>49298.253264</v>
      </c>
      <c r="O38" s="4"/>
      <c r="P38" s="4">
        <f>AVERAGE(P32:P37)</f>
        <v>64460.04816399999</v>
      </c>
      <c r="Q38" s="4"/>
      <c r="R38" s="1">
        <f>AVERAGE(R32:R37)</f>
        <v>0.7156341674865521</v>
      </c>
      <c r="S38" s="1">
        <f>AVERAGE(S32:S37)</f>
        <v>0.28436583251344816</v>
      </c>
    </row>
    <row r="39" spans="1:17" ht="12.75">
      <c r="A39" s="3"/>
      <c r="B39" s="4"/>
      <c r="C39" s="4"/>
      <c r="D39" s="4"/>
      <c r="E39" s="4"/>
      <c r="F39" s="4"/>
      <c r="G39" s="4"/>
      <c r="I39" s="4"/>
      <c r="J39" s="4"/>
      <c r="K39" s="4"/>
      <c r="L39" s="4"/>
      <c r="M39" s="4"/>
      <c r="N39" s="4"/>
      <c r="O39" s="4"/>
      <c r="P39" s="4"/>
      <c r="Q39" s="4"/>
    </row>
    <row r="40" spans="1:19" ht="12.75">
      <c r="A40" s="3" t="s">
        <v>53</v>
      </c>
      <c r="B40" s="4">
        <v>561.7572600000001</v>
      </c>
      <c r="C40" s="4">
        <v>4997.959839999999</v>
      </c>
      <c r="D40" s="4">
        <v>2418.11774</v>
      </c>
      <c r="E40" s="4">
        <v>21200.519632</v>
      </c>
      <c r="F40" s="4">
        <v>2979.8750000000005</v>
      </c>
      <c r="G40" s="4">
        <v>26198.479472</v>
      </c>
      <c r="I40" s="4">
        <v>46.009060000000005</v>
      </c>
      <c r="J40" s="4">
        <v>4455.3879799999995</v>
      </c>
      <c r="K40" s="4">
        <v>194.98072</v>
      </c>
      <c r="L40" s="4">
        <v>20107.27698</v>
      </c>
      <c r="M40" s="4">
        <v>240.98978000000002</v>
      </c>
      <c r="N40" s="4">
        <v>24562.664960000002</v>
      </c>
      <c r="O40" s="4"/>
      <c r="P40" s="4">
        <v>50761.144432</v>
      </c>
      <c r="Q40" s="4"/>
      <c r="R40" s="1">
        <v>0.4838871391661456</v>
      </c>
      <c r="S40" s="1">
        <v>0.5161128608338544</v>
      </c>
    </row>
    <row r="41" spans="1:19" ht="12.75">
      <c r="A41" s="3" t="s">
        <v>55</v>
      </c>
      <c r="B41" s="4">
        <v>249.98275999999996</v>
      </c>
      <c r="C41" s="4">
        <v>2223.7059600000002</v>
      </c>
      <c r="D41" s="4">
        <v>2646.2970400000004</v>
      </c>
      <c r="E41" s="4">
        <v>23211.721180000004</v>
      </c>
      <c r="F41" s="4">
        <v>2896.2798</v>
      </c>
      <c r="G41" s="4">
        <v>25435.427140000003</v>
      </c>
      <c r="I41" s="4">
        <v>16.642239999999997</v>
      </c>
      <c r="J41" s="4">
        <v>1578.29644</v>
      </c>
      <c r="K41" s="4">
        <v>119.58993999999998</v>
      </c>
      <c r="L41" s="4">
        <v>11925.28986</v>
      </c>
      <c r="M41" s="4">
        <v>136.23218000000003</v>
      </c>
      <c r="N41" s="4">
        <v>13503.5863</v>
      </c>
      <c r="O41" s="4"/>
      <c r="P41" s="4">
        <v>38939.013439999995</v>
      </c>
      <c r="Q41" s="4"/>
      <c r="R41" s="1">
        <v>0.34678809520449944</v>
      </c>
      <c r="S41" s="1">
        <v>0.6532119047955008</v>
      </c>
    </row>
    <row r="42" spans="1:19" ht="12.75">
      <c r="A42" s="3" t="s">
        <v>56</v>
      </c>
      <c r="B42" s="4">
        <v>546.4528</v>
      </c>
      <c r="C42" s="4">
        <v>4832.1219200000005</v>
      </c>
      <c r="D42" s="4">
        <v>4818.53434</v>
      </c>
      <c r="E42" s="4">
        <v>42465.771179999996</v>
      </c>
      <c r="F42" s="4">
        <v>5364.987139999999</v>
      </c>
      <c r="G42" s="4">
        <v>47297.8931</v>
      </c>
      <c r="I42" s="4">
        <v>28.529199999999996</v>
      </c>
      <c r="J42" s="4">
        <v>2750.1622199999997</v>
      </c>
      <c r="K42" s="4">
        <v>110.13388</v>
      </c>
      <c r="L42" s="4">
        <v>10693.53946</v>
      </c>
      <c r="M42" s="4">
        <v>138.66308</v>
      </c>
      <c r="N42" s="4">
        <v>13443.701680000002</v>
      </c>
      <c r="O42" s="4"/>
      <c r="P42" s="4">
        <v>60741.59478</v>
      </c>
      <c r="Q42" s="4"/>
      <c r="R42" s="1">
        <v>0.22132612304124957</v>
      </c>
      <c r="S42" s="1">
        <v>0.7786738769587505</v>
      </c>
    </row>
    <row r="43" spans="1:19" ht="12.75">
      <c r="A43" s="3" t="s">
        <v>57</v>
      </c>
      <c r="B43" s="4">
        <v>521.0652</v>
      </c>
      <c r="C43" s="4">
        <v>4608.51174</v>
      </c>
      <c r="D43" s="4">
        <v>1796.3804800000003</v>
      </c>
      <c r="E43" s="4">
        <v>15819.92214</v>
      </c>
      <c r="F43" s="4">
        <v>2317.44568</v>
      </c>
      <c r="G43" s="4">
        <v>20428.43388</v>
      </c>
      <c r="I43" s="4">
        <v>43.11728</v>
      </c>
      <c r="J43" s="4">
        <v>4141.5669800000005</v>
      </c>
      <c r="K43" s="4">
        <v>500.78276000000005</v>
      </c>
      <c r="L43" s="4">
        <v>45196.49214</v>
      </c>
      <c r="M43" s="4">
        <v>543.90004</v>
      </c>
      <c r="N43" s="4">
        <v>49338.05911999999</v>
      </c>
      <c r="O43" s="4"/>
      <c r="P43" s="4">
        <v>69766.49299999999</v>
      </c>
      <c r="Q43" s="4"/>
      <c r="R43" s="1">
        <v>0.7071884653855254</v>
      </c>
      <c r="S43" s="1">
        <v>0.2928115346144747</v>
      </c>
    </row>
    <row r="44" spans="1:19" ht="12.75">
      <c r="A44" s="3" t="s">
        <v>58</v>
      </c>
      <c r="B44" s="4">
        <v>196.04908</v>
      </c>
      <c r="C44" s="4">
        <v>1752.545</v>
      </c>
      <c r="D44" s="4">
        <v>1262.23348</v>
      </c>
      <c r="E44" s="4">
        <v>11135.117440000002</v>
      </c>
      <c r="F44" s="4">
        <v>1458.28256</v>
      </c>
      <c r="G44" s="4">
        <v>12887.66244</v>
      </c>
      <c r="I44" s="4">
        <v>33.03358</v>
      </c>
      <c r="J44" s="4">
        <v>3156.6324</v>
      </c>
      <c r="K44" s="4">
        <v>698.59672</v>
      </c>
      <c r="L44" s="4">
        <v>57500.83323999999</v>
      </c>
      <c r="M44" s="4">
        <v>731.6303</v>
      </c>
      <c r="N44" s="4">
        <v>60657.465639999995</v>
      </c>
      <c r="O44" s="4"/>
      <c r="P44" s="4">
        <v>73545.12808</v>
      </c>
      <c r="Q44" s="4"/>
      <c r="R44" s="1">
        <v>0.824765245823201</v>
      </c>
      <c r="S44" s="1">
        <v>0.17523475417679904</v>
      </c>
    </row>
    <row r="45" spans="1:17" ht="12.75">
      <c r="A45" s="3"/>
      <c r="B45" s="4"/>
      <c r="C45" s="4"/>
      <c r="D45" s="4"/>
      <c r="E45" s="4"/>
      <c r="F45" s="4"/>
      <c r="G45" s="4"/>
      <c r="I45" s="4"/>
      <c r="J45" s="4"/>
      <c r="K45" s="4"/>
      <c r="L45" s="4"/>
      <c r="M45" s="4"/>
      <c r="N45" s="4"/>
      <c r="O45" s="4"/>
      <c r="P45" s="4"/>
      <c r="Q45" s="4"/>
    </row>
    <row r="46" spans="1:19" ht="12.75">
      <c r="A46" s="3" t="s">
        <v>54</v>
      </c>
      <c r="B46" s="4">
        <f aca="true" t="shared" si="8" ref="B46:G46">AVERAGE(B40:B45)</f>
        <v>415.06142</v>
      </c>
      <c r="C46" s="4">
        <f t="shared" si="8"/>
        <v>3682.968892</v>
      </c>
      <c r="D46" s="4">
        <f t="shared" si="8"/>
        <v>2588.312616</v>
      </c>
      <c r="E46" s="4">
        <f t="shared" si="8"/>
        <v>22766.6103144</v>
      </c>
      <c r="F46" s="4">
        <f t="shared" si="8"/>
        <v>3003.3740359999997</v>
      </c>
      <c r="G46" s="4">
        <f t="shared" si="8"/>
        <v>26449.579206400005</v>
      </c>
      <c r="I46" s="4">
        <f aca="true" t="shared" si="9" ref="I46:N46">AVERAGE(I40:I45)</f>
        <v>33.466272</v>
      </c>
      <c r="J46" s="4">
        <f t="shared" si="9"/>
        <v>3216.409204</v>
      </c>
      <c r="K46" s="4">
        <f t="shared" si="9"/>
        <v>324.816804</v>
      </c>
      <c r="L46" s="4">
        <f t="shared" si="9"/>
        <v>29084.686335999995</v>
      </c>
      <c r="M46" s="4">
        <f t="shared" si="9"/>
        <v>358.28307600000005</v>
      </c>
      <c r="N46" s="4">
        <f t="shared" si="9"/>
        <v>32301.09554</v>
      </c>
      <c r="O46" s="4"/>
      <c r="P46" s="4">
        <f>AVERAGE(P40:P45)</f>
        <v>58750.6747464</v>
      </c>
      <c r="Q46" s="4"/>
      <c r="R46" s="1">
        <f>AVERAGE(R40:R45)</f>
        <v>0.5167910137241243</v>
      </c>
      <c r="S46" s="1">
        <f>AVERAGE(S40:S45)</f>
        <v>0.48320898627587583</v>
      </c>
    </row>
    <row r="47" spans="1:17" ht="12.75">
      <c r="A47" s="3"/>
      <c r="B47" s="4"/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P47" s="4"/>
      <c r="Q47" s="4"/>
    </row>
    <row r="48" spans="1:19" ht="12.75">
      <c r="A48" s="3" t="s">
        <v>59</v>
      </c>
      <c r="B48" s="4">
        <v>752.15814</v>
      </c>
      <c r="C48" s="4">
        <v>6622.70086</v>
      </c>
      <c r="D48" s="4">
        <v>5201.84928</v>
      </c>
      <c r="E48" s="4">
        <v>46549.0025</v>
      </c>
      <c r="F48" s="4">
        <v>5954.00742</v>
      </c>
      <c r="G48" s="4">
        <v>53171.70336</v>
      </c>
      <c r="I48" s="4">
        <v>30.124360000000003</v>
      </c>
      <c r="J48" s="4">
        <v>2874.3961600000002</v>
      </c>
      <c r="K48" s="4">
        <v>727.5723200000001</v>
      </c>
      <c r="L48" s="4">
        <v>68944.61314</v>
      </c>
      <c r="M48" s="4">
        <v>757.69668</v>
      </c>
      <c r="N48" s="4">
        <v>71819.00929999999</v>
      </c>
      <c r="O48" s="4"/>
      <c r="P48" s="4">
        <v>124990.71266</v>
      </c>
      <c r="Q48" s="4"/>
      <c r="R48" s="1">
        <v>0.5745947660556365</v>
      </c>
      <c r="S48" s="1">
        <v>0.42540523394436336</v>
      </c>
    </row>
    <row r="49" spans="1:19" ht="12.75">
      <c r="A49" s="3" t="s">
        <v>61</v>
      </c>
      <c r="B49" s="4">
        <v>4067.6867600000005</v>
      </c>
      <c r="C49" s="4">
        <v>39193.713299999996</v>
      </c>
      <c r="D49" s="4">
        <v>8078.38208</v>
      </c>
      <c r="E49" s="4">
        <v>78979.11776000001</v>
      </c>
      <c r="F49" s="4">
        <v>12146.068839999998</v>
      </c>
      <c r="G49" s="4">
        <v>118172.83106</v>
      </c>
      <c r="I49" s="4">
        <v>36.71821799999999</v>
      </c>
      <c r="J49" s="4">
        <v>3902.56696</v>
      </c>
      <c r="K49" s="4">
        <v>615.36144</v>
      </c>
      <c r="L49" s="4">
        <v>62052.4348</v>
      </c>
      <c r="M49" s="4">
        <v>652.079658</v>
      </c>
      <c r="N49" s="4">
        <v>65955.00176</v>
      </c>
      <c r="O49" s="4"/>
      <c r="P49" s="4">
        <v>184127.83282</v>
      </c>
      <c r="Q49" s="4"/>
      <c r="R49" s="1">
        <v>0.3582022378141842</v>
      </c>
      <c r="S49" s="1">
        <v>0.6417977621858157</v>
      </c>
    </row>
    <row r="50" spans="1:19" ht="12.75">
      <c r="A50" s="3" t="s">
        <v>62</v>
      </c>
      <c r="B50" s="4">
        <v>1558.39362</v>
      </c>
      <c r="C50" s="4">
        <v>15888.7049</v>
      </c>
      <c r="D50" s="4">
        <v>6819.344840000001</v>
      </c>
      <c r="E50" s="4">
        <v>69590.63662</v>
      </c>
      <c r="F50" s="4">
        <v>8377.73846</v>
      </c>
      <c r="G50" s="4">
        <v>85479.34151999999</v>
      </c>
      <c r="I50" s="4">
        <v>273.33074</v>
      </c>
      <c r="J50" s="4">
        <v>30379.70858</v>
      </c>
      <c r="K50" s="4">
        <v>307.17596</v>
      </c>
      <c r="L50" s="4">
        <v>33863.72734</v>
      </c>
      <c r="M50" s="4">
        <v>580.5067</v>
      </c>
      <c r="N50" s="4">
        <v>64243.43592</v>
      </c>
      <c r="O50" s="4"/>
      <c r="P50" s="4">
        <v>149722.77744</v>
      </c>
      <c r="Q50" s="4"/>
      <c r="R50" s="1">
        <v>0.4290825819454555</v>
      </c>
      <c r="S50" s="1">
        <v>0.5709174180545443</v>
      </c>
    </row>
    <row r="51" spans="1:19" ht="12.75">
      <c r="A51" s="3" t="s">
        <v>63</v>
      </c>
      <c r="B51" s="4">
        <v>3388.0419199999997</v>
      </c>
      <c r="C51" s="4">
        <v>34591.3545</v>
      </c>
      <c r="D51" s="4">
        <v>14806.056700000001</v>
      </c>
      <c r="E51" s="4">
        <v>153173.32281999997</v>
      </c>
      <c r="F51" s="4">
        <v>18194.098619999997</v>
      </c>
      <c r="G51" s="4">
        <v>187764.67732</v>
      </c>
      <c r="I51" s="4">
        <v>166.44096</v>
      </c>
      <c r="J51" s="4">
        <v>18492.39838</v>
      </c>
      <c r="K51" s="4">
        <v>100.41748</v>
      </c>
      <c r="L51" s="4">
        <v>11014.00296</v>
      </c>
      <c r="M51" s="4">
        <v>266.85844</v>
      </c>
      <c r="N51" s="4">
        <v>29506.40134</v>
      </c>
      <c r="O51" s="4"/>
      <c r="P51" s="4">
        <v>217271.07866000003</v>
      </c>
      <c r="Q51" s="4"/>
      <c r="R51" s="1">
        <v>0.1358045512636937</v>
      </c>
      <c r="S51" s="1">
        <v>0.8641954487363062</v>
      </c>
    </row>
    <row r="52" spans="1:19" ht="12.75">
      <c r="A52" s="3" t="s">
        <v>64</v>
      </c>
      <c r="B52" s="4">
        <v>916.0713</v>
      </c>
      <c r="C52" s="4">
        <v>9879.295</v>
      </c>
      <c r="D52" s="4">
        <v>11431.52176</v>
      </c>
      <c r="E52" s="4">
        <v>119719.20636</v>
      </c>
      <c r="F52" s="4">
        <v>12347.59306</v>
      </c>
      <c r="G52" s="4">
        <v>129598.50136</v>
      </c>
      <c r="I52" s="4">
        <v>7.244400000000001</v>
      </c>
      <c r="J52" s="4">
        <v>898.53828</v>
      </c>
      <c r="K52" s="4">
        <v>69.78722000000002</v>
      </c>
      <c r="L52" s="4">
        <v>7688.90604</v>
      </c>
      <c r="M52" s="4">
        <v>77.03162</v>
      </c>
      <c r="N52" s="4">
        <v>8587.44432</v>
      </c>
      <c r="O52" s="4"/>
      <c r="P52" s="4">
        <v>138185.94568</v>
      </c>
      <c r="Q52" s="4"/>
      <c r="R52" s="1">
        <v>0.062144122383372614</v>
      </c>
      <c r="S52" s="1">
        <v>0.9378558776166274</v>
      </c>
    </row>
    <row r="53" spans="1:17" ht="12.75">
      <c r="A53" s="3"/>
      <c r="B53" s="4"/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P53" s="4"/>
      <c r="Q53" s="4"/>
    </row>
    <row r="54" spans="1:19" ht="12.75">
      <c r="A54" s="3" t="s">
        <v>60</v>
      </c>
      <c r="B54" s="4">
        <f aca="true" t="shared" si="10" ref="B54:G54">AVERAGE(B48:B53)</f>
        <v>2136.470348</v>
      </c>
      <c r="C54" s="4">
        <f t="shared" si="10"/>
        <v>21235.153712</v>
      </c>
      <c r="D54" s="4">
        <f t="shared" si="10"/>
        <v>9267.430932</v>
      </c>
      <c r="E54" s="4">
        <f t="shared" si="10"/>
        <v>93602.257212</v>
      </c>
      <c r="F54" s="4">
        <f t="shared" si="10"/>
        <v>11403.90128</v>
      </c>
      <c r="G54" s="4">
        <f t="shared" si="10"/>
        <v>114837.410924</v>
      </c>
      <c r="I54" s="4">
        <f aca="true" t="shared" si="11" ref="I54:N54">AVERAGE(I48:I53)</f>
        <v>102.77173560000001</v>
      </c>
      <c r="J54" s="4">
        <f t="shared" si="11"/>
        <v>11309.521671999999</v>
      </c>
      <c r="K54" s="4">
        <f t="shared" si="11"/>
        <v>364.06288400000005</v>
      </c>
      <c r="L54" s="4">
        <f t="shared" si="11"/>
        <v>36712.736856</v>
      </c>
      <c r="M54" s="4">
        <f t="shared" si="11"/>
        <v>466.83461960000005</v>
      </c>
      <c r="N54" s="4">
        <f t="shared" si="11"/>
        <v>48022.258528000006</v>
      </c>
      <c r="O54" s="4"/>
      <c r="P54" s="4">
        <f>AVERAGE(P48:P53)</f>
        <v>162859.669452</v>
      </c>
      <c r="Q54" s="4"/>
      <c r="R54" s="1">
        <f>AVERAGE(R48:R53)</f>
        <v>0.3119656518924685</v>
      </c>
      <c r="S54" s="1">
        <f>AVERAGE(S48:S53)</f>
        <v>0.6880343481075315</v>
      </c>
    </row>
    <row r="55" spans="1:17" ht="12.75">
      <c r="A55" s="3"/>
      <c r="B55" s="4"/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P55" s="4"/>
      <c r="Q55" s="4"/>
    </row>
    <row r="56" spans="1:19" ht="12.75">
      <c r="A56" s="3" t="s">
        <v>66</v>
      </c>
      <c r="B56" s="4">
        <v>1805.15706</v>
      </c>
      <c r="C56" s="4">
        <v>20965.4974</v>
      </c>
      <c r="D56" s="4">
        <v>4785.82784</v>
      </c>
      <c r="E56" s="4">
        <v>58061.60754000001</v>
      </c>
      <c r="F56" s="4">
        <v>6590.9849</v>
      </c>
      <c r="G56" s="4">
        <v>79027.10494</v>
      </c>
      <c r="I56" s="4">
        <v>6.98616</v>
      </c>
      <c r="J56" s="4">
        <v>890.5478400000002</v>
      </c>
      <c r="K56" s="4">
        <v>31.374780000000005</v>
      </c>
      <c r="L56" s="4">
        <v>4347.0747599999995</v>
      </c>
      <c r="M56" s="4">
        <v>38.36094000000001</v>
      </c>
      <c r="N56" s="4">
        <v>5237.6226</v>
      </c>
      <c r="O56" s="4"/>
      <c r="P56" s="4">
        <v>84264.72753999999</v>
      </c>
      <c r="Q56" s="4"/>
      <c r="R56" s="1">
        <v>0.0621567618255661</v>
      </c>
      <c r="S56" s="1">
        <v>0.937843238174434</v>
      </c>
    </row>
    <row r="57" spans="1:19" ht="12.75">
      <c r="A57" s="3" t="s">
        <v>67</v>
      </c>
      <c r="B57" s="4">
        <v>329.75892</v>
      </c>
      <c r="C57" s="4">
        <v>5231.48274</v>
      </c>
      <c r="D57" s="4">
        <v>1066.33968</v>
      </c>
      <c r="E57" s="4">
        <v>14881.837280000002</v>
      </c>
      <c r="F57" s="4">
        <v>1396.0986</v>
      </c>
      <c r="G57" s="4">
        <v>20113.320020000003</v>
      </c>
      <c r="I57" s="4">
        <v>60.7774</v>
      </c>
      <c r="J57" s="4">
        <v>12306.74448</v>
      </c>
      <c r="K57" s="4">
        <v>93.74302</v>
      </c>
      <c r="L57" s="4">
        <v>15651.211360000001</v>
      </c>
      <c r="M57" s="4">
        <v>154.52042</v>
      </c>
      <c r="N57" s="4">
        <v>27957.95584</v>
      </c>
      <c r="O57" s="4"/>
      <c r="P57" s="4">
        <v>48071.27586000001</v>
      </c>
      <c r="Q57" s="4"/>
      <c r="R57" s="1">
        <v>0.5815937967076873</v>
      </c>
      <c r="S57" s="1">
        <v>0.4184062032923126</v>
      </c>
    </row>
    <row r="58" spans="1:19" ht="12.75">
      <c r="A58" s="3" t="s">
        <v>68</v>
      </c>
      <c r="B58" s="4">
        <v>273.46099999999996</v>
      </c>
      <c r="C58" s="4">
        <v>4292.49168</v>
      </c>
      <c r="D58" s="4">
        <v>9850.92664</v>
      </c>
      <c r="E58" s="4">
        <v>143697.57361999998</v>
      </c>
      <c r="F58" s="4">
        <v>10124.387639999999</v>
      </c>
      <c r="G58" s="4">
        <v>147990.0653</v>
      </c>
      <c r="I58" s="4">
        <v>10.456100000000001</v>
      </c>
      <c r="J58" s="4">
        <v>1655.56372</v>
      </c>
      <c r="K58" s="4">
        <v>41.65187999999999</v>
      </c>
      <c r="L58" s="4">
        <v>6590.401339999999</v>
      </c>
      <c r="M58" s="4">
        <v>52.10798</v>
      </c>
      <c r="N58" s="4">
        <v>8245.965059999999</v>
      </c>
      <c r="O58" s="4"/>
      <c r="P58" s="4">
        <v>156236.03035999998</v>
      </c>
      <c r="Q58" s="4"/>
      <c r="R58" s="1">
        <v>0.05277889511785212</v>
      </c>
      <c r="S58" s="1">
        <v>0.947221104882148</v>
      </c>
    </row>
    <row r="59" spans="1:19" ht="12.75">
      <c r="A59" s="3" t="s">
        <v>69</v>
      </c>
      <c r="B59" s="4">
        <v>31.522979999999997</v>
      </c>
      <c r="C59" s="4">
        <v>460.69752</v>
      </c>
      <c r="D59" s="4">
        <v>10641.97062</v>
      </c>
      <c r="E59" s="4">
        <v>163876.04692</v>
      </c>
      <c r="F59" s="4">
        <v>10673.4936</v>
      </c>
      <c r="G59" s="4">
        <v>164336.74443999998</v>
      </c>
      <c r="I59" s="4">
        <v>1.9060999999999997</v>
      </c>
      <c r="J59" s="4">
        <v>321.31687999999997</v>
      </c>
      <c r="K59" s="4">
        <v>7.45954</v>
      </c>
      <c r="L59" s="4">
        <v>1256.17824</v>
      </c>
      <c r="M59" s="4">
        <v>9.365639999999999</v>
      </c>
      <c r="N59" s="4">
        <v>1577.49512</v>
      </c>
      <c r="O59" s="4"/>
      <c r="P59" s="4">
        <v>165914.23956</v>
      </c>
      <c r="Q59" s="4"/>
      <c r="R59" s="1">
        <v>0.009507894706225782</v>
      </c>
      <c r="S59" s="1">
        <v>0.9904921052937742</v>
      </c>
    </row>
    <row r="60" spans="1:19" ht="12.75">
      <c r="A60" s="3" t="s">
        <v>70</v>
      </c>
      <c r="B60" s="4">
        <v>26.21678</v>
      </c>
      <c r="C60" s="4">
        <v>377.38964</v>
      </c>
      <c r="D60" s="4">
        <v>2261.75526</v>
      </c>
      <c r="E60" s="4">
        <v>32833.304879999996</v>
      </c>
      <c r="F60" s="4">
        <v>2287.9720399999997</v>
      </c>
      <c r="G60" s="4">
        <v>33210.69452</v>
      </c>
      <c r="I60" s="4">
        <v>4.7792200000000005</v>
      </c>
      <c r="J60" s="4">
        <v>863.28886</v>
      </c>
      <c r="K60" s="4">
        <v>390.08104</v>
      </c>
      <c r="L60" s="4">
        <v>70443.39843999999</v>
      </c>
      <c r="M60" s="4">
        <v>394.86026</v>
      </c>
      <c r="N60" s="4">
        <v>71306.68729999999</v>
      </c>
      <c r="O60" s="4"/>
      <c r="P60" s="4">
        <v>104517.38181999998</v>
      </c>
      <c r="Q60" s="4"/>
      <c r="R60" s="1">
        <v>0.6822471636612989</v>
      </c>
      <c r="S60" s="1">
        <v>0.3177528363387012</v>
      </c>
    </row>
    <row r="61" ht="12.75">
      <c r="Q61"/>
    </row>
    <row r="62" spans="1:19" ht="12.75">
      <c r="A62" s="7" t="s">
        <v>65</v>
      </c>
      <c r="B62" s="4">
        <f aca="true" t="shared" si="12" ref="B62:G62">AVERAGE(B56:B61)</f>
        <v>493.223348</v>
      </c>
      <c r="C62" s="4">
        <f t="shared" si="12"/>
        <v>6265.511796000001</v>
      </c>
      <c r="D62" s="4">
        <f t="shared" si="12"/>
        <v>5721.364008</v>
      </c>
      <c r="E62" s="4">
        <f t="shared" si="12"/>
        <v>82670.07404800001</v>
      </c>
      <c r="F62" s="4">
        <f t="shared" si="12"/>
        <v>6214.587356000001</v>
      </c>
      <c r="G62" s="4">
        <f t="shared" si="12"/>
        <v>88935.585844</v>
      </c>
      <c r="I62" s="4">
        <f aca="true" t="shared" si="13" ref="I62:N62">AVERAGE(I56:I61)</f>
        <v>16.980995999999998</v>
      </c>
      <c r="J62" s="4">
        <f t="shared" si="13"/>
        <v>3207.492356</v>
      </c>
      <c r="K62" s="4">
        <f t="shared" si="13"/>
        <v>112.86205199999999</v>
      </c>
      <c r="L62" s="4">
        <f t="shared" si="13"/>
        <v>19657.652828</v>
      </c>
      <c r="M62" s="4">
        <f t="shared" si="13"/>
        <v>129.843048</v>
      </c>
      <c r="N62" s="4">
        <f t="shared" si="13"/>
        <v>22865.145184</v>
      </c>
      <c r="P62" s="4">
        <f>AVERAGE(P56:P61)</f>
        <v>111800.73102799998</v>
      </c>
      <c r="R62" s="1">
        <f>AVERAGE(R56:R61)</f>
        <v>0.27765690240372604</v>
      </c>
      <c r="S62" s="1">
        <f>AVERAGE(S56:S61)</f>
        <v>0.722343097596274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H83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2" max="2" width="10.28125" style="0" customWidth="1"/>
    <col min="3" max="3" width="12.421875" style="0" customWidth="1"/>
    <col min="4" max="4" width="11.421875" style="0" customWidth="1"/>
    <col min="5" max="5" width="12.421875" style="0" customWidth="1"/>
    <col min="6" max="6" width="14.8515625" style="0" customWidth="1"/>
    <col min="7" max="8" width="8.7109375" style="0" customWidth="1"/>
  </cols>
  <sheetData>
    <row r="1" ht="12.75">
      <c r="B1" s="7" t="s">
        <v>103</v>
      </c>
    </row>
    <row r="2" spans="2:8" ht="12.75">
      <c r="B2" s="5" t="s">
        <v>90</v>
      </c>
      <c r="C2" s="4"/>
      <c r="D2" s="4"/>
      <c r="E2" s="4"/>
      <c r="F2" s="4"/>
      <c r="G2" s="1"/>
      <c r="H2" s="1"/>
    </row>
    <row r="3" spans="2:8" ht="12.75">
      <c r="B3" s="4"/>
      <c r="C3" s="4"/>
      <c r="D3" s="4"/>
      <c r="E3" s="4"/>
      <c r="F3" s="4"/>
      <c r="G3" s="1"/>
      <c r="H3" s="1"/>
    </row>
    <row r="4" spans="2:8" ht="12.75">
      <c r="B4" s="4"/>
      <c r="C4" s="4"/>
      <c r="D4" s="4"/>
      <c r="E4" s="4"/>
      <c r="F4" s="5" t="s">
        <v>120</v>
      </c>
      <c r="G4" s="1"/>
      <c r="H4" s="1"/>
    </row>
    <row r="5" spans="1:8" ht="12.75">
      <c r="A5" s="7" t="s">
        <v>125</v>
      </c>
      <c r="B5" s="5" t="s">
        <v>84</v>
      </c>
      <c r="C5" s="5" t="s">
        <v>84</v>
      </c>
      <c r="D5" s="5" t="s">
        <v>117</v>
      </c>
      <c r="E5" s="5" t="s">
        <v>117</v>
      </c>
      <c r="F5" s="5" t="s">
        <v>100</v>
      </c>
      <c r="G5" s="2" t="s">
        <v>114</v>
      </c>
      <c r="H5" s="2" t="s">
        <v>114</v>
      </c>
    </row>
    <row r="6" spans="2:8" ht="12.75">
      <c r="B6" s="5" t="s">
        <v>119</v>
      </c>
      <c r="C6" s="5" t="s">
        <v>119</v>
      </c>
      <c r="D6" s="5" t="s">
        <v>119</v>
      </c>
      <c r="E6" s="5" t="s">
        <v>119</v>
      </c>
      <c r="F6" s="5" t="s">
        <v>8</v>
      </c>
      <c r="G6" s="2" t="s">
        <v>83</v>
      </c>
      <c r="H6" s="2" t="s">
        <v>116</v>
      </c>
    </row>
    <row r="7" spans="2:8" ht="12.75">
      <c r="B7" s="5" t="s">
        <v>95</v>
      </c>
      <c r="C7" s="5" t="s">
        <v>8</v>
      </c>
      <c r="D7" s="5" t="s">
        <v>99</v>
      </c>
      <c r="E7" s="5" t="s">
        <v>8</v>
      </c>
      <c r="F7" s="4"/>
      <c r="G7" s="1"/>
      <c r="H7" s="1"/>
    </row>
    <row r="9" spans="1:8" ht="12.75">
      <c r="A9" s="3">
        <v>1426</v>
      </c>
      <c r="B9" s="4">
        <v>1117.3459390799999</v>
      </c>
      <c r="C9" s="4">
        <v>70336.75</v>
      </c>
      <c r="D9" s="4">
        <v>3355.89369521875</v>
      </c>
      <c r="E9" s="4">
        <v>15905.28</v>
      </c>
      <c r="F9" s="4">
        <v>86242.03</v>
      </c>
      <c r="G9" s="1">
        <v>0.8155739144823005</v>
      </c>
      <c r="H9" s="1">
        <v>0.18442608551769946</v>
      </c>
    </row>
    <row r="10" spans="1:8" ht="12.75">
      <c r="A10" s="3">
        <v>1427</v>
      </c>
      <c r="B10" s="4">
        <v>1418.918224815</v>
      </c>
      <c r="C10" s="4">
        <v>91509.09</v>
      </c>
      <c r="D10" s="4">
        <v>410.18954354</v>
      </c>
      <c r="E10" s="4">
        <v>1885.59</v>
      </c>
      <c r="F10" s="4">
        <v>93394.68</v>
      </c>
      <c r="G10" s="1">
        <v>0.9798105202566142</v>
      </c>
      <c r="H10" s="1">
        <v>0.02018947974338581</v>
      </c>
    </row>
    <row r="11" spans="1:8" ht="12.75">
      <c r="A11" s="3">
        <v>1428</v>
      </c>
      <c r="B11" s="4">
        <v>368.531784117</v>
      </c>
      <c r="C11" s="4">
        <v>22694.09</v>
      </c>
      <c r="D11" s="4">
        <v>1492.96515529875</v>
      </c>
      <c r="E11" s="4">
        <v>7513.72</v>
      </c>
      <c r="F11" s="4">
        <v>30207.81</v>
      </c>
      <c r="G11" s="1">
        <v>0.7512656495124936</v>
      </c>
      <c r="H11" s="1">
        <v>0.24873435048750636</v>
      </c>
    </row>
    <row r="12" spans="1:8" ht="12.75">
      <c r="A12" s="3">
        <v>1429</v>
      </c>
      <c r="B12" s="4">
        <v>1494.047574999</v>
      </c>
      <c r="C12" s="4">
        <v>89861.15</v>
      </c>
      <c r="D12" s="4">
        <v>18977.991076632872</v>
      </c>
      <c r="E12" s="4">
        <v>104202.22</v>
      </c>
      <c r="F12" s="4">
        <v>194063.37</v>
      </c>
      <c r="G12" s="1">
        <v>0.46305054890059877</v>
      </c>
      <c r="H12" s="1">
        <v>0.5369494510994012</v>
      </c>
    </row>
    <row r="13" spans="1:8" ht="12.75">
      <c r="A13" s="3">
        <v>1430</v>
      </c>
      <c r="B13" s="4">
        <v>1126.516830243</v>
      </c>
      <c r="C13" s="4">
        <v>72950.46</v>
      </c>
      <c r="D13" s="4">
        <v>15762.525377592872</v>
      </c>
      <c r="E13" s="4">
        <v>87123.37</v>
      </c>
      <c r="F13" s="4">
        <v>160073.83000000002</v>
      </c>
      <c r="G13" s="1">
        <v>0.45573008404934146</v>
      </c>
      <c r="H13" s="1">
        <v>0.5442699159506584</v>
      </c>
    </row>
    <row r="14" spans="1:8" ht="12.75">
      <c r="A14" s="3">
        <v>1431</v>
      </c>
      <c r="B14" s="4">
        <v>2141.972137053</v>
      </c>
      <c r="C14" s="4">
        <v>140187.73</v>
      </c>
      <c r="D14" s="4">
        <v>3186.0525192825</v>
      </c>
      <c r="E14" s="4">
        <v>17760.2</v>
      </c>
      <c r="F14" s="4">
        <v>157947.93000000002</v>
      </c>
      <c r="G14" s="1">
        <v>0.8875566143855129</v>
      </c>
      <c r="H14" s="1">
        <v>0.112443385614487</v>
      </c>
    </row>
    <row r="15" spans="1:8" ht="12.75">
      <c r="A15" s="3">
        <v>1432</v>
      </c>
      <c r="B15" s="4">
        <v>2784.441156966</v>
      </c>
      <c r="C15" s="4">
        <v>191292.17</v>
      </c>
      <c r="D15" s="4">
        <v>646.47542092525</v>
      </c>
      <c r="E15" s="4">
        <v>3790.76</v>
      </c>
      <c r="F15" s="4">
        <v>195082.93000000002</v>
      </c>
      <c r="G15" s="1">
        <v>0.9805684690095643</v>
      </c>
      <c r="H15" s="1">
        <v>0.019431530990435708</v>
      </c>
    </row>
    <row r="16" spans="1:8" ht="12.75">
      <c r="A16" s="3">
        <v>1433</v>
      </c>
      <c r="B16" s="4">
        <v>1484.159557839</v>
      </c>
      <c r="C16" s="4">
        <v>108010.05</v>
      </c>
      <c r="D16" s="4">
        <v>104.611468675</v>
      </c>
      <c r="E16" s="4">
        <v>567.39</v>
      </c>
      <c r="F16" s="4">
        <v>108577.44</v>
      </c>
      <c r="G16" s="1">
        <v>0.9947743288108469</v>
      </c>
      <c r="H16" s="1">
        <v>0.005225671189153106</v>
      </c>
    </row>
    <row r="17" spans="1:8" ht="12.75">
      <c r="A17" s="3">
        <v>1434</v>
      </c>
      <c r="B17" s="4">
        <v>1118.8144564800002</v>
      </c>
      <c r="C17" s="4">
        <v>62360.8</v>
      </c>
      <c r="D17" s="4">
        <v>18572.218201153748</v>
      </c>
      <c r="E17" s="4">
        <v>95137.09</v>
      </c>
      <c r="F17" s="4">
        <v>157497.89</v>
      </c>
      <c r="G17" s="1">
        <v>0.39594689173296227</v>
      </c>
      <c r="H17" s="1">
        <v>0.6040531082670376</v>
      </c>
    </row>
    <row r="18" spans="1:8" ht="12.75">
      <c r="A18" s="3">
        <v>1435</v>
      </c>
      <c r="B18" s="4">
        <v>1344.9538984350002</v>
      </c>
      <c r="C18" s="4">
        <v>74965.47</v>
      </c>
      <c r="D18" s="4">
        <v>10539.722746437501</v>
      </c>
      <c r="E18" s="4">
        <v>54005.06</v>
      </c>
      <c r="F18" s="4">
        <v>128970.53</v>
      </c>
      <c r="G18" s="1">
        <v>0.5812604631461157</v>
      </c>
      <c r="H18" s="1">
        <v>0.4187395368538844</v>
      </c>
    </row>
    <row r="19" spans="1:8" ht="12.75">
      <c r="A19" s="3">
        <v>1436</v>
      </c>
      <c r="B19" s="4">
        <v>1205.036008092</v>
      </c>
      <c r="C19" s="4">
        <v>67166.58</v>
      </c>
      <c r="D19" s="4">
        <v>9418.104849448751</v>
      </c>
      <c r="E19" s="4">
        <v>48282.88</v>
      </c>
      <c r="F19" s="4">
        <v>115449.46</v>
      </c>
      <c r="G19" s="1">
        <v>0.5817834054832306</v>
      </c>
      <c r="H19" s="1">
        <v>0.4182165945167695</v>
      </c>
    </row>
    <row r="20" spans="1:8" ht="12.75">
      <c r="A20" s="3">
        <v>1437</v>
      </c>
      <c r="B20" s="4">
        <v>729.028330527</v>
      </c>
      <c r="C20" s="4">
        <v>40634.87</v>
      </c>
      <c r="D20" s="4">
        <v>7696.7536245337515</v>
      </c>
      <c r="E20" s="4">
        <v>39530.21</v>
      </c>
      <c r="F20" s="4">
        <v>80165.08</v>
      </c>
      <c r="G20" s="1">
        <v>0.5068899076755116</v>
      </c>
      <c r="H20" s="1">
        <v>0.4931100923244884</v>
      </c>
    </row>
    <row r="21" spans="1:8" ht="12.75">
      <c r="A21" s="3">
        <v>1438</v>
      </c>
      <c r="B21" s="4">
        <v>310.540031991</v>
      </c>
      <c r="C21" s="4">
        <v>17308.97</v>
      </c>
      <c r="D21" s="4">
        <v>3879.18559345625</v>
      </c>
      <c r="E21" s="4">
        <v>19989.28</v>
      </c>
      <c r="F21" s="4">
        <v>37298.25</v>
      </c>
      <c r="G21" s="1">
        <v>0.464069225767965</v>
      </c>
      <c r="H21" s="1">
        <v>0.535930774232035</v>
      </c>
    </row>
    <row r="22" spans="1:8" ht="12.75">
      <c r="A22" s="3">
        <v>1439</v>
      </c>
      <c r="B22" s="4">
        <v>225.09434707199998</v>
      </c>
      <c r="C22" s="4">
        <v>12546.37</v>
      </c>
      <c r="D22" s="4">
        <v>3000.44925658625</v>
      </c>
      <c r="E22" s="4">
        <v>15487.48</v>
      </c>
      <c r="F22" s="4">
        <v>28033.85</v>
      </c>
      <c r="G22" s="1">
        <v>0.44754359461864857</v>
      </c>
      <c r="H22" s="1">
        <v>0.5524564053813514</v>
      </c>
    </row>
    <row r="23" spans="1:8" ht="12.75">
      <c r="A23" s="3">
        <v>1440</v>
      </c>
      <c r="B23" s="4">
        <v>89.976061098</v>
      </c>
      <c r="C23" s="4">
        <v>5015.16</v>
      </c>
      <c r="D23" s="4">
        <v>1081.60283744625</v>
      </c>
      <c r="E23" s="4">
        <v>5651.68</v>
      </c>
      <c r="F23" s="4">
        <v>10666.84</v>
      </c>
      <c r="G23" s="1">
        <v>0.47016360984134004</v>
      </c>
      <c r="H23" s="1">
        <v>0.5298363901586599</v>
      </c>
    </row>
    <row r="24" spans="1:8" ht="12.75">
      <c r="A24" s="3">
        <v>1441</v>
      </c>
      <c r="B24" s="4">
        <v>3.465701064</v>
      </c>
      <c r="C24" s="4">
        <v>193.12</v>
      </c>
      <c r="D24" s="4">
        <v>15.550987383749998</v>
      </c>
      <c r="E24" s="4">
        <v>79.62</v>
      </c>
      <c r="F24" s="4">
        <v>272.74</v>
      </c>
      <c r="G24" s="1">
        <v>0.7080736232309159</v>
      </c>
      <c r="H24" s="1">
        <v>0.2919263767690841</v>
      </c>
    </row>
    <row r="25" spans="1:8" ht="12.75">
      <c r="A25" s="3">
        <v>1442</v>
      </c>
      <c r="B25" s="4">
        <v>31.499698229999996</v>
      </c>
      <c r="C25" s="4">
        <v>1755.67</v>
      </c>
      <c r="D25" s="4">
        <v>141.27239368374998</v>
      </c>
      <c r="E25" s="4">
        <v>723.78</v>
      </c>
      <c r="F25" s="4">
        <v>2479.45</v>
      </c>
      <c r="G25" s="1">
        <v>0.7080884873661498</v>
      </c>
      <c r="H25" s="1">
        <v>0.29191151263385023</v>
      </c>
    </row>
    <row r="26" spans="1:8" ht="12.75">
      <c r="A26" s="3">
        <v>1443</v>
      </c>
      <c r="B26" s="4">
        <v>208.003252065</v>
      </c>
      <c r="C26" s="4">
        <v>11995.52</v>
      </c>
      <c r="D26" s="4">
        <v>164.07112631875</v>
      </c>
      <c r="E26" s="4">
        <v>849.46</v>
      </c>
      <c r="F26" s="4">
        <v>12844.98</v>
      </c>
      <c r="G26" s="1">
        <v>0.9338683283274868</v>
      </c>
      <c r="H26" s="1">
        <v>0.06613167167251331</v>
      </c>
    </row>
    <row r="27" spans="1:8" ht="12.75">
      <c r="A27" s="3">
        <v>1444</v>
      </c>
      <c r="B27" s="4">
        <v>214.229765841</v>
      </c>
      <c r="C27" s="4">
        <v>12438.39</v>
      </c>
      <c r="D27" s="4">
        <v>157.45667919624998</v>
      </c>
      <c r="E27" s="4">
        <v>805.5</v>
      </c>
      <c r="F27" s="4">
        <v>13243.89</v>
      </c>
      <c r="G27" s="1">
        <v>0.939179500886824</v>
      </c>
      <c r="H27" s="1">
        <v>0.06082049911317597</v>
      </c>
    </row>
    <row r="28" spans="1:8" ht="12.75">
      <c r="A28" s="3">
        <v>1445</v>
      </c>
      <c r="B28" s="4">
        <v>102.458458998</v>
      </c>
      <c r="C28" s="4">
        <v>5948.75</v>
      </c>
      <c r="D28" s="4">
        <v>35.06595194375</v>
      </c>
      <c r="E28" s="4">
        <v>179.4</v>
      </c>
      <c r="F28" s="4">
        <v>6128.15</v>
      </c>
      <c r="G28" s="1">
        <v>0.9707252596623778</v>
      </c>
      <c r="H28" s="1">
        <v>0.029274740337622288</v>
      </c>
    </row>
    <row r="29" spans="1:8" ht="12.75">
      <c r="A29" s="3">
        <v>1446</v>
      </c>
      <c r="B29" s="4">
        <v>12.75162609</v>
      </c>
      <c r="C29" s="4">
        <v>740.42</v>
      </c>
      <c r="D29" s="4">
        <v>8.913084775</v>
      </c>
      <c r="E29" s="4">
        <v>45.6</v>
      </c>
      <c r="F29" s="4">
        <v>786.02</v>
      </c>
      <c r="G29" s="1">
        <v>0.9419862090023154</v>
      </c>
      <c r="H29" s="1">
        <v>0.05801379099768454</v>
      </c>
    </row>
    <row r="30" spans="1:8" ht="12.75">
      <c r="A30" s="3">
        <v>1447</v>
      </c>
      <c r="B30" s="4">
        <v>0</v>
      </c>
      <c r="C30" s="4"/>
      <c r="D30" s="4">
        <v>20.640827899999998</v>
      </c>
      <c r="E30" s="4">
        <v>158.33</v>
      </c>
      <c r="F30" s="4">
        <v>158.33</v>
      </c>
      <c r="G30" s="1">
        <v>0</v>
      </c>
      <c r="H30" s="1">
        <v>1</v>
      </c>
    </row>
    <row r="31" spans="1:8" ht="12.75">
      <c r="A31" s="3">
        <v>1448</v>
      </c>
      <c r="B31" s="4">
        <v>0</v>
      </c>
      <c r="C31" s="4"/>
      <c r="D31" s="4">
        <v>0</v>
      </c>
      <c r="E31" s="4">
        <v>0</v>
      </c>
      <c r="F31" s="4">
        <v>0</v>
      </c>
      <c r="G31" s="1">
        <v>0</v>
      </c>
      <c r="H31" s="1">
        <v>0</v>
      </c>
    </row>
    <row r="32" spans="1:8" ht="12.75">
      <c r="A32" s="3">
        <v>1449</v>
      </c>
      <c r="B32" s="4">
        <v>0</v>
      </c>
      <c r="C32" s="4"/>
      <c r="D32" s="4">
        <v>0</v>
      </c>
      <c r="E32" s="4">
        <v>0</v>
      </c>
      <c r="F32" s="4">
        <v>0</v>
      </c>
      <c r="G32" s="1">
        <v>0</v>
      </c>
      <c r="H32" s="1">
        <v>0</v>
      </c>
    </row>
    <row r="33" spans="1:8" ht="12.75">
      <c r="A33" s="3">
        <v>1450</v>
      </c>
      <c r="B33" s="4">
        <v>0</v>
      </c>
      <c r="C33" s="4"/>
      <c r="D33" s="4">
        <v>0</v>
      </c>
      <c r="E33" s="4">
        <v>0</v>
      </c>
      <c r="F33" s="4">
        <v>0</v>
      </c>
      <c r="G33" s="1">
        <v>0</v>
      </c>
      <c r="H33" s="1">
        <v>0</v>
      </c>
    </row>
    <row r="34" spans="1:8" ht="12.75">
      <c r="A34" s="3">
        <v>1451</v>
      </c>
      <c r="B34" s="4">
        <v>0</v>
      </c>
      <c r="C34" s="4"/>
      <c r="D34" s="4">
        <v>0</v>
      </c>
      <c r="E34" s="4">
        <v>0</v>
      </c>
      <c r="F34" s="4">
        <v>0</v>
      </c>
      <c r="G34" s="1">
        <v>0</v>
      </c>
      <c r="H34" s="1">
        <v>0</v>
      </c>
    </row>
    <row r="35" spans="1:8" ht="12.75">
      <c r="A35" s="3">
        <v>1452</v>
      </c>
      <c r="B35" s="4">
        <v>0</v>
      </c>
      <c r="C35" s="4"/>
      <c r="D35" s="4">
        <v>0</v>
      </c>
      <c r="E35" s="4">
        <v>0</v>
      </c>
      <c r="F35" s="4">
        <v>0</v>
      </c>
      <c r="G35" s="1">
        <v>0</v>
      </c>
      <c r="H35" s="1">
        <v>0</v>
      </c>
    </row>
    <row r="36" spans="1:8" ht="12.75">
      <c r="A36" s="3">
        <v>1453</v>
      </c>
      <c r="B36" s="4">
        <v>0</v>
      </c>
      <c r="C36" s="4"/>
      <c r="D36" s="4">
        <v>0</v>
      </c>
      <c r="E36" s="4">
        <v>0</v>
      </c>
      <c r="F36" s="4">
        <v>0</v>
      </c>
      <c r="G36" s="1">
        <v>0</v>
      </c>
      <c r="H36" s="1">
        <v>0</v>
      </c>
    </row>
    <row r="37" spans="1:8" ht="12.75">
      <c r="A37" s="3">
        <v>1454</v>
      </c>
      <c r="B37" s="4">
        <v>1731.1152339389998</v>
      </c>
      <c r="C37" s="4">
        <v>106093.68</v>
      </c>
      <c r="D37" s="4">
        <v>212.2721505625</v>
      </c>
      <c r="E37" s="4">
        <v>1117.14</v>
      </c>
      <c r="F37" s="4">
        <v>107210.82</v>
      </c>
      <c r="G37" s="1">
        <v>0.989579969633662</v>
      </c>
      <c r="H37" s="1">
        <v>0.010420030366338026</v>
      </c>
    </row>
    <row r="38" spans="1:8" ht="12.75">
      <c r="A38" s="3">
        <v>1455</v>
      </c>
      <c r="B38" s="4">
        <v>2405.348285214</v>
      </c>
      <c r="C38" s="4">
        <v>147414.78</v>
      </c>
      <c r="D38" s="4">
        <v>610.78086195</v>
      </c>
      <c r="E38" s="4">
        <v>3284.44</v>
      </c>
      <c r="F38" s="4">
        <v>150699.22</v>
      </c>
      <c r="G38" s="1">
        <v>0.9782053284681897</v>
      </c>
      <c r="H38" s="1">
        <v>0.021794671531810184</v>
      </c>
    </row>
    <row r="39" spans="1:8" ht="12.75">
      <c r="A39" s="3">
        <v>1456</v>
      </c>
      <c r="B39" s="4">
        <v>664.9495737780001</v>
      </c>
      <c r="C39" s="4">
        <v>40752.22</v>
      </c>
      <c r="D39" s="4">
        <v>250.97370287500001</v>
      </c>
      <c r="E39" s="4">
        <v>1347.09</v>
      </c>
      <c r="F39" s="4">
        <v>42099.31</v>
      </c>
      <c r="G39" s="1">
        <v>0.968002088395273</v>
      </c>
      <c r="H39" s="1">
        <v>0.031997911604727015</v>
      </c>
    </row>
    <row r="40" spans="1:8" ht="12.75">
      <c r="A40" s="3">
        <v>1457</v>
      </c>
      <c r="B40" s="4">
        <v>264.279286362</v>
      </c>
      <c r="C40" s="4">
        <v>16196.72</v>
      </c>
      <c r="D40" s="4">
        <v>7.5057556000000005</v>
      </c>
      <c r="E40" s="4">
        <v>69</v>
      </c>
      <c r="F40" s="4">
        <v>16265.72</v>
      </c>
      <c r="G40" s="1">
        <v>0.995757949847901</v>
      </c>
      <c r="H40" s="1">
        <v>0.0042420501520990155</v>
      </c>
    </row>
    <row r="41" spans="1:8" ht="12.75">
      <c r="A41" s="3">
        <v>1458</v>
      </c>
      <c r="B41" s="4">
        <v>243.010259352</v>
      </c>
      <c r="C41" s="4">
        <v>14893.16</v>
      </c>
      <c r="D41" s="4">
        <v>59.952222855</v>
      </c>
      <c r="E41" s="4">
        <v>606.26</v>
      </c>
      <c r="F41" s="4">
        <v>15499.42</v>
      </c>
      <c r="G41" s="1">
        <v>0.9608849879543879</v>
      </c>
      <c r="H41" s="1">
        <v>0.039115012045612026</v>
      </c>
    </row>
    <row r="42" spans="1:8" ht="12.75">
      <c r="A42" s="3">
        <v>1459</v>
      </c>
      <c r="B42" s="4">
        <v>57.705391233</v>
      </c>
      <c r="C42" s="4">
        <v>3536.58</v>
      </c>
      <c r="D42" s="4">
        <v>1.89989438625</v>
      </c>
      <c r="E42" s="4">
        <v>19.2</v>
      </c>
      <c r="F42" s="4">
        <v>3555.78</v>
      </c>
      <c r="G42" s="1">
        <v>0.9946003408534837</v>
      </c>
      <c r="H42" s="1">
        <v>0.0053996591465163765</v>
      </c>
    </row>
    <row r="43" spans="1:8" ht="12.75">
      <c r="A43" s="3">
        <v>1460</v>
      </c>
      <c r="B43" s="4">
        <v>35.748608574</v>
      </c>
      <c r="C43" s="4">
        <v>2190.91</v>
      </c>
      <c r="D43" s="4">
        <v>0</v>
      </c>
      <c r="E43" s="4">
        <v>0</v>
      </c>
      <c r="F43" s="4">
        <v>2190.91</v>
      </c>
      <c r="G43" s="1">
        <v>1</v>
      </c>
      <c r="H43" s="1">
        <v>0</v>
      </c>
    </row>
    <row r="44" spans="1:8" ht="12.75">
      <c r="A44" s="3">
        <v>1461</v>
      </c>
      <c r="B44" s="4">
        <v>22.612720431</v>
      </c>
      <c r="C44" s="4">
        <v>1385.91</v>
      </c>
      <c r="D44" s="4">
        <v>0</v>
      </c>
      <c r="E44" s="4">
        <v>0</v>
      </c>
      <c r="F44" s="4">
        <v>1385.91</v>
      </c>
      <c r="G44" s="1">
        <v>1</v>
      </c>
      <c r="H44" s="1">
        <v>0</v>
      </c>
    </row>
    <row r="45" spans="1:8" ht="12.75">
      <c r="A45" s="3">
        <v>1462</v>
      </c>
      <c r="B45" s="4">
        <v>10.365285315</v>
      </c>
      <c r="C45" s="4">
        <v>635.21</v>
      </c>
      <c r="D45" s="4">
        <v>0</v>
      </c>
      <c r="E45" s="4">
        <v>0</v>
      </c>
      <c r="F45" s="4">
        <v>635.21</v>
      </c>
      <c r="G45" s="1">
        <v>1</v>
      </c>
      <c r="H45" s="1">
        <v>0</v>
      </c>
    </row>
    <row r="46" spans="1:8" ht="12.75">
      <c r="A46" s="3">
        <v>1463</v>
      </c>
      <c r="B46" s="4">
        <v>0</v>
      </c>
      <c r="C46" s="4"/>
      <c r="D46" s="4">
        <v>0</v>
      </c>
      <c r="E46" s="4">
        <v>0</v>
      </c>
      <c r="F46" s="4">
        <v>0</v>
      </c>
      <c r="G46" s="1">
        <v>0</v>
      </c>
      <c r="H46" s="1">
        <v>0</v>
      </c>
    </row>
    <row r="47" spans="1:8" ht="12.75">
      <c r="A47" s="3">
        <v>1464</v>
      </c>
      <c r="B47" s="4">
        <v>0</v>
      </c>
      <c r="C47" s="4"/>
      <c r="D47" s="4">
        <v>0</v>
      </c>
      <c r="E47" s="4">
        <v>0</v>
      </c>
      <c r="F47" s="4">
        <v>0</v>
      </c>
      <c r="G47" s="1">
        <v>0</v>
      </c>
      <c r="H47" s="1">
        <v>0</v>
      </c>
    </row>
    <row r="48" spans="1:8" ht="12.75">
      <c r="A48" s="3">
        <v>1465</v>
      </c>
      <c r="B48" s="4">
        <v>0</v>
      </c>
      <c r="C48" s="4"/>
      <c r="D48" s="4">
        <v>0</v>
      </c>
      <c r="E48" s="4">
        <v>0</v>
      </c>
      <c r="F48" s="4">
        <v>0</v>
      </c>
      <c r="G48" s="1">
        <v>0</v>
      </c>
      <c r="H48" s="1">
        <v>0</v>
      </c>
    </row>
    <row r="49" spans="1:8" ht="12.75">
      <c r="A49" s="3">
        <v>1466</v>
      </c>
      <c r="B49" s="4">
        <v>77.41289474099999</v>
      </c>
      <c r="C49" s="4">
        <v>4914.19</v>
      </c>
      <c r="D49" s="4">
        <v>1190.95231434375</v>
      </c>
      <c r="E49" s="4">
        <v>7087.2</v>
      </c>
      <c r="F49" s="4">
        <v>12001.39</v>
      </c>
      <c r="G49" s="1">
        <v>0.409468403243291</v>
      </c>
      <c r="H49" s="1">
        <v>0.5905315967567091</v>
      </c>
    </row>
    <row r="50" spans="1:8" ht="12.75">
      <c r="A50" s="3">
        <v>1467</v>
      </c>
      <c r="B50" s="4">
        <v>213.20425119</v>
      </c>
      <c r="C50" s="4">
        <v>13534.18</v>
      </c>
      <c r="D50" s="4">
        <v>3327.3483684525004</v>
      </c>
      <c r="E50" s="4">
        <v>19799.9</v>
      </c>
      <c r="F50" s="4">
        <v>33334.08</v>
      </c>
      <c r="G50" s="1">
        <v>0.40601630523476273</v>
      </c>
      <c r="H50" s="1">
        <v>0.5939836947652373</v>
      </c>
    </row>
    <row r="51" spans="1:8" ht="12.75">
      <c r="A51" s="3">
        <v>1468</v>
      </c>
      <c r="B51" s="4">
        <v>304.900925175</v>
      </c>
      <c r="C51" s="4">
        <v>19827.18</v>
      </c>
      <c r="D51" s="4">
        <v>4375.8555148000005</v>
      </c>
      <c r="E51" s="4">
        <v>26347.96</v>
      </c>
      <c r="F51" s="4">
        <v>46175.14</v>
      </c>
      <c r="G51" s="1">
        <v>0.42939079340095127</v>
      </c>
      <c r="H51" s="1">
        <v>0.5706092065990488</v>
      </c>
    </row>
    <row r="52" spans="1:8" ht="12.75">
      <c r="A52" s="3">
        <v>1469</v>
      </c>
      <c r="B52" s="4">
        <v>452.93237415299996</v>
      </c>
      <c r="C52" s="4">
        <v>29453.23</v>
      </c>
      <c r="D52" s="4">
        <v>7370.86309857625</v>
      </c>
      <c r="E52" s="4">
        <v>44440.57</v>
      </c>
      <c r="F52" s="4">
        <v>73893.8</v>
      </c>
      <c r="G52" s="1">
        <v>0.39858865019798684</v>
      </c>
      <c r="H52" s="1">
        <v>0.6014113498020132</v>
      </c>
    </row>
    <row r="53" spans="1:8" ht="12.75">
      <c r="A53" s="3">
        <v>1470</v>
      </c>
      <c r="B53" s="4">
        <v>219.51887600999999</v>
      </c>
      <c r="C53" s="4">
        <v>14274.85</v>
      </c>
      <c r="D53" s="4">
        <v>6879.79903844625</v>
      </c>
      <c r="E53" s="4">
        <v>41662.84</v>
      </c>
      <c r="F53" s="4">
        <v>55937.689999999995</v>
      </c>
      <c r="G53" s="1">
        <v>0.2551919823646633</v>
      </c>
      <c r="H53" s="1">
        <v>0.7448080176353368</v>
      </c>
    </row>
    <row r="54" spans="1:8" ht="12.75">
      <c r="A54" s="3">
        <v>1471</v>
      </c>
      <c r="B54" s="4">
        <v>152.45902893899998</v>
      </c>
      <c r="C54" s="4">
        <v>9913.96</v>
      </c>
      <c r="D54" s="4">
        <v>8386.9782184125</v>
      </c>
      <c r="E54" s="4">
        <v>50755.17</v>
      </c>
      <c r="F54" s="4">
        <v>60669.13</v>
      </c>
      <c r="G54" s="1">
        <v>0.1634102879009473</v>
      </c>
      <c r="H54" s="1">
        <v>0.8365897120990526</v>
      </c>
    </row>
    <row r="55" spans="1:8" ht="12.75">
      <c r="A55" s="3">
        <v>1472</v>
      </c>
      <c r="B55" s="4">
        <v>71.328337647</v>
      </c>
      <c r="C55" s="4">
        <v>4638.41</v>
      </c>
      <c r="D55" s="4">
        <v>9130.68132094125</v>
      </c>
      <c r="E55" s="4">
        <v>55159.78</v>
      </c>
      <c r="F55" s="4">
        <v>59798.19</v>
      </c>
      <c r="G55" s="1">
        <v>0.07756773240126498</v>
      </c>
      <c r="H55" s="1">
        <v>0.922432267598735</v>
      </c>
    </row>
    <row r="56" spans="1:8" ht="12.75">
      <c r="A56" s="3">
        <v>1473</v>
      </c>
      <c r="B56" s="4">
        <v>24.235432158000002</v>
      </c>
      <c r="C56" s="4">
        <v>1575.94</v>
      </c>
      <c r="D56" s="4">
        <v>8315.79081764375</v>
      </c>
      <c r="E56" s="4">
        <v>50143.37</v>
      </c>
      <c r="F56" s="4">
        <v>51719.310000000005</v>
      </c>
      <c r="G56" s="1">
        <v>0.030471017498106604</v>
      </c>
      <c r="H56" s="1">
        <v>0.9695289825018933</v>
      </c>
    </row>
    <row r="57" spans="1:8" ht="12.75">
      <c r="A57" s="3">
        <v>1474</v>
      </c>
      <c r="B57" s="4">
        <v>12.673305162</v>
      </c>
      <c r="C57" s="4">
        <v>824.01</v>
      </c>
      <c r="D57" s="4">
        <v>4322.095540315</v>
      </c>
      <c r="E57" s="4">
        <v>26062.39</v>
      </c>
      <c r="F57" s="4">
        <v>26886.4</v>
      </c>
      <c r="G57" s="1">
        <v>0.03064783682456558</v>
      </c>
      <c r="H57" s="1">
        <v>0.9693521631754345</v>
      </c>
    </row>
    <row r="58" spans="1:8" ht="12.75">
      <c r="A58" s="3">
        <v>1475</v>
      </c>
      <c r="B58" s="4">
        <v>1045.3127130809999</v>
      </c>
      <c r="C58" s="4">
        <v>77685.25</v>
      </c>
      <c r="D58" s="4">
        <v>6414.3718247875</v>
      </c>
      <c r="E58" s="4">
        <v>43837.91</v>
      </c>
      <c r="F58" s="4">
        <v>121523.16</v>
      </c>
      <c r="G58" s="1">
        <v>0.639262919101182</v>
      </c>
      <c r="H58" s="1">
        <v>0.360737080898818</v>
      </c>
    </row>
    <row r="59" spans="1:8" ht="12.75">
      <c r="A59" s="3">
        <v>1476</v>
      </c>
      <c r="B59" s="4">
        <v>1028.8114725629998</v>
      </c>
      <c r="C59" s="4">
        <v>76458.96</v>
      </c>
      <c r="D59" s="4">
        <v>9352.7813202425</v>
      </c>
      <c r="E59" s="4">
        <v>63921.42</v>
      </c>
      <c r="F59" s="4">
        <v>140380.38</v>
      </c>
      <c r="G59" s="1">
        <v>0.5446555993081085</v>
      </c>
      <c r="H59" s="1">
        <v>0.4553444006918915</v>
      </c>
    </row>
    <row r="60" spans="1:8" ht="12.75">
      <c r="A60" s="3">
        <v>1477</v>
      </c>
      <c r="B60" s="4">
        <v>314.377757463</v>
      </c>
      <c r="C60" s="4">
        <v>23417.88</v>
      </c>
      <c r="D60" s="4">
        <v>4329.69511786</v>
      </c>
      <c r="E60" s="4">
        <v>29571.05</v>
      </c>
      <c r="F60" s="4">
        <v>52988.93</v>
      </c>
      <c r="G60" s="1">
        <v>0.4419390993552805</v>
      </c>
      <c r="H60" s="1">
        <v>0.5580609006447196</v>
      </c>
    </row>
    <row r="61" spans="1:8" ht="12.75">
      <c r="A61" s="3">
        <v>1478</v>
      </c>
      <c r="B61" s="4">
        <v>293.495440035</v>
      </c>
      <c r="C61" s="4">
        <v>24129.36</v>
      </c>
      <c r="D61" s="4">
        <v>10989.66933917125</v>
      </c>
      <c r="E61" s="4">
        <v>80177.84</v>
      </c>
      <c r="F61" s="4">
        <v>104307.2</v>
      </c>
      <c r="G61" s="1">
        <v>0.23132976438826852</v>
      </c>
      <c r="H61" s="1">
        <v>0.7686702356117315</v>
      </c>
    </row>
    <row r="62" spans="1:8" ht="12.75">
      <c r="A62" s="3">
        <v>1479</v>
      </c>
      <c r="B62" s="4">
        <v>206.43193844700002</v>
      </c>
      <c r="C62" s="4">
        <v>17259.33</v>
      </c>
      <c r="D62" s="4">
        <v>11102.0914847675</v>
      </c>
      <c r="E62" s="4">
        <v>82105.89</v>
      </c>
      <c r="F62" s="4">
        <v>99365.22</v>
      </c>
      <c r="G62" s="1">
        <v>0.1736958867499111</v>
      </c>
      <c r="H62" s="1">
        <v>0.8263041132500889</v>
      </c>
    </row>
    <row r="63" spans="1:8" ht="12.75">
      <c r="A63" s="3">
        <v>1480</v>
      </c>
      <c r="B63" s="4">
        <v>57.13756450499999</v>
      </c>
      <c r="C63" s="4">
        <v>4776.96</v>
      </c>
      <c r="D63" s="4">
        <v>10933.235439253749</v>
      </c>
      <c r="E63" s="4">
        <v>82405.04</v>
      </c>
      <c r="F63" s="4">
        <v>87182</v>
      </c>
      <c r="G63" s="1">
        <v>0.05479296184992315</v>
      </c>
      <c r="H63" s="1">
        <v>0.9452070381500768</v>
      </c>
    </row>
    <row r="64" spans="1:8" ht="12.75">
      <c r="A64" s="3">
        <v>1481</v>
      </c>
      <c r="B64" s="4">
        <v>32.104237893</v>
      </c>
      <c r="C64" s="4">
        <v>2684.16</v>
      </c>
      <c r="D64" s="4">
        <v>5854.888111266249</v>
      </c>
      <c r="E64" s="4">
        <v>43851.82</v>
      </c>
      <c r="F64" s="4">
        <v>46535.98</v>
      </c>
      <c r="G64" s="1">
        <v>0.05767924087985254</v>
      </c>
      <c r="H64" s="1">
        <v>0.9423207591201476</v>
      </c>
    </row>
    <row r="65" spans="1:8" ht="12.75">
      <c r="A65" s="3">
        <v>1482</v>
      </c>
      <c r="B65" s="4">
        <v>68.494099065</v>
      </c>
      <c r="C65" s="4">
        <v>5903.53</v>
      </c>
      <c r="D65" s="4">
        <v>5925.536035851251</v>
      </c>
      <c r="E65" s="4">
        <v>45190.38</v>
      </c>
      <c r="F65" s="4">
        <v>51093.91</v>
      </c>
      <c r="G65" s="1">
        <v>0.1155427329793316</v>
      </c>
      <c r="H65" s="1">
        <v>0.8844572670206684</v>
      </c>
    </row>
    <row r="66" spans="1:8" ht="12.75">
      <c r="A66" s="3">
        <v>1483</v>
      </c>
      <c r="B66" s="4">
        <v>98.85838859189998</v>
      </c>
      <c r="C66" s="4">
        <v>9117.13</v>
      </c>
      <c r="D66" s="4">
        <v>6304.224861357501</v>
      </c>
      <c r="E66" s="4">
        <v>53754.16</v>
      </c>
      <c r="F66" s="4">
        <v>62871.29</v>
      </c>
      <c r="G66" s="1">
        <v>0.14501261227501455</v>
      </c>
      <c r="H66" s="1">
        <v>0.8549873877249855</v>
      </c>
    </row>
    <row r="67" spans="1:8" ht="12.75">
      <c r="A67" s="3">
        <v>1484</v>
      </c>
      <c r="B67" s="4">
        <v>69.99027354270001</v>
      </c>
      <c r="C67" s="4">
        <v>6410.56</v>
      </c>
      <c r="D67" s="4">
        <v>4948.263201244999</v>
      </c>
      <c r="E67" s="4">
        <v>43197.43</v>
      </c>
      <c r="F67" s="4">
        <v>49607.99</v>
      </c>
      <c r="G67" s="1">
        <v>0.12922434470737476</v>
      </c>
      <c r="H67" s="1">
        <v>0.8707756552926252</v>
      </c>
    </row>
    <row r="68" spans="1:8" ht="12.75">
      <c r="A68" s="3">
        <v>1485</v>
      </c>
      <c r="B68" s="4">
        <v>23.234392797</v>
      </c>
      <c r="C68" s="4">
        <v>1966.58</v>
      </c>
      <c r="D68" s="4">
        <v>9638.609875684999</v>
      </c>
      <c r="E68" s="4">
        <v>95692.1</v>
      </c>
      <c r="F68" s="4">
        <v>97658.68</v>
      </c>
      <c r="G68" s="1">
        <v>0.02013727812008108</v>
      </c>
      <c r="H68" s="1">
        <v>0.9798627218799189</v>
      </c>
    </row>
    <row r="69" spans="1:8" ht="12.75">
      <c r="A69" s="3">
        <v>1486</v>
      </c>
      <c r="B69" s="4">
        <v>10.223328633000001</v>
      </c>
      <c r="C69" s="4">
        <v>997.18</v>
      </c>
      <c r="D69" s="4">
        <v>11352.736810835</v>
      </c>
      <c r="E69" s="4">
        <v>109928.16</v>
      </c>
      <c r="F69" s="4">
        <v>110925.34</v>
      </c>
      <c r="G69" s="1">
        <v>0.008989650155681289</v>
      </c>
      <c r="H69" s="1">
        <v>0.9910103498443188</v>
      </c>
    </row>
    <row r="70" spans="1:8" ht="12.75">
      <c r="A70" s="3">
        <v>1487</v>
      </c>
      <c r="B70" s="4">
        <v>50.889022968000006</v>
      </c>
      <c r="C70" s="4">
        <v>6079.06</v>
      </c>
      <c r="D70" s="4">
        <v>4781.7996153287495</v>
      </c>
      <c r="E70" s="4">
        <v>49589.77</v>
      </c>
      <c r="F70" s="4">
        <v>55668.829999999994</v>
      </c>
      <c r="G70" s="1">
        <v>0.10920042688161402</v>
      </c>
      <c r="H70" s="1">
        <v>0.890799573118386</v>
      </c>
    </row>
    <row r="71" spans="1:8" ht="12.75">
      <c r="A71" s="3">
        <v>1488</v>
      </c>
      <c r="B71" s="4">
        <v>109.152450813</v>
      </c>
      <c r="C71" s="4">
        <v>13245.42</v>
      </c>
      <c r="D71" s="4">
        <v>11405.558565869998</v>
      </c>
      <c r="E71" s="4">
        <v>145134.82</v>
      </c>
      <c r="F71" s="4">
        <v>158380.24000000002</v>
      </c>
      <c r="G71" s="1">
        <v>0.08363050845231702</v>
      </c>
      <c r="H71" s="1">
        <v>0.9163694915476829</v>
      </c>
    </row>
    <row r="72" spans="1:8" ht="12.75">
      <c r="A72" s="3">
        <v>1489</v>
      </c>
      <c r="B72" s="4">
        <v>418.36102702799997</v>
      </c>
      <c r="C72" s="4">
        <v>78123.45</v>
      </c>
      <c r="D72" s="4">
        <v>4198.55549423625</v>
      </c>
      <c r="E72" s="4">
        <v>66599.63</v>
      </c>
      <c r="F72" s="4">
        <v>144723.08000000002</v>
      </c>
      <c r="G72" s="1">
        <v>0.5398133455976751</v>
      </c>
      <c r="H72" s="1">
        <v>0.46018665440232476</v>
      </c>
    </row>
    <row r="73" spans="1:8" ht="12.75">
      <c r="A73" s="3">
        <v>1490</v>
      </c>
      <c r="B73" s="4">
        <v>134.579829594</v>
      </c>
      <c r="C73" s="4">
        <v>22239.71</v>
      </c>
      <c r="D73" s="4">
        <v>2279.3572428025</v>
      </c>
      <c r="E73" s="4">
        <v>20367.11</v>
      </c>
      <c r="F73" s="4">
        <v>42606.82</v>
      </c>
      <c r="G73" s="1">
        <v>0.5219753551192039</v>
      </c>
      <c r="H73" s="1">
        <v>0.4780246448807961</v>
      </c>
    </row>
    <row r="74" spans="1:8" ht="12.75">
      <c r="A74" s="3">
        <v>1491</v>
      </c>
      <c r="B74" s="4">
        <v>47.04150738</v>
      </c>
      <c r="C74" s="4">
        <v>2910.72</v>
      </c>
      <c r="D74" s="4">
        <v>3242.50987468625</v>
      </c>
      <c r="E74" s="4">
        <v>18990.05</v>
      </c>
      <c r="F74" s="4">
        <v>21900.77</v>
      </c>
      <c r="G74" s="1">
        <v>0.13290491612851968</v>
      </c>
      <c r="H74" s="1">
        <v>0.8670950838714803</v>
      </c>
    </row>
    <row r="75" spans="1:8" ht="12.75">
      <c r="A75" s="3">
        <v>1492</v>
      </c>
      <c r="B75" s="4">
        <v>34.483236080999994</v>
      </c>
      <c r="C75" s="4">
        <v>2248.45</v>
      </c>
      <c r="D75" s="4">
        <v>4445.8935967424995</v>
      </c>
      <c r="E75" s="4">
        <v>29720.52</v>
      </c>
      <c r="F75" s="4">
        <v>31968.97</v>
      </c>
      <c r="G75" s="1">
        <v>0.07033226281609947</v>
      </c>
      <c r="H75" s="1">
        <v>0.9296677371839005</v>
      </c>
    </row>
    <row r="76" spans="1:8" ht="12.75">
      <c r="A76" s="3">
        <v>1493</v>
      </c>
      <c r="B76" s="4">
        <v>14.570140137</v>
      </c>
      <c r="C76" s="4">
        <v>1087.74</v>
      </c>
      <c r="D76" s="4">
        <v>2696.1377779787504</v>
      </c>
      <c r="E76" s="4">
        <v>19647.31</v>
      </c>
      <c r="F76" s="4">
        <v>20735.050000000003</v>
      </c>
      <c r="G76" s="1">
        <v>0.052459000581141585</v>
      </c>
      <c r="H76" s="1">
        <v>0.9475409994188584</v>
      </c>
    </row>
    <row r="77" spans="1:8" ht="12.75">
      <c r="A77" s="3">
        <v>1494</v>
      </c>
      <c r="B77" s="4">
        <v>1.59089385</v>
      </c>
      <c r="C77" s="4">
        <v>118.29</v>
      </c>
      <c r="D77" s="4">
        <v>1806.26008514</v>
      </c>
      <c r="E77" s="4">
        <v>15003</v>
      </c>
      <c r="F77" s="4">
        <v>15121.29</v>
      </c>
      <c r="G77" s="1">
        <v>0.007822745281652558</v>
      </c>
      <c r="H77" s="1">
        <v>0.9921772547183474</v>
      </c>
    </row>
    <row r="78" spans="1:8" ht="12.75">
      <c r="A78" s="3">
        <v>1495</v>
      </c>
      <c r="B78" s="4">
        <v>3.9135988709999996</v>
      </c>
      <c r="C78" s="4">
        <v>316.5</v>
      </c>
      <c r="D78" s="4">
        <v>1709.55311533125</v>
      </c>
      <c r="E78" s="4">
        <v>14244.61</v>
      </c>
      <c r="F78" s="4">
        <v>14561.11</v>
      </c>
      <c r="G78" s="1">
        <v>0.0217359802927112</v>
      </c>
      <c r="H78" s="1">
        <v>0.9782640197072888</v>
      </c>
    </row>
    <row r="79" spans="1:8" ht="12.75">
      <c r="A79" s="3">
        <v>1496</v>
      </c>
      <c r="B79" s="4">
        <v>29.774190285</v>
      </c>
      <c r="C79" s="4">
        <v>2670.86</v>
      </c>
      <c r="D79" s="4">
        <v>3513.25655247</v>
      </c>
      <c r="E79" s="4">
        <v>29561.57</v>
      </c>
      <c r="F79" s="4">
        <v>32232.43</v>
      </c>
      <c r="G79" s="1">
        <v>0.0828625083495101</v>
      </c>
      <c r="H79" s="1">
        <v>0.9171374916504899</v>
      </c>
    </row>
    <row r="80" spans="1:8" ht="12.75">
      <c r="A80" s="3">
        <v>1497</v>
      </c>
      <c r="B80" s="4">
        <v>72.10420434000001</v>
      </c>
      <c r="C80" s="4">
        <v>6529.15</v>
      </c>
      <c r="D80" s="4">
        <v>7350.0580822725</v>
      </c>
      <c r="E80" s="4">
        <v>62098.24</v>
      </c>
      <c r="F80" s="4">
        <v>68627.39</v>
      </c>
      <c r="G80" s="1">
        <v>0.09513912739505319</v>
      </c>
      <c r="H80" s="1">
        <v>0.9048608726049467</v>
      </c>
    </row>
    <row r="81" spans="1:8" ht="12.75">
      <c r="A81" s="3">
        <v>1498</v>
      </c>
      <c r="B81" s="4">
        <v>41.399953035</v>
      </c>
      <c r="C81" s="4">
        <v>3751.32</v>
      </c>
      <c r="D81" s="4">
        <v>4396.84817499375</v>
      </c>
      <c r="E81" s="4">
        <v>37041.06</v>
      </c>
      <c r="F81" s="4">
        <v>40792.38</v>
      </c>
      <c r="G81" s="1">
        <v>0.09196129277085574</v>
      </c>
      <c r="H81" s="1">
        <v>0.9080387072291443</v>
      </c>
    </row>
    <row r="82" spans="1:8" ht="12.75">
      <c r="A82" s="3">
        <v>1499</v>
      </c>
      <c r="B82" s="4">
        <v>417.64145350200005</v>
      </c>
      <c r="C82" s="4">
        <v>39405.13</v>
      </c>
      <c r="D82" s="4">
        <v>4672.82542621125</v>
      </c>
      <c r="E82" s="4">
        <v>39490.58</v>
      </c>
      <c r="F82" s="4">
        <v>78895.70999999999</v>
      </c>
      <c r="G82" s="1">
        <v>0.4994584623168991</v>
      </c>
      <c r="H82" s="1">
        <v>0.500541537683101</v>
      </c>
    </row>
    <row r="83" spans="1:8" ht="12.75">
      <c r="A83" s="3">
        <v>1500</v>
      </c>
      <c r="B83" s="4">
        <v>1812.2468</v>
      </c>
      <c r="C83" s="4">
        <v>169964.9395</v>
      </c>
      <c r="D83" s="4">
        <v>6113.2841</v>
      </c>
      <c r="E83" s="4">
        <v>49823.614</v>
      </c>
      <c r="F83" s="4">
        <f>C83+E83</f>
        <v>219788.5535</v>
      </c>
      <c r="G83" s="1">
        <f>C83/F83</f>
        <v>0.7733111519840818</v>
      </c>
      <c r="H83" s="1">
        <f>E83/F83</f>
        <v>0.22668884801591818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AD209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421875" style="3" customWidth="1"/>
    <col min="2" max="2" width="10.28125" style="4" customWidth="1"/>
    <col min="3" max="3" width="10.00390625" style="4" customWidth="1"/>
    <col min="4" max="5" width="12.421875" style="4" customWidth="1"/>
    <col min="6" max="6" width="11.28125" style="4" customWidth="1"/>
    <col min="7" max="7" width="12.421875" style="4" customWidth="1"/>
    <col min="8" max="9" width="10.28125" style="4" customWidth="1"/>
    <col min="11" max="11" width="10.28125" style="4" customWidth="1"/>
    <col min="12" max="12" width="12.421875" style="4" customWidth="1"/>
    <col min="13" max="13" width="11.421875" style="4" customWidth="1"/>
    <col min="14" max="14" width="12.421875" style="4" customWidth="1"/>
    <col min="15" max="15" width="11.28125" style="4" customWidth="1"/>
    <col min="16" max="16" width="12.421875" style="4" customWidth="1"/>
    <col min="17" max="18" width="10.28125" style="4" customWidth="1"/>
    <col min="19" max="19" width="8.421875" style="4" customWidth="1"/>
    <col min="20" max="20" width="10.28125" style="4" customWidth="1"/>
    <col min="21" max="21" width="10.00390625" style="4" customWidth="1"/>
    <col min="22" max="22" width="10.28125" style="4" customWidth="1"/>
    <col min="23" max="23" width="11.421875" style="4" customWidth="1"/>
    <col min="24" max="24" width="11.28125" style="4" customWidth="1"/>
    <col min="25" max="25" width="11.421875" style="4" customWidth="1"/>
    <col min="26" max="27" width="9.7109375" style="4" customWidth="1"/>
    <col min="29" max="29" width="10.28125" style="4" customWidth="1"/>
    <col min="30" max="30" width="11.421875" style="4" customWidth="1"/>
  </cols>
  <sheetData>
    <row r="1" ht="12.75">
      <c r="C1" s="5" t="s">
        <v>109</v>
      </c>
    </row>
    <row r="2" ht="12.75">
      <c r="C2" s="5" t="s">
        <v>87</v>
      </c>
    </row>
    <row r="4" spans="1:11" ht="12.75">
      <c r="A4" s="3" t="s">
        <v>125</v>
      </c>
      <c r="B4" s="5" t="s">
        <v>80</v>
      </c>
      <c r="K4" s="5" t="s">
        <v>73</v>
      </c>
    </row>
    <row r="5" spans="2:30" ht="12.75">
      <c r="B5" s="5" t="s">
        <v>117</v>
      </c>
      <c r="C5" s="5" t="s">
        <v>117</v>
      </c>
      <c r="D5" s="5" t="s">
        <v>117</v>
      </c>
      <c r="E5" s="5" t="s">
        <v>117</v>
      </c>
      <c r="F5" s="5" t="s">
        <v>117</v>
      </c>
      <c r="G5" s="5" t="s">
        <v>117</v>
      </c>
      <c r="H5" s="5" t="s">
        <v>78</v>
      </c>
      <c r="I5" s="5" t="s">
        <v>78</v>
      </c>
      <c r="K5" s="5" t="s">
        <v>117</v>
      </c>
      <c r="L5" s="5" t="s">
        <v>117</v>
      </c>
      <c r="M5" s="5" t="s">
        <v>117</v>
      </c>
      <c r="N5" s="5" t="s">
        <v>117</v>
      </c>
      <c r="O5" s="5" t="s">
        <v>117</v>
      </c>
      <c r="P5" s="5" t="s">
        <v>117</v>
      </c>
      <c r="Q5" s="5" t="s">
        <v>78</v>
      </c>
      <c r="R5" s="5" t="s">
        <v>78</v>
      </c>
      <c r="S5" s="5"/>
      <c r="T5" s="5" t="s">
        <v>117</v>
      </c>
      <c r="U5" s="5" t="s">
        <v>117</v>
      </c>
      <c r="V5" s="5" t="s">
        <v>117</v>
      </c>
      <c r="W5" s="5" t="s">
        <v>117</v>
      </c>
      <c r="X5" s="5" t="s">
        <v>117</v>
      </c>
      <c r="Y5" s="5" t="s">
        <v>117</v>
      </c>
      <c r="Z5" s="5" t="s">
        <v>78</v>
      </c>
      <c r="AA5" s="5" t="s">
        <v>78</v>
      </c>
      <c r="AC5" s="5" t="s">
        <v>117</v>
      </c>
      <c r="AD5" s="5" t="s">
        <v>117</v>
      </c>
    </row>
    <row r="6" spans="2:30" ht="12.75">
      <c r="B6" s="5" t="s">
        <v>75</v>
      </c>
      <c r="C6" s="5" t="s">
        <v>75</v>
      </c>
      <c r="D6" s="5" t="s">
        <v>75</v>
      </c>
      <c r="E6" s="5" t="s">
        <v>75</v>
      </c>
      <c r="F6" s="5" t="s">
        <v>75</v>
      </c>
      <c r="G6" s="5" t="s">
        <v>75</v>
      </c>
      <c r="H6" s="5" t="s">
        <v>75</v>
      </c>
      <c r="I6" s="5" t="s">
        <v>75</v>
      </c>
      <c r="K6" s="5" t="s">
        <v>71</v>
      </c>
      <c r="L6" s="5" t="s">
        <v>71</v>
      </c>
      <c r="M6" s="5" t="s">
        <v>71</v>
      </c>
      <c r="N6" s="5" t="s">
        <v>71</v>
      </c>
      <c r="O6" s="5" t="s">
        <v>71</v>
      </c>
      <c r="P6" s="5" t="s">
        <v>71</v>
      </c>
      <c r="Q6" s="5" t="s">
        <v>71</v>
      </c>
      <c r="R6" s="5" t="s">
        <v>71</v>
      </c>
      <c r="S6" s="5"/>
      <c r="T6" s="5" t="s">
        <v>77</v>
      </c>
      <c r="U6" s="5" t="s">
        <v>77</v>
      </c>
      <c r="V6" s="5" t="s">
        <v>77</v>
      </c>
      <c r="W6" s="5" t="s">
        <v>77</v>
      </c>
      <c r="X6" s="5" t="s">
        <v>77</v>
      </c>
      <c r="Y6" s="5" t="s">
        <v>77</v>
      </c>
      <c r="Z6" s="5" t="s">
        <v>77</v>
      </c>
      <c r="AA6" s="5" t="s">
        <v>77</v>
      </c>
      <c r="AC6" s="5" t="s">
        <v>72</v>
      </c>
      <c r="AD6" s="5" t="s">
        <v>72</v>
      </c>
    </row>
    <row r="7" spans="2:30" ht="12.75">
      <c r="B7" s="5" t="s">
        <v>98</v>
      </c>
      <c r="C7" s="5" t="s">
        <v>97</v>
      </c>
      <c r="D7" s="5" t="s">
        <v>121</v>
      </c>
      <c r="E7" s="5" t="s">
        <v>7</v>
      </c>
      <c r="F7" s="5" t="s">
        <v>6</v>
      </c>
      <c r="G7" s="5" t="s">
        <v>4</v>
      </c>
      <c r="H7" s="5" t="s">
        <v>94</v>
      </c>
      <c r="I7" s="5" t="s">
        <v>8</v>
      </c>
      <c r="K7" s="5" t="s">
        <v>98</v>
      </c>
      <c r="L7" s="5" t="s">
        <v>97</v>
      </c>
      <c r="M7" s="5" t="s">
        <v>121</v>
      </c>
      <c r="N7" s="5" t="s">
        <v>7</v>
      </c>
      <c r="O7" s="5" t="s">
        <v>6</v>
      </c>
      <c r="P7" s="5" t="s">
        <v>4</v>
      </c>
      <c r="Q7" s="5" t="s">
        <v>96</v>
      </c>
      <c r="R7" s="5" t="s">
        <v>8</v>
      </c>
      <c r="S7" s="5"/>
      <c r="T7" s="5" t="s">
        <v>98</v>
      </c>
      <c r="U7" s="5" t="s">
        <v>97</v>
      </c>
      <c r="V7" s="5" t="s">
        <v>121</v>
      </c>
      <c r="W7" s="5" t="s">
        <v>7</v>
      </c>
      <c r="X7" s="5" t="s">
        <v>6</v>
      </c>
      <c r="Y7" s="5" t="s">
        <v>4</v>
      </c>
      <c r="Z7" s="5" t="s">
        <v>94</v>
      </c>
      <c r="AA7" s="5" t="s">
        <v>8</v>
      </c>
      <c r="AC7" s="5" t="s">
        <v>96</v>
      </c>
      <c r="AD7" s="5" t="s">
        <v>8</v>
      </c>
    </row>
    <row r="9" spans="1:30" ht="12.75">
      <c r="A9" s="3">
        <v>1500</v>
      </c>
      <c r="B9" s="4">
        <f>1633.544+2608.9962-1391.075</f>
        <v>2851.4652000000006</v>
      </c>
      <c r="D9" s="4">
        <f aca="true" t="shared" si="0" ref="D9:D40">B9+C9</f>
        <v>2851.4652000000006</v>
      </c>
      <c r="E9" s="4">
        <f>(12806.0107+21062.0153)-11734.7</f>
        <v>22133.325999999997</v>
      </c>
      <c r="G9" s="4">
        <f aca="true" t="shared" si="1" ref="G9:G40">E9+F9</f>
        <v>22133.325999999997</v>
      </c>
      <c r="K9" s="4">
        <f>(2836.3826+3023.9053)-2598.469</f>
        <v>3261.8188999999993</v>
      </c>
      <c r="M9" s="4">
        <f aca="true" t="shared" si="2" ref="M9:M40">K9+L9</f>
        <v>3261.8188999999993</v>
      </c>
      <c r="N9" s="4">
        <f>(24007.4079+25629.3001)-21946.42</f>
        <v>27690.288</v>
      </c>
      <c r="P9" s="4">
        <f aca="true" t="shared" si="3" ref="P9:P40">N9+O9</f>
        <v>27690.288</v>
      </c>
      <c r="V9" s="4">
        <f aca="true" t="shared" si="4" ref="V9:V40">T9+U9</f>
        <v>0</v>
      </c>
      <c r="Y9" s="4">
        <f aca="true" t="shared" si="5" ref="Y9:Y40">W9+X9</f>
        <v>0</v>
      </c>
      <c r="AC9" s="4">
        <f aca="true" t="shared" si="6" ref="AC9:AC40">M9+V9</f>
        <v>3261.8188999999993</v>
      </c>
      <c r="AD9" s="4">
        <f aca="true" t="shared" si="7" ref="AD9:AD40">P9+Y9</f>
        <v>27690.288</v>
      </c>
    </row>
    <row r="10" spans="1:30" ht="12.75">
      <c r="A10" s="3">
        <v>1501</v>
      </c>
      <c r="B10" s="4">
        <v>818.0084</v>
      </c>
      <c r="D10" s="4">
        <f t="shared" si="0"/>
        <v>818.0084</v>
      </c>
      <c r="E10" s="4">
        <v>6913.6757</v>
      </c>
      <c r="G10" s="4">
        <f t="shared" si="1"/>
        <v>6913.6757</v>
      </c>
      <c r="K10" s="4">
        <v>2520.5802</v>
      </c>
      <c r="M10" s="4">
        <f t="shared" si="2"/>
        <v>2520.5802</v>
      </c>
      <c r="N10" s="4">
        <v>21303.5487</v>
      </c>
      <c r="P10" s="4">
        <f t="shared" si="3"/>
        <v>21303.5487</v>
      </c>
      <c r="V10" s="4">
        <f t="shared" si="4"/>
        <v>0</v>
      </c>
      <c r="Y10" s="4">
        <f t="shared" si="5"/>
        <v>0</v>
      </c>
      <c r="AC10" s="4">
        <f t="shared" si="6"/>
        <v>2520.5802</v>
      </c>
      <c r="AD10" s="4">
        <f t="shared" si="7"/>
        <v>21303.5487</v>
      </c>
    </row>
    <row r="11" spans="1:30" ht="12.75">
      <c r="A11" s="3">
        <v>1502</v>
      </c>
      <c r="B11" s="4">
        <v>880.3526</v>
      </c>
      <c r="D11" s="4">
        <f t="shared" si="0"/>
        <v>880.3526</v>
      </c>
      <c r="E11" s="4">
        <v>7552.3569</v>
      </c>
      <c r="G11" s="4">
        <f t="shared" si="1"/>
        <v>7552.3569</v>
      </c>
      <c r="K11" s="4">
        <v>2134.1281</v>
      </c>
      <c r="M11" s="4">
        <f t="shared" si="2"/>
        <v>2134.1281</v>
      </c>
      <c r="N11" s="4">
        <v>18408.3931</v>
      </c>
      <c r="P11" s="4">
        <f t="shared" si="3"/>
        <v>18408.3931</v>
      </c>
      <c r="V11" s="4">
        <f t="shared" si="4"/>
        <v>0</v>
      </c>
      <c r="Y11" s="4">
        <f t="shared" si="5"/>
        <v>0</v>
      </c>
      <c r="AC11" s="4">
        <f t="shared" si="6"/>
        <v>2134.1281</v>
      </c>
      <c r="AD11" s="4">
        <f t="shared" si="7"/>
        <v>18408.3931</v>
      </c>
    </row>
    <row r="12" spans="1:30" ht="12.75">
      <c r="A12" s="3">
        <v>1503</v>
      </c>
      <c r="B12" s="4">
        <v>1421.0707</v>
      </c>
      <c r="D12" s="4">
        <f t="shared" si="0"/>
        <v>1421.0707</v>
      </c>
      <c r="E12" s="4">
        <v>12339.4387</v>
      </c>
      <c r="G12" s="4">
        <f t="shared" si="1"/>
        <v>12339.4387</v>
      </c>
      <c r="K12" s="4">
        <v>2205.7175</v>
      </c>
      <c r="M12" s="4">
        <f t="shared" si="2"/>
        <v>2205.7175</v>
      </c>
      <c r="N12" s="4">
        <v>19063.5379</v>
      </c>
      <c r="P12" s="4">
        <f t="shared" si="3"/>
        <v>19063.5379</v>
      </c>
      <c r="V12" s="4">
        <f t="shared" si="4"/>
        <v>0</v>
      </c>
      <c r="Y12" s="4">
        <f t="shared" si="5"/>
        <v>0</v>
      </c>
      <c r="AC12" s="4">
        <f t="shared" si="6"/>
        <v>2205.7175</v>
      </c>
      <c r="AD12" s="4">
        <f t="shared" si="7"/>
        <v>19063.5379</v>
      </c>
    </row>
    <row r="13" spans="1:30" ht="12.75">
      <c r="A13" s="3">
        <v>1504</v>
      </c>
      <c r="B13" s="4">
        <v>647.2162</v>
      </c>
      <c r="D13" s="4">
        <f t="shared" si="0"/>
        <v>647.2162</v>
      </c>
      <c r="E13" s="4">
        <v>5496.5182</v>
      </c>
      <c r="G13" s="4">
        <f t="shared" si="1"/>
        <v>5496.5182</v>
      </c>
      <c r="K13" s="4">
        <v>2126.3463</v>
      </c>
      <c r="M13" s="4">
        <f t="shared" si="2"/>
        <v>2126.3463</v>
      </c>
      <c r="N13" s="4">
        <v>17951.3956</v>
      </c>
      <c r="P13" s="4">
        <f t="shared" si="3"/>
        <v>17951.3956</v>
      </c>
      <c r="V13" s="4">
        <f t="shared" si="4"/>
        <v>0</v>
      </c>
      <c r="Y13" s="4">
        <f t="shared" si="5"/>
        <v>0</v>
      </c>
      <c r="AC13" s="4">
        <f t="shared" si="6"/>
        <v>2126.3463</v>
      </c>
      <c r="AD13" s="4">
        <f t="shared" si="7"/>
        <v>17951.3956</v>
      </c>
    </row>
    <row r="14" spans="1:30" ht="12.75">
      <c r="A14" s="3">
        <v>1505</v>
      </c>
      <c r="B14" s="4">
        <v>784.9865</v>
      </c>
      <c r="D14" s="4">
        <f t="shared" si="0"/>
        <v>784.9865</v>
      </c>
      <c r="E14" s="4">
        <v>6751.9812</v>
      </c>
      <c r="G14" s="4">
        <f t="shared" si="1"/>
        <v>6751.9812</v>
      </c>
      <c r="K14" s="4">
        <v>2250.7737</v>
      </c>
      <c r="M14" s="4">
        <f t="shared" si="2"/>
        <v>2250.7737</v>
      </c>
      <c r="N14" s="4">
        <v>18733.7167</v>
      </c>
      <c r="P14" s="4">
        <f t="shared" si="3"/>
        <v>18733.7167</v>
      </c>
      <c r="V14" s="4">
        <f t="shared" si="4"/>
        <v>0</v>
      </c>
      <c r="Y14" s="4">
        <f t="shared" si="5"/>
        <v>0</v>
      </c>
      <c r="AC14" s="4">
        <f t="shared" si="6"/>
        <v>2250.7737</v>
      </c>
      <c r="AD14" s="4">
        <f t="shared" si="7"/>
        <v>18733.7167</v>
      </c>
    </row>
    <row r="15" spans="1:30" ht="12.75">
      <c r="A15" s="3">
        <v>1506</v>
      </c>
      <c r="B15" s="4">
        <v>771.2929</v>
      </c>
      <c r="D15" s="4">
        <f t="shared" si="0"/>
        <v>771.2929</v>
      </c>
      <c r="E15" s="4">
        <v>6835.4735</v>
      </c>
      <c r="G15" s="4">
        <f t="shared" si="1"/>
        <v>6835.4735</v>
      </c>
      <c r="K15" s="4">
        <v>2133.8967</v>
      </c>
      <c r="L15" s="4">
        <v>1.8697</v>
      </c>
      <c r="M15" s="4">
        <f t="shared" si="2"/>
        <v>2135.7664</v>
      </c>
      <c r="N15" s="4">
        <v>17984.9603</v>
      </c>
      <c r="O15" s="4">
        <v>27.4736</v>
      </c>
      <c r="P15" s="4">
        <f t="shared" si="3"/>
        <v>18012.4339</v>
      </c>
      <c r="V15" s="4">
        <f t="shared" si="4"/>
        <v>0</v>
      </c>
      <c r="Y15" s="4">
        <f t="shared" si="5"/>
        <v>0</v>
      </c>
      <c r="AC15" s="4">
        <f t="shared" si="6"/>
        <v>2135.7664</v>
      </c>
      <c r="AD15" s="4">
        <f t="shared" si="7"/>
        <v>18012.4339</v>
      </c>
    </row>
    <row r="16" spans="1:30" ht="12.75">
      <c r="A16" s="3">
        <v>1507</v>
      </c>
      <c r="B16" s="4">
        <v>132.055</v>
      </c>
      <c r="D16" s="4">
        <f t="shared" si="0"/>
        <v>132.055</v>
      </c>
      <c r="E16" s="4">
        <v>1210.2838</v>
      </c>
      <c r="G16" s="4">
        <f t="shared" si="1"/>
        <v>1210.2838</v>
      </c>
      <c r="K16" s="4">
        <v>1210.1023</v>
      </c>
      <c r="L16" s="4">
        <v>4.1687</v>
      </c>
      <c r="M16" s="4">
        <f t="shared" si="2"/>
        <v>1214.271</v>
      </c>
      <c r="N16" s="4">
        <v>10301.273</v>
      </c>
      <c r="O16" s="4">
        <v>60.5693</v>
      </c>
      <c r="P16" s="4">
        <f t="shared" si="3"/>
        <v>10361.842299999998</v>
      </c>
      <c r="V16" s="4">
        <f t="shared" si="4"/>
        <v>0</v>
      </c>
      <c r="Y16" s="4">
        <f t="shared" si="5"/>
        <v>0</v>
      </c>
      <c r="AC16" s="4">
        <f t="shared" si="6"/>
        <v>1214.271</v>
      </c>
      <c r="AD16" s="4">
        <f t="shared" si="7"/>
        <v>10361.842299999998</v>
      </c>
    </row>
    <row r="17" spans="1:30" ht="12.75">
      <c r="A17" s="3">
        <v>1508</v>
      </c>
      <c r="B17" s="4">
        <v>25.2037</v>
      </c>
      <c r="D17" s="4">
        <f t="shared" si="0"/>
        <v>25.2037</v>
      </c>
      <c r="E17" s="4">
        <v>228.2501</v>
      </c>
      <c r="G17" s="4">
        <f t="shared" si="1"/>
        <v>228.2501</v>
      </c>
      <c r="K17" s="4">
        <v>1016.2911</v>
      </c>
      <c r="L17" s="4">
        <v>3.6127</v>
      </c>
      <c r="M17" s="4">
        <f t="shared" si="2"/>
        <v>1019.9038</v>
      </c>
      <c r="N17" s="4">
        <v>8696.7397</v>
      </c>
      <c r="O17" s="4">
        <v>55.6897</v>
      </c>
      <c r="P17" s="4">
        <f t="shared" si="3"/>
        <v>8752.4294</v>
      </c>
      <c r="V17" s="4">
        <f t="shared" si="4"/>
        <v>0</v>
      </c>
      <c r="Y17" s="4">
        <f t="shared" si="5"/>
        <v>0</v>
      </c>
      <c r="AC17" s="4">
        <f t="shared" si="6"/>
        <v>1019.9038</v>
      </c>
      <c r="AD17" s="4">
        <f t="shared" si="7"/>
        <v>8752.4294</v>
      </c>
    </row>
    <row r="18" spans="1:30" ht="12.75">
      <c r="A18" s="3">
        <v>1509</v>
      </c>
      <c r="B18" s="4">
        <v>158.6092</v>
      </c>
      <c r="D18" s="4">
        <f t="shared" si="0"/>
        <v>158.6092</v>
      </c>
      <c r="E18" s="4">
        <v>1436.4017</v>
      </c>
      <c r="G18" s="4">
        <f t="shared" si="1"/>
        <v>1436.4017</v>
      </c>
      <c r="K18" s="4">
        <v>707.1815</v>
      </c>
      <c r="L18" s="4">
        <v>3.0044</v>
      </c>
      <c r="M18" s="4">
        <f t="shared" si="2"/>
        <v>710.1859000000001</v>
      </c>
      <c r="N18" s="4">
        <v>6067.6735</v>
      </c>
      <c r="O18" s="4">
        <v>46.5828</v>
      </c>
      <c r="P18" s="4">
        <f t="shared" si="3"/>
        <v>6114.2563</v>
      </c>
      <c r="V18" s="4">
        <f t="shared" si="4"/>
        <v>0</v>
      </c>
      <c r="Y18" s="4">
        <f t="shared" si="5"/>
        <v>0</v>
      </c>
      <c r="AC18" s="4">
        <f t="shared" si="6"/>
        <v>710.1859000000001</v>
      </c>
      <c r="AD18" s="4">
        <f t="shared" si="7"/>
        <v>6114.2563</v>
      </c>
    </row>
    <row r="19" spans="1:30" ht="12.75">
      <c r="A19" s="3">
        <v>1510</v>
      </c>
      <c r="B19" s="4">
        <v>132.7563</v>
      </c>
      <c r="D19" s="4">
        <f t="shared" si="0"/>
        <v>132.7563</v>
      </c>
      <c r="E19" s="4">
        <v>1231.1197</v>
      </c>
      <c r="G19" s="4">
        <f t="shared" si="1"/>
        <v>1231.1197</v>
      </c>
      <c r="K19" s="4">
        <v>616.4257</v>
      </c>
      <c r="L19" s="4">
        <v>2.178</v>
      </c>
      <c r="M19" s="4">
        <f t="shared" si="2"/>
        <v>618.6037</v>
      </c>
      <c r="N19" s="4">
        <v>5246.7757</v>
      </c>
      <c r="O19" s="4">
        <v>31.7143</v>
      </c>
      <c r="P19" s="4">
        <f t="shared" si="3"/>
        <v>5278.49</v>
      </c>
      <c r="V19" s="4">
        <f t="shared" si="4"/>
        <v>0</v>
      </c>
      <c r="Y19" s="4">
        <f t="shared" si="5"/>
        <v>0</v>
      </c>
      <c r="AC19" s="4">
        <f t="shared" si="6"/>
        <v>618.6037</v>
      </c>
      <c r="AD19" s="4">
        <f t="shared" si="7"/>
        <v>5278.49</v>
      </c>
    </row>
    <row r="20" spans="1:30" ht="12.75">
      <c r="A20" s="3">
        <v>1511</v>
      </c>
      <c r="B20" s="4">
        <v>95.0667</v>
      </c>
      <c r="D20" s="4">
        <f t="shared" si="0"/>
        <v>95.0667</v>
      </c>
      <c r="E20" s="4">
        <v>930.6777</v>
      </c>
      <c r="G20" s="4">
        <f t="shared" si="1"/>
        <v>930.6777</v>
      </c>
      <c r="K20" s="4">
        <v>1143.6846</v>
      </c>
      <c r="L20" s="4">
        <v>10.9367</v>
      </c>
      <c r="M20" s="4">
        <f t="shared" si="2"/>
        <v>1154.6213</v>
      </c>
      <c r="N20" s="4">
        <v>9683.4374</v>
      </c>
      <c r="O20" s="4">
        <v>164.6929</v>
      </c>
      <c r="P20" s="4">
        <f t="shared" si="3"/>
        <v>9848.1303</v>
      </c>
      <c r="V20" s="4">
        <f t="shared" si="4"/>
        <v>0</v>
      </c>
      <c r="Y20" s="4">
        <f t="shared" si="5"/>
        <v>0</v>
      </c>
      <c r="AC20" s="4">
        <f t="shared" si="6"/>
        <v>1154.6213</v>
      </c>
      <c r="AD20" s="4">
        <f t="shared" si="7"/>
        <v>9848.1303</v>
      </c>
    </row>
    <row r="21" spans="1:30" ht="12.75">
      <c r="A21" s="3">
        <v>1512</v>
      </c>
      <c r="B21" s="4">
        <v>147.8401</v>
      </c>
      <c r="D21" s="4">
        <f t="shared" si="0"/>
        <v>147.8401</v>
      </c>
      <c r="E21" s="4">
        <v>1353.6146</v>
      </c>
      <c r="G21" s="4">
        <f t="shared" si="1"/>
        <v>1353.6146</v>
      </c>
      <c r="K21" s="4">
        <v>2375.2064</v>
      </c>
      <c r="L21" s="4">
        <v>28.9323</v>
      </c>
      <c r="M21" s="4">
        <f t="shared" si="2"/>
        <v>2404.1387</v>
      </c>
      <c r="N21" s="4">
        <v>20049.4808</v>
      </c>
      <c r="O21" s="4">
        <v>441.3182</v>
      </c>
      <c r="P21" s="4">
        <f t="shared" si="3"/>
        <v>20490.799000000003</v>
      </c>
      <c r="V21" s="4">
        <f t="shared" si="4"/>
        <v>0</v>
      </c>
      <c r="Y21" s="4">
        <f t="shared" si="5"/>
        <v>0</v>
      </c>
      <c r="AC21" s="4">
        <f t="shared" si="6"/>
        <v>2404.1387</v>
      </c>
      <c r="AD21" s="4">
        <f t="shared" si="7"/>
        <v>20490.799000000003</v>
      </c>
    </row>
    <row r="22" spans="1:30" ht="12.75">
      <c r="A22" s="3">
        <v>1513</v>
      </c>
      <c r="B22" s="4">
        <v>283.2386</v>
      </c>
      <c r="D22" s="4">
        <f t="shared" si="0"/>
        <v>283.2386</v>
      </c>
      <c r="E22" s="4">
        <v>2457.3551</v>
      </c>
      <c r="G22" s="4">
        <f t="shared" si="1"/>
        <v>2457.3551</v>
      </c>
      <c r="K22" s="4">
        <v>2334.7134</v>
      </c>
      <c r="L22" s="4">
        <v>7.9295</v>
      </c>
      <c r="M22" s="4">
        <f t="shared" si="2"/>
        <v>2342.6429000000003</v>
      </c>
      <c r="N22" s="4">
        <v>19723.9248</v>
      </c>
      <c r="O22" s="4">
        <v>120.9839</v>
      </c>
      <c r="P22" s="4">
        <f t="shared" si="3"/>
        <v>19844.9087</v>
      </c>
      <c r="V22" s="4">
        <f t="shared" si="4"/>
        <v>0</v>
      </c>
      <c r="Y22" s="4">
        <f t="shared" si="5"/>
        <v>0</v>
      </c>
      <c r="AC22" s="4">
        <f t="shared" si="6"/>
        <v>2342.6429000000003</v>
      </c>
      <c r="AD22" s="4">
        <f t="shared" si="7"/>
        <v>19844.9087</v>
      </c>
    </row>
    <row r="23" spans="1:30" ht="12.75">
      <c r="A23" s="3">
        <v>1514</v>
      </c>
      <c r="B23" s="4">
        <v>120.7659</v>
      </c>
      <c r="D23" s="4">
        <f t="shared" si="0"/>
        <v>120.7659</v>
      </c>
      <c r="E23" s="4">
        <v>1103.0702</v>
      </c>
      <c r="G23" s="4">
        <f t="shared" si="1"/>
        <v>1103.0702</v>
      </c>
      <c r="K23" s="4">
        <v>939.3878</v>
      </c>
      <c r="L23" s="4">
        <v>1.4432</v>
      </c>
      <c r="M23" s="4">
        <f t="shared" si="2"/>
        <v>940.831</v>
      </c>
      <c r="N23" s="4">
        <v>8052.7792</v>
      </c>
      <c r="O23" s="4">
        <v>22.052</v>
      </c>
      <c r="P23" s="4">
        <f t="shared" si="3"/>
        <v>8074.8312</v>
      </c>
      <c r="V23" s="4">
        <f t="shared" si="4"/>
        <v>0</v>
      </c>
      <c r="Y23" s="4">
        <f t="shared" si="5"/>
        <v>0</v>
      </c>
      <c r="AC23" s="4">
        <f t="shared" si="6"/>
        <v>940.831</v>
      </c>
      <c r="AD23" s="4">
        <f t="shared" si="7"/>
        <v>8074.8312</v>
      </c>
    </row>
    <row r="24" spans="1:30" ht="12.75">
      <c r="A24" s="3">
        <v>1515</v>
      </c>
      <c r="B24" s="4">
        <v>120.7659</v>
      </c>
      <c r="D24" s="4">
        <f t="shared" si="0"/>
        <v>120.7659</v>
      </c>
      <c r="E24" s="4">
        <v>1103.0702</v>
      </c>
      <c r="G24" s="4">
        <f t="shared" si="1"/>
        <v>1103.0702</v>
      </c>
      <c r="K24" s="4">
        <v>592.003</v>
      </c>
      <c r="M24" s="4">
        <f t="shared" si="2"/>
        <v>592.003</v>
      </c>
      <c r="N24" s="4">
        <v>5164.1775</v>
      </c>
      <c r="P24" s="4">
        <f t="shared" si="3"/>
        <v>5164.1775</v>
      </c>
      <c r="V24" s="4">
        <f t="shared" si="4"/>
        <v>0</v>
      </c>
      <c r="Y24" s="4">
        <f t="shared" si="5"/>
        <v>0</v>
      </c>
      <c r="AC24" s="4">
        <f t="shared" si="6"/>
        <v>592.003</v>
      </c>
      <c r="AD24" s="4">
        <f t="shared" si="7"/>
        <v>5164.1775</v>
      </c>
    </row>
    <row r="25" spans="1:30" ht="12.75">
      <c r="A25" s="3">
        <v>1516</v>
      </c>
      <c r="B25" s="4">
        <v>38.0495</v>
      </c>
      <c r="D25" s="4">
        <f t="shared" si="0"/>
        <v>38.0495</v>
      </c>
      <c r="E25" s="4">
        <v>347.5427</v>
      </c>
      <c r="G25" s="4">
        <f t="shared" si="1"/>
        <v>347.5427</v>
      </c>
      <c r="K25" s="4">
        <v>947.7946</v>
      </c>
      <c r="M25" s="4">
        <f t="shared" si="2"/>
        <v>947.7946</v>
      </c>
      <c r="N25" s="4">
        <v>8197.8473</v>
      </c>
      <c r="P25" s="4">
        <f t="shared" si="3"/>
        <v>8197.8473</v>
      </c>
      <c r="V25" s="4">
        <f t="shared" si="4"/>
        <v>0</v>
      </c>
      <c r="Y25" s="4">
        <f t="shared" si="5"/>
        <v>0</v>
      </c>
      <c r="AC25" s="4">
        <f t="shared" si="6"/>
        <v>947.7946</v>
      </c>
      <c r="AD25" s="4">
        <f t="shared" si="7"/>
        <v>8197.8473</v>
      </c>
    </row>
    <row r="26" spans="1:30" ht="12.75">
      <c r="A26" s="3">
        <v>1517</v>
      </c>
      <c r="B26" s="4">
        <v>246.9834</v>
      </c>
      <c r="D26" s="4">
        <f t="shared" si="0"/>
        <v>246.9834</v>
      </c>
      <c r="E26" s="4">
        <v>2183.5659</v>
      </c>
      <c r="G26" s="4">
        <f t="shared" si="1"/>
        <v>2183.5659</v>
      </c>
      <c r="K26" s="4">
        <v>978.8412</v>
      </c>
      <c r="M26" s="4">
        <f t="shared" si="2"/>
        <v>978.8412</v>
      </c>
      <c r="N26" s="4">
        <v>8464.9731</v>
      </c>
      <c r="P26" s="4">
        <f t="shared" si="3"/>
        <v>8464.9731</v>
      </c>
      <c r="V26" s="4">
        <f t="shared" si="4"/>
        <v>0</v>
      </c>
      <c r="Y26" s="4">
        <f t="shared" si="5"/>
        <v>0</v>
      </c>
      <c r="AC26" s="4">
        <f t="shared" si="6"/>
        <v>978.8412</v>
      </c>
      <c r="AD26" s="4">
        <f t="shared" si="7"/>
        <v>8464.9731</v>
      </c>
    </row>
    <row r="27" spans="1:30" ht="12.75">
      <c r="A27" s="3">
        <v>1518</v>
      </c>
      <c r="B27" s="4">
        <v>97.8758</v>
      </c>
      <c r="D27" s="4">
        <f t="shared" si="0"/>
        <v>97.8758</v>
      </c>
      <c r="E27" s="4">
        <v>865.314</v>
      </c>
      <c r="G27" s="4">
        <f t="shared" si="1"/>
        <v>865.314</v>
      </c>
      <c r="K27" s="4">
        <v>459.9338</v>
      </c>
      <c r="M27" s="4">
        <f t="shared" si="2"/>
        <v>459.9338</v>
      </c>
      <c r="N27" s="4">
        <v>4045.5946</v>
      </c>
      <c r="P27" s="4">
        <f t="shared" si="3"/>
        <v>4045.5946</v>
      </c>
      <c r="V27" s="4">
        <f t="shared" si="4"/>
        <v>0</v>
      </c>
      <c r="Y27" s="4">
        <f t="shared" si="5"/>
        <v>0</v>
      </c>
      <c r="AC27" s="4">
        <f t="shared" si="6"/>
        <v>459.9338</v>
      </c>
      <c r="AD27" s="4">
        <f t="shared" si="7"/>
        <v>4045.5946</v>
      </c>
    </row>
    <row r="28" spans="1:30" ht="12.75">
      <c r="A28" s="3">
        <v>1519</v>
      </c>
      <c r="B28" s="4">
        <v>0</v>
      </c>
      <c r="D28" s="4">
        <f t="shared" si="0"/>
        <v>0</v>
      </c>
      <c r="G28" s="4">
        <f t="shared" si="1"/>
        <v>0</v>
      </c>
      <c r="K28" s="4">
        <v>429.8287</v>
      </c>
      <c r="M28" s="4">
        <f t="shared" si="2"/>
        <v>429.8287</v>
      </c>
      <c r="N28" s="4">
        <v>3782.7496</v>
      </c>
      <c r="P28" s="4">
        <f t="shared" si="3"/>
        <v>3782.7496</v>
      </c>
      <c r="V28" s="4">
        <f t="shared" si="4"/>
        <v>0</v>
      </c>
      <c r="Y28" s="4">
        <f t="shared" si="5"/>
        <v>0</v>
      </c>
      <c r="AC28" s="4">
        <f t="shared" si="6"/>
        <v>429.8287</v>
      </c>
      <c r="AD28" s="4">
        <f t="shared" si="7"/>
        <v>3782.7496</v>
      </c>
    </row>
    <row r="29" spans="1:30" ht="12.75">
      <c r="A29" s="3">
        <v>1520</v>
      </c>
      <c r="B29" s="4">
        <v>0</v>
      </c>
      <c r="D29" s="4">
        <f t="shared" si="0"/>
        <v>0</v>
      </c>
      <c r="G29" s="4">
        <f t="shared" si="1"/>
        <v>0</v>
      </c>
      <c r="K29" s="4">
        <v>326.3031</v>
      </c>
      <c r="M29" s="4">
        <f t="shared" si="2"/>
        <v>326.3031</v>
      </c>
      <c r="N29" s="4">
        <v>2875.513</v>
      </c>
      <c r="P29" s="4">
        <f t="shared" si="3"/>
        <v>2875.513</v>
      </c>
      <c r="V29" s="4">
        <f t="shared" si="4"/>
        <v>0</v>
      </c>
      <c r="Y29" s="4">
        <f t="shared" si="5"/>
        <v>0</v>
      </c>
      <c r="AC29" s="4">
        <f t="shared" si="6"/>
        <v>326.3031</v>
      </c>
      <c r="AD29" s="4">
        <f t="shared" si="7"/>
        <v>2875.513</v>
      </c>
    </row>
    <row r="30" spans="1:30" ht="12.75">
      <c r="A30" s="3">
        <v>1521</v>
      </c>
      <c r="B30" s="4">
        <v>765.3019</v>
      </c>
      <c r="D30" s="4">
        <f t="shared" si="0"/>
        <v>765.3019</v>
      </c>
      <c r="E30" s="4">
        <v>6716.5592</v>
      </c>
      <c r="G30" s="4">
        <f t="shared" si="1"/>
        <v>6716.5592</v>
      </c>
      <c r="K30" s="4">
        <v>3363.4607</v>
      </c>
      <c r="L30" s="4">
        <v>2.0933</v>
      </c>
      <c r="M30" s="4">
        <f t="shared" si="2"/>
        <v>3365.554</v>
      </c>
      <c r="N30" s="4">
        <v>29449.3143</v>
      </c>
      <c r="O30" s="4">
        <v>34.4894</v>
      </c>
      <c r="P30" s="4">
        <f t="shared" si="3"/>
        <v>29483.803699999997</v>
      </c>
      <c r="V30" s="4">
        <f t="shared" si="4"/>
        <v>0</v>
      </c>
      <c r="Y30" s="4">
        <f t="shared" si="5"/>
        <v>0</v>
      </c>
      <c r="AC30" s="4">
        <f t="shared" si="6"/>
        <v>3365.554</v>
      </c>
      <c r="AD30" s="4">
        <f t="shared" si="7"/>
        <v>29483.803699999997</v>
      </c>
    </row>
    <row r="31" spans="1:30" ht="12.75">
      <c r="A31" s="3">
        <v>1522</v>
      </c>
      <c r="B31" s="4">
        <v>606.5335</v>
      </c>
      <c r="D31" s="4">
        <f t="shared" si="0"/>
        <v>606.5335</v>
      </c>
      <c r="E31" s="4">
        <v>5344.2088</v>
      </c>
      <c r="G31" s="4">
        <f t="shared" si="1"/>
        <v>5344.2088</v>
      </c>
      <c r="K31" s="4">
        <v>1678.8511</v>
      </c>
      <c r="L31" s="4">
        <v>2.6919</v>
      </c>
      <c r="M31" s="4">
        <f t="shared" si="2"/>
        <v>1681.5430000000001</v>
      </c>
      <c r="N31" s="4">
        <v>14713.8373</v>
      </c>
      <c r="O31" s="4">
        <v>44.3483</v>
      </c>
      <c r="P31" s="4">
        <f t="shared" si="3"/>
        <v>14758.185599999999</v>
      </c>
      <c r="V31" s="4">
        <f t="shared" si="4"/>
        <v>0</v>
      </c>
      <c r="Y31" s="4">
        <f t="shared" si="5"/>
        <v>0</v>
      </c>
      <c r="AC31" s="4">
        <f t="shared" si="6"/>
        <v>1681.5430000000001</v>
      </c>
      <c r="AD31" s="4">
        <f t="shared" si="7"/>
        <v>14758.185599999999</v>
      </c>
    </row>
    <row r="32" spans="1:30" ht="12.75">
      <c r="A32" s="3">
        <v>1523</v>
      </c>
      <c r="B32" s="4">
        <v>44.3458</v>
      </c>
      <c r="D32" s="4">
        <f t="shared" si="0"/>
        <v>44.3458</v>
      </c>
      <c r="E32" s="4">
        <v>417.3634</v>
      </c>
      <c r="G32" s="4">
        <f t="shared" si="1"/>
        <v>417.3634</v>
      </c>
      <c r="K32" s="4">
        <v>832.2562</v>
      </c>
      <c r="L32" s="4">
        <v>2.5472</v>
      </c>
      <c r="M32" s="4">
        <f t="shared" si="2"/>
        <v>834.8034</v>
      </c>
      <c r="N32" s="4">
        <v>7303.2666</v>
      </c>
      <c r="O32" s="4">
        <v>150.1288</v>
      </c>
      <c r="P32" s="4">
        <f t="shared" si="3"/>
        <v>7453.3954</v>
      </c>
      <c r="V32" s="4">
        <f t="shared" si="4"/>
        <v>0</v>
      </c>
      <c r="Y32" s="4">
        <f t="shared" si="5"/>
        <v>0</v>
      </c>
      <c r="AC32" s="4">
        <f t="shared" si="6"/>
        <v>834.8034</v>
      </c>
      <c r="AD32" s="4">
        <f t="shared" si="7"/>
        <v>7453.3954</v>
      </c>
    </row>
    <row r="33" spans="1:30" ht="12.75">
      <c r="A33" s="3">
        <v>1524</v>
      </c>
      <c r="B33" s="4">
        <v>81.5154</v>
      </c>
      <c r="D33" s="4">
        <f t="shared" si="0"/>
        <v>81.5154</v>
      </c>
      <c r="E33" s="4">
        <v>724.5699</v>
      </c>
      <c r="G33" s="4">
        <f t="shared" si="1"/>
        <v>724.5699</v>
      </c>
      <c r="K33" s="4">
        <v>412.482</v>
      </c>
      <c r="L33" s="4">
        <v>3.548</v>
      </c>
      <c r="M33" s="4">
        <f t="shared" si="2"/>
        <v>416.03000000000003</v>
      </c>
      <c r="N33" s="4">
        <v>3612.0363</v>
      </c>
      <c r="O33" s="4">
        <v>219.8439</v>
      </c>
      <c r="P33" s="4">
        <f t="shared" si="3"/>
        <v>3831.8802</v>
      </c>
      <c r="V33" s="4">
        <f t="shared" si="4"/>
        <v>0</v>
      </c>
      <c r="Y33" s="4">
        <f t="shared" si="5"/>
        <v>0</v>
      </c>
      <c r="AC33" s="4">
        <f t="shared" si="6"/>
        <v>416.03000000000003</v>
      </c>
      <c r="AD33" s="4">
        <f t="shared" si="7"/>
        <v>3831.8802</v>
      </c>
    </row>
    <row r="34" spans="1:30" ht="12.75">
      <c r="A34" s="3">
        <v>1525</v>
      </c>
      <c r="B34" s="4">
        <v>845.1693</v>
      </c>
      <c r="D34" s="4">
        <f t="shared" si="0"/>
        <v>845.1693</v>
      </c>
      <c r="E34" s="4">
        <v>7482.9921</v>
      </c>
      <c r="G34" s="4">
        <f t="shared" si="1"/>
        <v>7482.9921</v>
      </c>
      <c r="K34" s="4">
        <v>874.2551</v>
      </c>
      <c r="L34" s="4">
        <v>5.9369</v>
      </c>
      <c r="M34" s="4">
        <f t="shared" si="2"/>
        <v>880.192</v>
      </c>
      <c r="N34" s="4">
        <v>7637.8791</v>
      </c>
      <c r="O34" s="4">
        <v>84.757</v>
      </c>
      <c r="P34" s="4">
        <f t="shared" si="3"/>
        <v>7722.6361</v>
      </c>
      <c r="V34" s="4">
        <f t="shared" si="4"/>
        <v>0</v>
      </c>
      <c r="Y34" s="4">
        <f t="shared" si="5"/>
        <v>0</v>
      </c>
      <c r="AC34" s="4">
        <f t="shared" si="6"/>
        <v>880.192</v>
      </c>
      <c r="AD34" s="4">
        <f t="shared" si="7"/>
        <v>7722.6361</v>
      </c>
    </row>
    <row r="35" spans="1:30" ht="12.75">
      <c r="A35" s="3">
        <v>1526</v>
      </c>
      <c r="B35" s="4">
        <v>845.1693</v>
      </c>
      <c r="D35" s="4">
        <f t="shared" si="0"/>
        <v>845.1693</v>
      </c>
      <c r="E35" s="4">
        <v>7482.9921</v>
      </c>
      <c r="G35" s="4">
        <f t="shared" si="1"/>
        <v>7482.9921</v>
      </c>
      <c r="K35" s="4">
        <v>1648.5993</v>
      </c>
      <c r="L35" s="4">
        <v>4.8949</v>
      </c>
      <c r="M35" s="4">
        <f t="shared" si="2"/>
        <v>1653.4942</v>
      </c>
      <c r="N35" s="4">
        <v>14420.5976</v>
      </c>
      <c r="O35" s="4">
        <v>70.9956</v>
      </c>
      <c r="P35" s="4">
        <f t="shared" si="3"/>
        <v>14491.5932</v>
      </c>
      <c r="V35" s="4">
        <f t="shared" si="4"/>
        <v>0</v>
      </c>
      <c r="Y35" s="4">
        <f t="shared" si="5"/>
        <v>0</v>
      </c>
      <c r="AC35" s="4">
        <f t="shared" si="6"/>
        <v>1653.4942</v>
      </c>
      <c r="AD35" s="4">
        <f t="shared" si="7"/>
        <v>14491.5932</v>
      </c>
    </row>
    <row r="36" spans="1:30" ht="12.75">
      <c r="A36" s="3">
        <v>1527</v>
      </c>
      <c r="B36" s="4">
        <v>672.7096</v>
      </c>
      <c r="D36" s="4">
        <f t="shared" si="0"/>
        <v>672.7096</v>
      </c>
      <c r="E36" s="4">
        <v>5980.427</v>
      </c>
      <c r="G36" s="4">
        <f t="shared" si="1"/>
        <v>5980.427</v>
      </c>
      <c r="K36" s="4">
        <v>3082.3458</v>
      </c>
      <c r="L36" s="4">
        <v>2.9655</v>
      </c>
      <c r="M36" s="4">
        <f t="shared" si="2"/>
        <v>3085.3113</v>
      </c>
      <c r="N36" s="4">
        <v>26979.2249</v>
      </c>
      <c r="O36" s="4">
        <v>45.5156</v>
      </c>
      <c r="P36" s="4">
        <f t="shared" si="3"/>
        <v>27024.7405</v>
      </c>
      <c r="V36" s="4">
        <f t="shared" si="4"/>
        <v>0</v>
      </c>
      <c r="Y36" s="4">
        <f t="shared" si="5"/>
        <v>0</v>
      </c>
      <c r="AC36" s="4">
        <f t="shared" si="6"/>
        <v>3085.3113</v>
      </c>
      <c r="AD36" s="4">
        <f t="shared" si="7"/>
        <v>27024.7405</v>
      </c>
    </row>
    <row r="37" spans="1:30" ht="12.75">
      <c r="A37" s="3">
        <v>1528</v>
      </c>
      <c r="B37" s="4">
        <v>569.4221</v>
      </c>
      <c r="D37" s="4">
        <f t="shared" si="0"/>
        <v>569.4221</v>
      </c>
      <c r="E37" s="4">
        <v>5080.8555</v>
      </c>
      <c r="G37" s="4">
        <f t="shared" si="1"/>
        <v>5080.8555</v>
      </c>
      <c r="K37" s="4">
        <v>3017.3009</v>
      </c>
      <c r="L37" s="4">
        <v>4.9792</v>
      </c>
      <c r="M37" s="4">
        <f t="shared" si="2"/>
        <v>3022.2801000000004</v>
      </c>
      <c r="N37" s="4">
        <v>26414.2569</v>
      </c>
      <c r="O37" s="4">
        <v>77.84836</v>
      </c>
      <c r="P37" s="4">
        <f t="shared" si="3"/>
        <v>26492.10526</v>
      </c>
      <c r="V37" s="4">
        <f t="shared" si="4"/>
        <v>0</v>
      </c>
      <c r="Y37" s="4">
        <f t="shared" si="5"/>
        <v>0</v>
      </c>
      <c r="AC37" s="4">
        <f t="shared" si="6"/>
        <v>3022.2801000000004</v>
      </c>
      <c r="AD37" s="4">
        <f t="shared" si="7"/>
        <v>26492.10526</v>
      </c>
    </row>
    <row r="38" spans="1:30" ht="12.75">
      <c r="A38" s="3">
        <v>1529</v>
      </c>
      <c r="B38" s="4">
        <v>418.9479</v>
      </c>
      <c r="D38" s="4">
        <f t="shared" si="0"/>
        <v>418.9479</v>
      </c>
      <c r="E38" s="4">
        <v>3741.0388</v>
      </c>
      <c r="G38" s="4">
        <f t="shared" si="1"/>
        <v>3741.0388</v>
      </c>
      <c r="K38" s="4">
        <v>2200.4662</v>
      </c>
      <c r="L38" s="4">
        <v>4.2408</v>
      </c>
      <c r="M38" s="4">
        <f t="shared" si="2"/>
        <v>2204.707</v>
      </c>
      <c r="N38" s="4">
        <v>19270.6276</v>
      </c>
      <c r="O38" s="4">
        <v>67.0036</v>
      </c>
      <c r="P38" s="4">
        <f t="shared" si="3"/>
        <v>19337.6312</v>
      </c>
      <c r="V38" s="4">
        <f t="shared" si="4"/>
        <v>0</v>
      </c>
      <c r="Y38" s="4">
        <f t="shared" si="5"/>
        <v>0</v>
      </c>
      <c r="AC38" s="4">
        <f t="shared" si="6"/>
        <v>2204.707</v>
      </c>
      <c r="AD38" s="4">
        <f t="shared" si="7"/>
        <v>19337.6312</v>
      </c>
    </row>
    <row r="39" spans="1:30" ht="12.75">
      <c r="A39" s="3">
        <v>1530</v>
      </c>
      <c r="B39" s="4">
        <v>302.5374</v>
      </c>
      <c r="D39" s="4">
        <f t="shared" si="0"/>
        <v>302.5374</v>
      </c>
      <c r="E39" s="4">
        <v>2704.4858</v>
      </c>
      <c r="G39" s="4">
        <f t="shared" si="1"/>
        <v>2704.4858</v>
      </c>
      <c r="K39" s="4">
        <v>2118.8555</v>
      </c>
      <c r="L39" s="4">
        <v>5.9406</v>
      </c>
      <c r="M39" s="4">
        <f t="shared" si="2"/>
        <v>2124.7961</v>
      </c>
      <c r="N39" s="4">
        <v>18558.6574</v>
      </c>
      <c r="O39" s="4">
        <v>97.8706</v>
      </c>
      <c r="P39" s="4">
        <f t="shared" si="3"/>
        <v>18656.528</v>
      </c>
      <c r="V39" s="4">
        <f t="shared" si="4"/>
        <v>0</v>
      </c>
      <c r="Y39" s="4">
        <f t="shared" si="5"/>
        <v>0</v>
      </c>
      <c r="AC39" s="4">
        <f t="shared" si="6"/>
        <v>2124.7961</v>
      </c>
      <c r="AD39" s="4">
        <f t="shared" si="7"/>
        <v>18656.528</v>
      </c>
    </row>
    <row r="40" spans="1:30" ht="12.75">
      <c r="A40" s="3">
        <v>1531</v>
      </c>
      <c r="B40" s="4">
        <v>270.6901</v>
      </c>
      <c r="C40" s="4">
        <v>1.3977</v>
      </c>
      <c r="D40" s="4">
        <f t="shared" si="0"/>
        <v>272.08779999999996</v>
      </c>
      <c r="E40" s="4">
        <v>2408.6424</v>
      </c>
      <c r="F40" s="4">
        <v>17.1523</v>
      </c>
      <c r="G40" s="4">
        <f t="shared" si="1"/>
        <v>2425.7947000000004</v>
      </c>
      <c r="K40" s="4">
        <v>2349.8792</v>
      </c>
      <c r="L40" s="4">
        <v>4.8931</v>
      </c>
      <c r="M40" s="4">
        <f t="shared" si="2"/>
        <v>2354.7722999999996</v>
      </c>
      <c r="N40" s="4">
        <v>20580.0034</v>
      </c>
      <c r="O40" s="4">
        <v>80.6159</v>
      </c>
      <c r="P40" s="4">
        <f t="shared" si="3"/>
        <v>20660.619300000002</v>
      </c>
      <c r="T40" s="4">
        <v>3301.8538</v>
      </c>
      <c r="V40" s="4">
        <f t="shared" si="4"/>
        <v>3301.8538</v>
      </c>
      <c r="W40" s="4">
        <v>28942.4224</v>
      </c>
      <c r="Y40" s="4">
        <f t="shared" si="5"/>
        <v>28942.4224</v>
      </c>
      <c r="AC40" s="4">
        <f t="shared" si="6"/>
        <v>5656.6260999999995</v>
      </c>
      <c r="AD40" s="4">
        <f t="shared" si="7"/>
        <v>49603.0417</v>
      </c>
    </row>
    <row r="41" spans="1:30" ht="12.75">
      <c r="A41" s="3">
        <v>1532</v>
      </c>
      <c r="B41" s="4">
        <v>242.3485</v>
      </c>
      <c r="C41" s="4">
        <v>2.6099</v>
      </c>
      <c r="D41" s="4">
        <f aca="true" t="shared" si="8" ref="D41:D72">B41+C41</f>
        <v>244.9584</v>
      </c>
      <c r="E41" s="4">
        <v>2145.6169</v>
      </c>
      <c r="F41" s="4">
        <v>32.0293</v>
      </c>
      <c r="G41" s="4">
        <f aca="true" t="shared" si="9" ref="G41:G72">E41+F41</f>
        <v>2177.6462</v>
      </c>
      <c r="K41" s="4">
        <v>2551.6205</v>
      </c>
      <c r="L41" s="4">
        <v>2.9333</v>
      </c>
      <c r="M41" s="4">
        <f aca="true" t="shared" si="10" ref="M41:M72">K41+L41</f>
        <v>2554.5538</v>
      </c>
      <c r="N41" s="4">
        <v>22343.8198</v>
      </c>
      <c r="O41" s="4">
        <v>48.3306</v>
      </c>
      <c r="P41" s="4">
        <f aca="true" t="shared" si="11" ref="P41:P72">N41+O41</f>
        <v>22392.150400000002</v>
      </c>
      <c r="T41" s="4">
        <v>404.3086</v>
      </c>
      <c r="V41" s="4">
        <f aca="true" t="shared" si="12" ref="V41:V72">T41+U41</f>
        <v>404.3086</v>
      </c>
      <c r="W41" s="4">
        <v>3543.9701</v>
      </c>
      <c r="Y41" s="4">
        <f aca="true" t="shared" si="13" ref="Y41:Y72">W41+X41</f>
        <v>3543.9701</v>
      </c>
      <c r="AC41" s="4">
        <f aca="true" t="shared" si="14" ref="AC41:AC72">M41+V41</f>
        <v>2958.8624</v>
      </c>
      <c r="AD41" s="4">
        <f aca="true" t="shared" si="15" ref="AD41:AD72">P41+Y41</f>
        <v>25936.1205</v>
      </c>
    </row>
    <row r="42" spans="1:30" ht="12.75">
      <c r="A42" s="3">
        <v>1533</v>
      </c>
      <c r="B42" s="4">
        <v>241.6864</v>
      </c>
      <c r="C42" s="4">
        <v>2.6028</v>
      </c>
      <c r="D42" s="4">
        <f t="shared" si="8"/>
        <v>244.2892</v>
      </c>
      <c r="E42" s="4">
        <v>2139.7545</v>
      </c>
      <c r="F42" s="4">
        <v>31.9418</v>
      </c>
      <c r="G42" s="4">
        <f t="shared" si="9"/>
        <v>2171.6963</v>
      </c>
      <c r="K42" s="4">
        <v>1498.3606</v>
      </c>
      <c r="L42" s="4">
        <v>4.6589</v>
      </c>
      <c r="M42" s="4">
        <f t="shared" si="10"/>
        <v>1503.0194999999999</v>
      </c>
      <c r="N42" s="4">
        <v>13121.8069</v>
      </c>
      <c r="O42" s="4">
        <v>70.6862</v>
      </c>
      <c r="P42" s="4">
        <f t="shared" si="11"/>
        <v>13192.4931</v>
      </c>
      <c r="V42" s="4">
        <f t="shared" si="12"/>
        <v>0</v>
      </c>
      <c r="Y42" s="4">
        <f t="shared" si="13"/>
        <v>0</v>
      </c>
      <c r="AC42" s="4">
        <f t="shared" si="14"/>
        <v>1503.0194999999999</v>
      </c>
      <c r="AD42" s="4">
        <f t="shared" si="15"/>
        <v>13192.4931</v>
      </c>
    </row>
    <row r="43" spans="1:30" ht="12.75">
      <c r="A43" s="3">
        <v>1534</v>
      </c>
      <c r="B43" s="4">
        <v>241.6864</v>
      </c>
      <c r="C43" s="4">
        <v>2.6028</v>
      </c>
      <c r="D43" s="4">
        <f t="shared" si="8"/>
        <v>244.2892</v>
      </c>
      <c r="E43" s="4">
        <v>2139.7545</v>
      </c>
      <c r="F43" s="4">
        <v>31.9418</v>
      </c>
      <c r="G43" s="4">
        <f t="shared" si="9"/>
        <v>2171.6963</v>
      </c>
      <c r="K43" s="4">
        <v>1551.3869</v>
      </c>
      <c r="L43" s="4">
        <v>5.1017</v>
      </c>
      <c r="M43" s="4">
        <f t="shared" si="10"/>
        <v>1556.4886</v>
      </c>
      <c r="N43" s="4">
        <v>13586.2837</v>
      </c>
      <c r="O43" s="4">
        <v>77.1916</v>
      </c>
      <c r="P43" s="4">
        <f t="shared" si="11"/>
        <v>13663.4753</v>
      </c>
      <c r="V43" s="4">
        <f t="shared" si="12"/>
        <v>0</v>
      </c>
      <c r="Y43" s="4">
        <f t="shared" si="13"/>
        <v>0</v>
      </c>
      <c r="AC43" s="4">
        <f t="shared" si="14"/>
        <v>1556.4886</v>
      </c>
      <c r="AD43" s="4">
        <f t="shared" si="15"/>
        <v>13663.4753</v>
      </c>
    </row>
    <row r="44" spans="1:30" ht="12.75">
      <c r="A44" s="3">
        <v>1535</v>
      </c>
      <c r="B44" s="4">
        <v>241.6864</v>
      </c>
      <c r="C44" s="4">
        <v>2.6028</v>
      </c>
      <c r="D44" s="4">
        <f t="shared" si="8"/>
        <v>244.2892</v>
      </c>
      <c r="E44" s="4">
        <v>2139.7545</v>
      </c>
      <c r="F44" s="4">
        <v>31.9418</v>
      </c>
      <c r="G44" s="4">
        <f t="shared" si="9"/>
        <v>2171.6963</v>
      </c>
      <c r="K44" s="4">
        <v>1551.3869</v>
      </c>
      <c r="L44" s="4">
        <v>5.1017</v>
      </c>
      <c r="M44" s="4">
        <f t="shared" si="10"/>
        <v>1556.4886</v>
      </c>
      <c r="N44" s="4">
        <v>13586.2837</v>
      </c>
      <c r="O44" s="4">
        <v>77.1916</v>
      </c>
      <c r="P44" s="4">
        <f t="shared" si="11"/>
        <v>13663.4753</v>
      </c>
      <c r="V44" s="4">
        <f t="shared" si="12"/>
        <v>0</v>
      </c>
      <c r="Y44" s="4">
        <f t="shared" si="13"/>
        <v>0</v>
      </c>
      <c r="AC44" s="4">
        <f t="shared" si="14"/>
        <v>1556.4886</v>
      </c>
      <c r="AD44" s="4">
        <f t="shared" si="15"/>
        <v>13663.4753</v>
      </c>
    </row>
    <row r="45" spans="1:30" ht="12.75">
      <c r="A45" s="3">
        <v>1536</v>
      </c>
      <c r="B45" s="4">
        <v>283.0717</v>
      </c>
      <c r="C45" s="4">
        <v>3.105</v>
      </c>
      <c r="D45" s="4">
        <f t="shared" si="8"/>
        <v>286.17670000000004</v>
      </c>
      <c r="E45" s="4">
        <v>2497.5251</v>
      </c>
      <c r="F45" s="4">
        <v>38.1043</v>
      </c>
      <c r="G45" s="4">
        <f t="shared" si="9"/>
        <v>2535.6294</v>
      </c>
      <c r="K45" s="4">
        <v>4477.6411</v>
      </c>
      <c r="L45" s="4">
        <v>7.2506</v>
      </c>
      <c r="M45" s="4">
        <f t="shared" si="10"/>
        <v>4484.8917</v>
      </c>
      <c r="N45" s="4">
        <v>39403.1595</v>
      </c>
      <c r="O45" s="4">
        <v>90.3624</v>
      </c>
      <c r="P45" s="4">
        <f t="shared" si="11"/>
        <v>39493.5219</v>
      </c>
      <c r="V45" s="4">
        <f t="shared" si="12"/>
        <v>0</v>
      </c>
      <c r="Y45" s="4">
        <f t="shared" si="13"/>
        <v>0</v>
      </c>
      <c r="AC45" s="4">
        <f t="shared" si="14"/>
        <v>4484.8917</v>
      </c>
      <c r="AD45" s="4">
        <f t="shared" si="15"/>
        <v>39493.5219</v>
      </c>
    </row>
    <row r="46" spans="1:30" ht="12.75">
      <c r="A46" s="3">
        <v>1537</v>
      </c>
      <c r="B46" s="4">
        <v>610.4152</v>
      </c>
      <c r="C46" s="4">
        <v>6.75</v>
      </c>
      <c r="D46" s="4">
        <f t="shared" si="8"/>
        <v>617.1652</v>
      </c>
      <c r="E46" s="4">
        <v>5377.3426</v>
      </c>
      <c r="F46" s="4">
        <v>82.8356</v>
      </c>
      <c r="G46" s="4">
        <f t="shared" si="9"/>
        <v>5460.1782</v>
      </c>
      <c r="K46" s="4">
        <v>2567.9534</v>
      </c>
      <c r="L46" s="4">
        <v>9.239</v>
      </c>
      <c r="M46" s="4">
        <f t="shared" si="10"/>
        <v>2577.1924</v>
      </c>
      <c r="N46" s="4">
        <v>22605.6584</v>
      </c>
      <c r="O46" s="4">
        <v>115.1256</v>
      </c>
      <c r="P46" s="4">
        <f t="shared" si="11"/>
        <v>22720.784</v>
      </c>
      <c r="V46" s="4">
        <f t="shared" si="12"/>
        <v>0</v>
      </c>
      <c r="Y46" s="4">
        <f t="shared" si="13"/>
        <v>0</v>
      </c>
      <c r="AC46" s="4">
        <f t="shared" si="14"/>
        <v>2577.1924</v>
      </c>
      <c r="AD46" s="4">
        <f t="shared" si="15"/>
        <v>22720.784</v>
      </c>
    </row>
    <row r="47" spans="1:30" ht="12.75">
      <c r="A47" s="3">
        <v>1538</v>
      </c>
      <c r="B47" s="4">
        <v>610.4152</v>
      </c>
      <c r="C47" s="4">
        <v>6.75</v>
      </c>
      <c r="D47" s="4">
        <f t="shared" si="8"/>
        <v>617.1652</v>
      </c>
      <c r="E47" s="4">
        <v>5377.3426</v>
      </c>
      <c r="F47" s="4">
        <v>82.8356</v>
      </c>
      <c r="G47" s="4">
        <f t="shared" si="9"/>
        <v>5460.1782</v>
      </c>
      <c r="K47" s="4">
        <v>1661.3615</v>
      </c>
      <c r="L47" s="4">
        <v>9.9293</v>
      </c>
      <c r="M47" s="4">
        <f t="shared" si="10"/>
        <v>1671.2908</v>
      </c>
      <c r="N47" s="4">
        <v>14627.3369</v>
      </c>
      <c r="O47" s="4">
        <v>124.4237</v>
      </c>
      <c r="P47" s="4">
        <f t="shared" si="11"/>
        <v>14751.7606</v>
      </c>
      <c r="V47" s="4">
        <f t="shared" si="12"/>
        <v>0</v>
      </c>
      <c r="Y47" s="4">
        <f t="shared" si="13"/>
        <v>0</v>
      </c>
      <c r="AC47" s="4">
        <f t="shared" si="14"/>
        <v>1671.2908</v>
      </c>
      <c r="AD47" s="4">
        <f t="shared" si="15"/>
        <v>14751.7606</v>
      </c>
    </row>
    <row r="48" spans="1:30" ht="12.75">
      <c r="A48" s="3">
        <v>1539</v>
      </c>
      <c r="B48" s="4">
        <v>599.5703</v>
      </c>
      <c r="C48" s="4">
        <v>5.3108</v>
      </c>
      <c r="D48" s="4">
        <f t="shared" si="8"/>
        <v>604.8811</v>
      </c>
      <c r="E48" s="4">
        <v>5282.4395</v>
      </c>
      <c r="F48" s="4">
        <v>65.1783</v>
      </c>
      <c r="G48" s="4">
        <f t="shared" si="9"/>
        <v>5347.6178</v>
      </c>
      <c r="H48" s="4">
        <v>2.1465</v>
      </c>
      <c r="I48" s="4">
        <v>0.6879</v>
      </c>
      <c r="K48" s="4">
        <v>7548.7345</v>
      </c>
      <c r="L48" s="4">
        <v>1.605</v>
      </c>
      <c r="M48" s="4">
        <f t="shared" si="10"/>
        <v>7550.339499999999</v>
      </c>
      <c r="N48" s="4">
        <v>66523.0758</v>
      </c>
      <c r="O48" s="4">
        <v>20.1123</v>
      </c>
      <c r="P48" s="4">
        <f t="shared" si="11"/>
        <v>66543.1881</v>
      </c>
      <c r="V48" s="4">
        <f t="shared" si="12"/>
        <v>0</v>
      </c>
      <c r="Y48" s="4">
        <f t="shared" si="13"/>
        <v>0</v>
      </c>
      <c r="AC48" s="4">
        <f t="shared" si="14"/>
        <v>7550.339499999999</v>
      </c>
      <c r="AD48" s="4">
        <f t="shared" si="15"/>
        <v>66543.1881</v>
      </c>
    </row>
    <row r="49" spans="1:30" ht="12.75">
      <c r="A49" s="3">
        <v>1540</v>
      </c>
      <c r="B49" s="4">
        <v>604.3201</v>
      </c>
      <c r="C49" s="4">
        <v>2.5557</v>
      </c>
      <c r="D49" s="4">
        <f t="shared" si="8"/>
        <v>606.8758</v>
      </c>
      <c r="E49" s="4">
        <v>5325.6294</v>
      </c>
      <c r="F49" s="4">
        <v>31.3766</v>
      </c>
      <c r="G49" s="4">
        <f t="shared" si="9"/>
        <v>5357.005999999999</v>
      </c>
      <c r="H49" s="4">
        <v>6.712</v>
      </c>
      <c r="I49" s="4">
        <v>2.152</v>
      </c>
      <c r="K49" s="4">
        <v>7808.9573</v>
      </c>
      <c r="M49" s="4">
        <f t="shared" si="10"/>
        <v>7808.9573</v>
      </c>
      <c r="N49" s="4">
        <v>68819.6013</v>
      </c>
      <c r="P49" s="4">
        <f t="shared" si="11"/>
        <v>68819.6013</v>
      </c>
      <c r="V49" s="4">
        <f t="shared" si="12"/>
        <v>0</v>
      </c>
      <c r="Y49" s="4">
        <f t="shared" si="13"/>
        <v>0</v>
      </c>
      <c r="AC49" s="4">
        <f t="shared" si="14"/>
        <v>7808.9573</v>
      </c>
      <c r="AD49" s="4">
        <f t="shared" si="15"/>
        <v>68819.6013</v>
      </c>
    </row>
    <row r="50" spans="1:30" ht="12.75">
      <c r="A50" s="3">
        <v>1541</v>
      </c>
      <c r="B50" s="4">
        <v>602.6689</v>
      </c>
      <c r="C50" s="4">
        <v>2.5488</v>
      </c>
      <c r="D50" s="4">
        <f t="shared" si="8"/>
        <v>605.2177</v>
      </c>
      <c r="E50" s="4">
        <v>5311.0785</v>
      </c>
      <c r="F50" s="4">
        <v>31.2909</v>
      </c>
      <c r="G50" s="4">
        <f t="shared" si="9"/>
        <v>5342.3694</v>
      </c>
      <c r="H50" s="4">
        <v>6.6937</v>
      </c>
      <c r="I50" s="4">
        <v>2.1461</v>
      </c>
      <c r="K50" s="4">
        <v>3613.0799</v>
      </c>
      <c r="M50" s="4">
        <f t="shared" si="10"/>
        <v>3613.0799</v>
      </c>
      <c r="N50" s="4">
        <v>31847.0478</v>
      </c>
      <c r="P50" s="4">
        <f t="shared" si="11"/>
        <v>31847.0478</v>
      </c>
      <c r="V50" s="4">
        <f t="shared" si="12"/>
        <v>0</v>
      </c>
      <c r="Y50" s="4">
        <f t="shared" si="13"/>
        <v>0</v>
      </c>
      <c r="AC50" s="4">
        <f t="shared" si="14"/>
        <v>3613.0799</v>
      </c>
      <c r="AD50" s="4">
        <f t="shared" si="15"/>
        <v>31847.0478</v>
      </c>
    </row>
    <row r="51" spans="1:30" ht="12.75">
      <c r="A51" s="3">
        <v>1542</v>
      </c>
      <c r="B51" s="4">
        <v>602.6689</v>
      </c>
      <c r="C51" s="4">
        <v>2.5488</v>
      </c>
      <c r="D51" s="4">
        <f t="shared" si="8"/>
        <v>605.2177</v>
      </c>
      <c r="E51" s="4">
        <v>5311.0785</v>
      </c>
      <c r="F51" s="4">
        <v>31.2909</v>
      </c>
      <c r="G51" s="4">
        <f t="shared" si="9"/>
        <v>5342.3694</v>
      </c>
      <c r="H51" s="4">
        <v>6.6937</v>
      </c>
      <c r="I51" s="4">
        <v>2.1461</v>
      </c>
      <c r="K51" s="4">
        <v>1619.8557</v>
      </c>
      <c r="M51" s="4">
        <f t="shared" si="10"/>
        <v>1619.8557</v>
      </c>
      <c r="N51" s="4">
        <v>14266.8232</v>
      </c>
      <c r="P51" s="4">
        <f t="shared" si="11"/>
        <v>14266.8232</v>
      </c>
      <c r="Q51" s="4">
        <v>185.1552</v>
      </c>
      <c r="R51" s="4">
        <v>33.6221</v>
      </c>
      <c r="V51" s="4">
        <f t="shared" si="12"/>
        <v>0</v>
      </c>
      <c r="Y51" s="4">
        <f t="shared" si="13"/>
        <v>0</v>
      </c>
      <c r="AC51" s="4">
        <f t="shared" si="14"/>
        <v>1619.8557</v>
      </c>
      <c r="AD51" s="4">
        <f t="shared" si="15"/>
        <v>14266.8232</v>
      </c>
    </row>
    <row r="52" spans="1:30" ht="12.75">
      <c r="A52" s="3">
        <v>1543</v>
      </c>
      <c r="B52" s="4">
        <v>602.6689</v>
      </c>
      <c r="C52" s="4">
        <v>2.5488</v>
      </c>
      <c r="D52" s="4">
        <f t="shared" si="8"/>
        <v>605.2177</v>
      </c>
      <c r="E52" s="4">
        <v>5311.0785</v>
      </c>
      <c r="F52" s="4">
        <v>31.2909</v>
      </c>
      <c r="G52" s="4">
        <f t="shared" si="9"/>
        <v>5342.3694</v>
      </c>
      <c r="H52" s="4">
        <v>6.6937</v>
      </c>
      <c r="I52" s="4">
        <v>2.1461</v>
      </c>
      <c r="K52" s="4">
        <v>1357.7314</v>
      </c>
      <c r="M52" s="4">
        <f t="shared" si="10"/>
        <v>1357.7314</v>
      </c>
      <c r="N52" s="4">
        <v>11944.8549</v>
      </c>
      <c r="P52" s="4">
        <f t="shared" si="11"/>
        <v>11944.8549</v>
      </c>
      <c r="Q52" s="4">
        <v>375.4537</v>
      </c>
      <c r="R52" s="4">
        <v>68.1782</v>
      </c>
      <c r="V52" s="4">
        <f t="shared" si="12"/>
        <v>0</v>
      </c>
      <c r="Y52" s="4">
        <f t="shared" si="13"/>
        <v>0</v>
      </c>
      <c r="AC52" s="4">
        <f t="shared" si="14"/>
        <v>1357.7314</v>
      </c>
      <c r="AD52" s="4">
        <f t="shared" si="15"/>
        <v>11944.8549</v>
      </c>
    </row>
    <row r="53" spans="1:30" ht="12.75">
      <c r="A53" s="3">
        <v>1544</v>
      </c>
      <c r="B53" s="4">
        <v>520.2449</v>
      </c>
      <c r="C53" s="4">
        <v>1.0614</v>
      </c>
      <c r="D53" s="4">
        <f t="shared" si="8"/>
        <v>521.3063000000001</v>
      </c>
      <c r="E53" s="4">
        <v>4610.0792</v>
      </c>
      <c r="F53" s="4">
        <v>13.0307</v>
      </c>
      <c r="G53" s="4">
        <f t="shared" si="9"/>
        <v>4623.1099</v>
      </c>
      <c r="H53" s="4">
        <v>1179.9558</v>
      </c>
      <c r="I53" s="4">
        <v>214.6542</v>
      </c>
      <c r="K53" s="4">
        <v>1361.4512</v>
      </c>
      <c r="M53" s="4">
        <f t="shared" si="10"/>
        <v>1361.4512</v>
      </c>
      <c r="N53" s="4">
        <v>11977.5805</v>
      </c>
      <c r="P53" s="4">
        <f t="shared" si="11"/>
        <v>11977.5805</v>
      </c>
      <c r="Q53" s="4">
        <v>376.4823</v>
      </c>
      <c r="R53" s="4">
        <v>68.365</v>
      </c>
      <c r="V53" s="4">
        <f t="shared" si="12"/>
        <v>0</v>
      </c>
      <c r="Y53" s="4">
        <f t="shared" si="13"/>
        <v>0</v>
      </c>
      <c r="AC53" s="4">
        <f t="shared" si="14"/>
        <v>1361.4512</v>
      </c>
      <c r="AD53" s="4">
        <f t="shared" si="15"/>
        <v>11977.5805</v>
      </c>
    </row>
    <row r="54" spans="1:30" ht="12.75">
      <c r="A54" s="3">
        <v>1545</v>
      </c>
      <c r="B54" s="4">
        <v>268.3666</v>
      </c>
      <c r="D54" s="4">
        <f t="shared" si="8"/>
        <v>268.3666</v>
      </c>
      <c r="E54" s="4">
        <v>2392.3406</v>
      </c>
      <c r="G54" s="4">
        <f t="shared" si="9"/>
        <v>2392.3406</v>
      </c>
      <c r="H54" s="4">
        <v>1423.651</v>
      </c>
      <c r="I54" s="4">
        <v>258.519</v>
      </c>
      <c r="K54" s="4">
        <v>1029.7842</v>
      </c>
      <c r="M54" s="4">
        <f t="shared" si="10"/>
        <v>1029.7842</v>
      </c>
      <c r="N54" s="4">
        <v>9063.3043</v>
      </c>
      <c r="P54" s="4">
        <f t="shared" si="11"/>
        <v>9063.3043</v>
      </c>
      <c r="Q54" s="4">
        <v>503.9375</v>
      </c>
      <c r="R54" s="4">
        <v>91.5094</v>
      </c>
      <c r="V54" s="4">
        <f t="shared" si="12"/>
        <v>0</v>
      </c>
      <c r="Y54" s="4">
        <f t="shared" si="13"/>
        <v>0</v>
      </c>
      <c r="AC54" s="4">
        <f t="shared" si="14"/>
        <v>1029.7842</v>
      </c>
      <c r="AD54" s="4">
        <f t="shared" si="15"/>
        <v>9063.3043</v>
      </c>
    </row>
    <row r="55" spans="1:30" ht="12.75">
      <c r="A55" s="3">
        <v>1546</v>
      </c>
      <c r="B55" s="4">
        <v>30.8738</v>
      </c>
      <c r="D55" s="4">
        <f t="shared" si="8"/>
        <v>30.8738</v>
      </c>
      <c r="E55" s="4">
        <v>278.7441</v>
      </c>
      <c r="G55" s="4">
        <f t="shared" si="9"/>
        <v>278.7441</v>
      </c>
      <c r="H55" s="4">
        <v>594.3094</v>
      </c>
      <c r="I55" s="4">
        <v>107.9199</v>
      </c>
      <c r="K55" s="4">
        <v>701.109</v>
      </c>
      <c r="M55" s="4">
        <f t="shared" si="10"/>
        <v>701.109</v>
      </c>
      <c r="N55" s="4">
        <v>6183.6529</v>
      </c>
      <c r="P55" s="4">
        <f t="shared" si="11"/>
        <v>6183.6529</v>
      </c>
      <c r="Q55" s="4">
        <v>1276.3326</v>
      </c>
      <c r="R55" s="4">
        <v>231.07676</v>
      </c>
      <c r="V55" s="4">
        <f t="shared" si="12"/>
        <v>0</v>
      </c>
      <c r="Y55" s="4">
        <f t="shared" si="13"/>
        <v>0</v>
      </c>
      <c r="AC55" s="4">
        <f t="shared" si="14"/>
        <v>701.109</v>
      </c>
      <c r="AD55" s="4">
        <f t="shared" si="15"/>
        <v>6183.6529</v>
      </c>
    </row>
    <row r="56" spans="1:30" ht="12.75">
      <c r="A56" s="3">
        <v>1547</v>
      </c>
      <c r="B56" s="4">
        <v>30.8738</v>
      </c>
      <c r="D56" s="4">
        <f t="shared" si="8"/>
        <v>30.8738</v>
      </c>
      <c r="E56" s="4">
        <v>278.7441</v>
      </c>
      <c r="G56" s="4">
        <f t="shared" si="9"/>
        <v>278.7441</v>
      </c>
      <c r="H56" s="4">
        <v>594.3094</v>
      </c>
      <c r="I56" s="4">
        <v>107.9199</v>
      </c>
      <c r="K56" s="4">
        <v>487.4348</v>
      </c>
      <c r="M56" s="4">
        <f t="shared" si="10"/>
        <v>487.4348</v>
      </c>
      <c r="N56" s="4">
        <v>4285.6691</v>
      </c>
      <c r="P56" s="4">
        <f t="shared" si="11"/>
        <v>4285.6691</v>
      </c>
      <c r="Q56" s="4">
        <v>1209.1251</v>
      </c>
      <c r="R56" s="4">
        <v>219.5635</v>
      </c>
      <c r="V56" s="4">
        <f t="shared" si="12"/>
        <v>0</v>
      </c>
      <c r="Y56" s="4">
        <f t="shared" si="13"/>
        <v>0</v>
      </c>
      <c r="AC56" s="4">
        <f t="shared" si="14"/>
        <v>487.4348</v>
      </c>
      <c r="AD56" s="4">
        <f t="shared" si="15"/>
        <v>4285.6691</v>
      </c>
    </row>
    <row r="57" spans="1:30" ht="12.75">
      <c r="A57" s="3">
        <v>1548</v>
      </c>
      <c r="B57" s="4">
        <v>160.67</v>
      </c>
      <c r="D57" s="4">
        <f t="shared" si="8"/>
        <v>160.67</v>
      </c>
      <c r="E57" s="4">
        <v>1436.4568</v>
      </c>
      <c r="G57" s="4">
        <f t="shared" si="9"/>
        <v>1436.4568</v>
      </c>
      <c r="H57" s="4">
        <v>881.8497</v>
      </c>
      <c r="I57" s="4">
        <v>160.134</v>
      </c>
      <c r="K57" s="4">
        <v>481.6242</v>
      </c>
      <c r="M57" s="4">
        <f t="shared" si="10"/>
        <v>481.6242</v>
      </c>
      <c r="N57" s="4">
        <v>4237.7166</v>
      </c>
      <c r="P57" s="4">
        <f t="shared" si="11"/>
        <v>4237.7166</v>
      </c>
      <c r="Q57" s="4">
        <v>1016.3116</v>
      </c>
      <c r="R57" s="4">
        <v>184.5508</v>
      </c>
      <c r="V57" s="4">
        <f t="shared" si="12"/>
        <v>0</v>
      </c>
      <c r="Y57" s="4">
        <f t="shared" si="13"/>
        <v>0</v>
      </c>
      <c r="AC57" s="4">
        <f t="shared" si="14"/>
        <v>481.6242</v>
      </c>
      <c r="AD57" s="4">
        <f t="shared" si="15"/>
        <v>4237.7166</v>
      </c>
    </row>
    <row r="58" spans="1:30" ht="12.75">
      <c r="A58" s="3">
        <v>1549</v>
      </c>
      <c r="B58" s="4">
        <v>378.9139</v>
      </c>
      <c r="D58" s="4">
        <f t="shared" si="8"/>
        <v>378.9139</v>
      </c>
      <c r="E58" s="4">
        <v>3384.39</v>
      </c>
      <c r="G58" s="4">
        <f t="shared" si="9"/>
        <v>3384.39</v>
      </c>
      <c r="H58" s="4">
        <v>1570.4741</v>
      </c>
      <c r="I58" s="4">
        <v>285.1804</v>
      </c>
      <c r="K58" s="4">
        <v>2320.4997</v>
      </c>
      <c r="M58" s="4">
        <f t="shared" si="10"/>
        <v>2320.4997</v>
      </c>
      <c r="N58" s="4">
        <v>20484.2743</v>
      </c>
      <c r="P58" s="4">
        <f t="shared" si="11"/>
        <v>20484.2743</v>
      </c>
      <c r="Q58" s="4">
        <v>1105.0671</v>
      </c>
      <c r="R58" s="4">
        <v>200.6677</v>
      </c>
      <c r="V58" s="4">
        <f t="shared" si="12"/>
        <v>0</v>
      </c>
      <c r="Y58" s="4">
        <f t="shared" si="13"/>
        <v>0</v>
      </c>
      <c r="AC58" s="4">
        <f t="shared" si="14"/>
        <v>2320.4997</v>
      </c>
      <c r="AD58" s="4">
        <f t="shared" si="15"/>
        <v>20484.2743</v>
      </c>
    </row>
    <row r="59" spans="1:30" ht="12.75">
      <c r="A59" s="3">
        <v>1550</v>
      </c>
      <c r="B59" s="4">
        <v>378.9139</v>
      </c>
      <c r="D59" s="4">
        <f t="shared" si="8"/>
        <v>378.9139</v>
      </c>
      <c r="E59" s="4">
        <v>3384.39</v>
      </c>
      <c r="G59" s="4">
        <f t="shared" si="9"/>
        <v>3384.39</v>
      </c>
      <c r="H59" s="4">
        <v>1570.4741</v>
      </c>
      <c r="I59" s="4">
        <v>285.1804</v>
      </c>
      <c r="K59" s="4">
        <v>2320.4997</v>
      </c>
      <c r="M59" s="4">
        <f t="shared" si="10"/>
        <v>2320.4997</v>
      </c>
      <c r="N59" s="4">
        <v>20484.2743</v>
      </c>
      <c r="P59" s="4">
        <f t="shared" si="11"/>
        <v>20484.2743</v>
      </c>
      <c r="Q59" s="4">
        <v>1105.0671</v>
      </c>
      <c r="R59" s="4">
        <v>200.6677</v>
      </c>
      <c r="V59" s="4">
        <f t="shared" si="12"/>
        <v>0</v>
      </c>
      <c r="Y59" s="4">
        <f t="shared" si="13"/>
        <v>0</v>
      </c>
      <c r="AC59" s="4">
        <f t="shared" si="14"/>
        <v>2320.4997</v>
      </c>
      <c r="AD59" s="4">
        <f t="shared" si="15"/>
        <v>20484.2743</v>
      </c>
    </row>
    <row r="60" spans="1:30" ht="12.75">
      <c r="A60" s="3">
        <v>1551</v>
      </c>
      <c r="B60" s="4">
        <v>542.3599</v>
      </c>
      <c r="D60" s="4">
        <f t="shared" si="8"/>
        <v>542.3599</v>
      </c>
      <c r="E60" s="4">
        <v>4811.7256</v>
      </c>
      <c r="G60" s="4">
        <f t="shared" si="9"/>
        <v>4811.7256</v>
      </c>
      <c r="H60" s="4">
        <v>1108.6224</v>
      </c>
      <c r="I60" s="4">
        <v>201.3134</v>
      </c>
      <c r="K60" s="4">
        <v>2320.4997</v>
      </c>
      <c r="M60" s="4">
        <f t="shared" si="10"/>
        <v>2320.4997</v>
      </c>
      <c r="N60" s="4">
        <v>20484.2743</v>
      </c>
      <c r="P60" s="4">
        <f t="shared" si="11"/>
        <v>20484.2743</v>
      </c>
      <c r="Q60" s="4">
        <v>1105.0671</v>
      </c>
      <c r="R60" s="4">
        <v>200.6677</v>
      </c>
      <c r="V60" s="4">
        <f t="shared" si="12"/>
        <v>0</v>
      </c>
      <c r="Y60" s="4">
        <f t="shared" si="13"/>
        <v>0</v>
      </c>
      <c r="AC60" s="4">
        <f t="shared" si="14"/>
        <v>2320.4997</v>
      </c>
      <c r="AD60" s="4">
        <f t="shared" si="15"/>
        <v>20484.2743</v>
      </c>
    </row>
    <row r="61" spans="1:30" ht="12.75">
      <c r="A61" s="3">
        <v>1552</v>
      </c>
      <c r="B61" s="4">
        <v>1462.036</v>
      </c>
      <c r="D61" s="4">
        <f t="shared" si="8"/>
        <v>1462.036</v>
      </c>
      <c r="E61" s="4">
        <v>12901.9637</v>
      </c>
      <c r="G61" s="4">
        <f t="shared" si="9"/>
        <v>12901.9637</v>
      </c>
      <c r="H61" s="4">
        <v>573.1205</v>
      </c>
      <c r="I61" s="4">
        <v>104.0722</v>
      </c>
      <c r="K61" s="4">
        <v>7305.6039</v>
      </c>
      <c r="M61" s="4">
        <f t="shared" si="10"/>
        <v>7305.6039</v>
      </c>
      <c r="N61" s="4">
        <v>64090.5704</v>
      </c>
      <c r="P61" s="4">
        <f t="shared" si="11"/>
        <v>64090.5704</v>
      </c>
      <c r="Q61" s="4">
        <v>1020.7048</v>
      </c>
      <c r="R61" s="4">
        <v>185.3485</v>
      </c>
      <c r="V61" s="4">
        <f t="shared" si="12"/>
        <v>0</v>
      </c>
      <c r="Y61" s="4">
        <f t="shared" si="13"/>
        <v>0</v>
      </c>
      <c r="AC61" s="4">
        <f t="shared" si="14"/>
        <v>7305.6039</v>
      </c>
      <c r="AD61" s="4">
        <f t="shared" si="15"/>
        <v>64090.5704</v>
      </c>
    </row>
    <row r="62" spans="1:30" ht="12.75">
      <c r="A62" s="3">
        <v>1553</v>
      </c>
      <c r="B62" s="4">
        <v>719.2378</v>
      </c>
      <c r="D62" s="4">
        <f t="shared" si="8"/>
        <v>719.2378</v>
      </c>
      <c r="E62" s="4">
        <v>6321.1232</v>
      </c>
      <c r="G62" s="4">
        <f t="shared" si="9"/>
        <v>6321.1232</v>
      </c>
      <c r="H62" s="4">
        <v>518.1073</v>
      </c>
      <c r="I62" s="4">
        <v>94.0825</v>
      </c>
      <c r="K62" s="4">
        <v>5170.1672</v>
      </c>
      <c r="M62" s="4">
        <f t="shared" si="10"/>
        <v>5170.1672</v>
      </c>
      <c r="N62" s="4">
        <v>45272.9143</v>
      </c>
      <c r="P62" s="4">
        <f t="shared" si="11"/>
        <v>45272.9143</v>
      </c>
      <c r="Q62" s="4">
        <v>1259.082</v>
      </c>
      <c r="R62" s="4">
        <v>228.6351</v>
      </c>
      <c r="V62" s="4">
        <f t="shared" si="12"/>
        <v>0</v>
      </c>
      <c r="Y62" s="4">
        <f t="shared" si="13"/>
        <v>0</v>
      </c>
      <c r="AC62" s="4">
        <f t="shared" si="14"/>
        <v>5170.1672</v>
      </c>
      <c r="AD62" s="4">
        <f t="shared" si="15"/>
        <v>45272.9143</v>
      </c>
    </row>
    <row r="63" spans="1:30" ht="12.75">
      <c r="A63" s="3">
        <v>1554</v>
      </c>
      <c r="B63" s="4">
        <v>518.5785</v>
      </c>
      <c r="D63" s="4">
        <f t="shared" si="8"/>
        <v>518.5785</v>
      </c>
      <c r="E63" s="4">
        <v>4539.3459</v>
      </c>
      <c r="G63" s="4">
        <f t="shared" si="9"/>
        <v>4539.3459</v>
      </c>
      <c r="H63" s="4">
        <v>540.0031</v>
      </c>
      <c r="I63" s="4">
        <v>98.0585</v>
      </c>
      <c r="K63" s="4">
        <v>3743.7612</v>
      </c>
      <c r="M63" s="4">
        <f t="shared" si="10"/>
        <v>3743.7612</v>
      </c>
      <c r="N63" s="4">
        <v>32741.3299</v>
      </c>
      <c r="P63" s="4">
        <f t="shared" si="11"/>
        <v>32741.3299</v>
      </c>
      <c r="Q63" s="4">
        <v>1346.232</v>
      </c>
      <c r="R63" s="4">
        <v>244.4606</v>
      </c>
      <c r="V63" s="4">
        <f t="shared" si="12"/>
        <v>0</v>
      </c>
      <c r="Y63" s="4">
        <f t="shared" si="13"/>
        <v>0</v>
      </c>
      <c r="AC63" s="4">
        <f t="shared" si="14"/>
        <v>3743.7612</v>
      </c>
      <c r="AD63" s="4">
        <f t="shared" si="15"/>
        <v>32741.3299</v>
      </c>
    </row>
    <row r="64" spans="1:30" ht="12.75">
      <c r="A64" s="3">
        <v>1555</v>
      </c>
      <c r="B64" s="4">
        <v>518.5785</v>
      </c>
      <c r="D64" s="4">
        <f t="shared" si="8"/>
        <v>518.5785</v>
      </c>
      <c r="E64" s="4">
        <v>4539.3459</v>
      </c>
      <c r="G64" s="4">
        <f t="shared" si="9"/>
        <v>4539.3459</v>
      </c>
      <c r="H64" s="4">
        <v>540.0031</v>
      </c>
      <c r="I64" s="4">
        <v>98.0585</v>
      </c>
      <c r="K64" s="4">
        <v>7469.2144</v>
      </c>
      <c r="M64" s="4">
        <f t="shared" si="10"/>
        <v>7469.2144</v>
      </c>
      <c r="N64" s="4">
        <v>70155.9236</v>
      </c>
      <c r="P64" s="4">
        <f t="shared" si="11"/>
        <v>70155.9236</v>
      </c>
      <c r="Q64" s="4">
        <v>1319.1147</v>
      </c>
      <c r="R64" s="4">
        <v>239.5364</v>
      </c>
      <c r="V64" s="4">
        <f t="shared" si="12"/>
        <v>0</v>
      </c>
      <c r="Y64" s="4">
        <f t="shared" si="13"/>
        <v>0</v>
      </c>
      <c r="AC64" s="4">
        <f t="shared" si="14"/>
        <v>7469.2144</v>
      </c>
      <c r="AD64" s="4">
        <f t="shared" si="15"/>
        <v>70155.9236</v>
      </c>
    </row>
    <row r="65" spans="1:30" ht="12.75">
      <c r="A65" s="3">
        <v>1556</v>
      </c>
      <c r="B65" s="4">
        <v>113.6611</v>
      </c>
      <c r="D65" s="4">
        <f t="shared" si="8"/>
        <v>113.6611</v>
      </c>
      <c r="E65" s="4">
        <v>994.9251</v>
      </c>
      <c r="G65" s="4">
        <f t="shared" si="9"/>
        <v>994.9251</v>
      </c>
      <c r="H65" s="4">
        <v>118.3569</v>
      </c>
      <c r="I65" s="4">
        <v>21.4923</v>
      </c>
      <c r="K65" s="4">
        <v>11479.9377</v>
      </c>
      <c r="M65" s="4">
        <f t="shared" si="10"/>
        <v>11479.9377</v>
      </c>
      <c r="N65" s="4">
        <v>110449.8405</v>
      </c>
      <c r="P65" s="4">
        <f t="shared" si="11"/>
        <v>110449.8405</v>
      </c>
      <c r="Q65" s="4">
        <v>1285.8587</v>
      </c>
      <c r="R65" s="4">
        <v>233.4975</v>
      </c>
      <c r="V65" s="4">
        <f t="shared" si="12"/>
        <v>0</v>
      </c>
      <c r="Y65" s="4">
        <f t="shared" si="13"/>
        <v>0</v>
      </c>
      <c r="AC65" s="4">
        <f t="shared" si="14"/>
        <v>11479.9377</v>
      </c>
      <c r="AD65" s="4">
        <f t="shared" si="15"/>
        <v>110449.8405</v>
      </c>
    </row>
    <row r="66" spans="1:30" ht="12.75">
      <c r="A66" s="3">
        <v>1557</v>
      </c>
      <c r="B66" s="4">
        <v>8858.2356</v>
      </c>
      <c r="D66" s="4">
        <f t="shared" si="8"/>
        <v>8858.2356</v>
      </c>
      <c r="E66" s="4">
        <v>85277.7219</v>
      </c>
      <c r="G66" s="4">
        <f t="shared" si="9"/>
        <v>85277.7219</v>
      </c>
      <c r="K66" s="4">
        <v>11448.5718</v>
      </c>
      <c r="M66" s="4">
        <f t="shared" si="10"/>
        <v>11448.5718</v>
      </c>
      <c r="N66" s="4">
        <v>110148.065</v>
      </c>
      <c r="P66" s="4">
        <f t="shared" si="11"/>
        <v>110148.065</v>
      </c>
      <c r="Q66" s="4">
        <v>1282.3454</v>
      </c>
      <c r="R66" s="4">
        <v>232.8595</v>
      </c>
      <c r="V66" s="4">
        <f t="shared" si="12"/>
        <v>0</v>
      </c>
      <c r="Y66" s="4">
        <f t="shared" si="13"/>
        <v>0</v>
      </c>
      <c r="AC66" s="4">
        <f t="shared" si="14"/>
        <v>11448.5718</v>
      </c>
      <c r="AD66" s="4">
        <f t="shared" si="15"/>
        <v>110148.065</v>
      </c>
    </row>
    <row r="67" spans="1:30" ht="12.75">
      <c r="A67" s="3">
        <v>1558</v>
      </c>
      <c r="B67" s="4">
        <v>10497.5845</v>
      </c>
      <c r="D67" s="4">
        <f t="shared" si="8"/>
        <v>10497.5845</v>
      </c>
      <c r="E67" s="4">
        <v>101059.6379</v>
      </c>
      <c r="G67" s="4">
        <f t="shared" si="9"/>
        <v>101059.6379</v>
      </c>
      <c r="K67" s="4">
        <v>9314.9614</v>
      </c>
      <c r="M67" s="4">
        <f t="shared" si="10"/>
        <v>9314.9614</v>
      </c>
      <c r="N67" s="4">
        <v>91454.5875</v>
      </c>
      <c r="P67" s="4">
        <f t="shared" si="11"/>
        <v>91454.5875</v>
      </c>
      <c r="Q67" s="4">
        <v>923.9096</v>
      </c>
      <c r="R67" s="4">
        <v>167.7716</v>
      </c>
      <c r="V67" s="4">
        <f t="shared" si="12"/>
        <v>0</v>
      </c>
      <c r="Y67" s="4">
        <f t="shared" si="13"/>
        <v>0</v>
      </c>
      <c r="AC67" s="4">
        <f t="shared" si="14"/>
        <v>9314.9614</v>
      </c>
      <c r="AD67" s="4">
        <f t="shared" si="15"/>
        <v>91454.5875</v>
      </c>
    </row>
    <row r="68" spans="1:30" ht="12.75">
      <c r="A68" s="3">
        <v>1559</v>
      </c>
      <c r="B68" s="4">
        <v>561.215</v>
      </c>
      <c r="D68" s="4">
        <f t="shared" si="8"/>
        <v>561.215</v>
      </c>
      <c r="E68" s="4">
        <v>5514.5466</v>
      </c>
      <c r="G68" s="4">
        <f t="shared" si="9"/>
        <v>5514.5466</v>
      </c>
      <c r="H68" s="4">
        <v>105.9814</v>
      </c>
      <c r="I68" s="4">
        <v>19.245</v>
      </c>
      <c r="K68" s="4">
        <v>6958.7061</v>
      </c>
      <c r="M68" s="4">
        <f t="shared" si="10"/>
        <v>6958.7061</v>
      </c>
      <c r="N68" s="4">
        <v>70754.5006</v>
      </c>
      <c r="P68" s="4">
        <f t="shared" si="11"/>
        <v>70754.5006</v>
      </c>
      <c r="Q68" s="4">
        <v>531.7125</v>
      </c>
      <c r="R68" s="4">
        <v>96.553</v>
      </c>
      <c r="V68" s="4">
        <f t="shared" si="12"/>
        <v>0</v>
      </c>
      <c r="Y68" s="4">
        <f t="shared" si="13"/>
        <v>0</v>
      </c>
      <c r="AC68" s="4">
        <f t="shared" si="14"/>
        <v>6958.7061</v>
      </c>
      <c r="AD68" s="4">
        <f t="shared" si="15"/>
        <v>70754.5006</v>
      </c>
    </row>
    <row r="69" spans="1:30" ht="12.75">
      <c r="A69" s="3">
        <v>1560</v>
      </c>
      <c r="B69" s="4">
        <v>307.7376</v>
      </c>
      <c r="D69" s="4">
        <f t="shared" si="8"/>
        <v>307.7376</v>
      </c>
      <c r="E69" s="4">
        <v>3121.735</v>
      </c>
      <c r="G69" s="4">
        <f t="shared" si="9"/>
        <v>3121.735</v>
      </c>
      <c r="H69" s="4">
        <v>150.9307</v>
      </c>
      <c r="I69" s="4">
        <v>27.4073</v>
      </c>
      <c r="K69" s="4">
        <v>1189.7334</v>
      </c>
      <c r="M69" s="4">
        <f t="shared" si="10"/>
        <v>1189.7334</v>
      </c>
      <c r="N69" s="4">
        <v>12088.5952</v>
      </c>
      <c r="P69" s="4">
        <f t="shared" si="11"/>
        <v>12088.5952</v>
      </c>
      <c r="Q69" s="4">
        <v>658.2463</v>
      </c>
      <c r="R69" s="4">
        <v>119.5301</v>
      </c>
      <c r="V69" s="4">
        <f t="shared" si="12"/>
        <v>0</v>
      </c>
      <c r="Y69" s="4">
        <f t="shared" si="13"/>
        <v>0</v>
      </c>
      <c r="AC69" s="4">
        <f t="shared" si="14"/>
        <v>1189.7334</v>
      </c>
      <c r="AD69" s="4">
        <f t="shared" si="15"/>
        <v>12088.5952</v>
      </c>
    </row>
    <row r="70" spans="1:30" ht="12.75">
      <c r="A70" s="3">
        <v>1561</v>
      </c>
      <c r="B70" s="4">
        <v>306.8968</v>
      </c>
      <c r="D70" s="4">
        <f t="shared" si="8"/>
        <v>306.8968</v>
      </c>
      <c r="E70" s="4">
        <v>3113.2057</v>
      </c>
      <c r="G70" s="4">
        <f t="shared" si="9"/>
        <v>3113.2057</v>
      </c>
      <c r="H70" s="4">
        <v>150.5184</v>
      </c>
      <c r="I70" s="4">
        <v>27.3324</v>
      </c>
      <c r="K70" s="4">
        <v>4689.9197</v>
      </c>
      <c r="M70" s="4">
        <f t="shared" si="10"/>
        <v>4689.9197</v>
      </c>
      <c r="N70" s="4">
        <v>47886.7934</v>
      </c>
      <c r="P70" s="4">
        <f t="shared" si="11"/>
        <v>47886.7934</v>
      </c>
      <c r="Q70" s="4">
        <v>495.5233</v>
      </c>
      <c r="R70" s="4">
        <v>89.9815</v>
      </c>
      <c r="V70" s="4">
        <f t="shared" si="12"/>
        <v>0</v>
      </c>
      <c r="Y70" s="4">
        <f t="shared" si="13"/>
        <v>0</v>
      </c>
      <c r="AC70" s="4">
        <f t="shared" si="14"/>
        <v>4689.9197</v>
      </c>
      <c r="AD70" s="4">
        <f t="shared" si="15"/>
        <v>47886.7934</v>
      </c>
    </row>
    <row r="71" spans="1:30" ht="12.75">
      <c r="A71" s="3">
        <v>1562</v>
      </c>
      <c r="B71" s="4">
        <v>967.8613</v>
      </c>
      <c r="D71" s="4">
        <f t="shared" si="8"/>
        <v>967.8613</v>
      </c>
      <c r="E71" s="4">
        <v>9873.8572</v>
      </c>
      <c r="G71" s="4">
        <f t="shared" si="9"/>
        <v>9873.8572</v>
      </c>
      <c r="H71" s="4">
        <v>44.9493</v>
      </c>
      <c r="I71" s="4">
        <v>8.1623</v>
      </c>
      <c r="K71" s="4">
        <v>7218.9356</v>
      </c>
      <c r="M71" s="4">
        <f t="shared" si="10"/>
        <v>7218.9356</v>
      </c>
      <c r="N71" s="4">
        <v>73704.5257</v>
      </c>
      <c r="P71" s="4">
        <f t="shared" si="11"/>
        <v>73704.5257</v>
      </c>
      <c r="Q71" s="4">
        <v>209.724</v>
      </c>
      <c r="R71" s="4">
        <v>38.0835</v>
      </c>
      <c r="V71" s="4">
        <f t="shared" si="12"/>
        <v>0</v>
      </c>
      <c r="Y71" s="4">
        <f t="shared" si="13"/>
        <v>0</v>
      </c>
      <c r="AC71" s="4">
        <f t="shared" si="14"/>
        <v>7218.9356</v>
      </c>
      <c r="AD71" s="4">
        <f t="shared" si="15"/>
        <v>73704.5257</v>
      </c>
    </row>
    <row r="72" spans="1:30" ht="12.75">
      <c r="A72" s="3">
        <v>1563</v>
      </c>
      <c r="B72" s="4">
        <v>1249.2877</v>
      </c>
      <c r="D72" s="4">
        <f t="shared" si="8"/>
        <v>1249.2877</v>
      </c>
      <c r="E72" s="4">
        <v>12752.4158</v>
      </c>
      <c r="G72" s="4">
        <f t="shared" si="9"/>
        <v>12752.4158</v>
      </c>
      <c r="K72" s="4">
        <v>4369.4903</v>
      </c>
      <c r="M72" s="4">
        <f t="shared" si="10"/>
        <v>4369.4903</v>
      </c>
      <c r="N72" s="4">
        <v>44595.2371</v>
      </c>
      <c r="P72" s="4">
        <f t="shared" si="11"/>
        <v>44595.2371</v>
      </c>
      <c r="Q72" s="4">
        <v>205.0473</v>
      </c>
      <c r="R72" s="4">
        <v>37.2343</v>
      </c>
      <c r="V72" s="4">
        <f t="shared" si="12"/>
        <v>0</v>
      </c>
      <c r="Y72" s="4">
        <f t="shared" si="13"/>
        <v>0</v>
      </c>
      <c r="AC72" s="4">
        <f t="shared" si="14"/>
        <v>4369.4903</v>
      </c>
      <c r="AD72" s="4">
        <f t="shared" si="15"/>
        <v>44595.2371</v>
      </c>
    </row>
    <row r="73" spans="1:30" ht="12.75">
      <c r="A73" s="3">
        <v>1564</v>
      </c>
      <c r="B73" s="4">
        <v>1252.7104</v>
      </c>
      <c r="D73" s="4">
        <f aca="true" t="shared" si="16" ref="D73:D104">B73+C73</f>
        <v>1252.7104</v>
      </c>
      <c r="E73" s="4">
        <v>12787.3539</v>
      </c>
      <c r="G73" s="4">
        <f aca="true" t="shared" si="17" ref="G73:G104">E73+F73</f>
        <v>12787.3539</v>
      </c>
      <c r="K73" s="4">
        <v>4381.4615</v>
      </c>
      <c r="M73" s="4">
        <f aca="true" t="shared" si="18" ref="M73:M104">K73+L73</f>
        <v>4381.4615</v>
      </c>
      <c r="N73" s="4">
        <v>44717.4158</v>
      </c>
      <c r="P73" s="4">
        <f aca="true" t="shared" si="19" ref="P73:P104">N73+O73</f>
        <v>44717.4158</v>
      </c>
      <c r="Q73" s="4">
        <v>205.6091</v>
      </c>
      <c r="R73" s="4">
        <v>37.3363</v>
      </c>
      <c r="V73" s="4">
        <f aca="true" t="shared" si="20" ref="V73:V104">T73+U73</f>
        <v>0</v>
      </c>
      <c r="Y73" s="4">
        <f aca="true" t="shared" si="21" ref="Y73:Y104">W73+X73</f>
        <v>0</v>
      </c>
      <c r="AC73" s="4">
        <f aca="true" t="shared" si="22" ref="AC73:AC109">M73+V73</f>
        <v>4381.4615</v>
      </c>
      <c r="AD73" s="4">
        <f aca="true" t="shared" si="23" ref="AD73:AD109">P73+Y73</f>
        <v>44717.4158</v>
      </c>
    </row>
    <row r="74" spans="1:30" ht="12.75">
      <c r="A74" s="3">
        <v>1565</v>
      </c>
      <c r="B74" s="4">
        <v>4015.2119</v>
      </c>
      <c r="D74" s="4">
        <f t="shared" si="16"/>
        <v>4015.2119</v>
      </c>
      <c r="E74" s="4">
        <v>40916.6919</v>
      </c>
      <c r="G74" s="4">
        <f t="shared" si="17"/>
        <v>40916.6919</v>
      </c>
      <c r="K74" s="4">
        <v>13436.9171</v>
      </c>
      <c r="M74" s="4">
        <f t="shared" si="18"/>
        <v>13436.9171</v>
      </c>
      <c r="N74" s="4">
        <v>137049.2111</v>
      </c>
      <c r="P74" s="4">
        <f t="shared" si="19"/>
        <v>137049.2111</v>
      </c>
      <c r="Q74" s="4">
        <v>117.1708</v>
      </c>
      <c r="R74" s="4">
        <v>29.8535</v>
      </c>
      <c r="V74" s="4">
        <f t="shared" si="20"/>
        <v>0</v>
      </c>
      <c r="Y74" s="4">
        <f t="shared" si="21"/>
        <v>0</v>
      </c>
      <c r="AC74" s="4">
        <f t="shared" si="22"/>
        <v>13436.9171</v>
      </c>
      <c r="AD74" s="4">
        <f t="shared" si="23"/>
        <v>137049.2111</v>
      </c>
    </row>
    <row r="75" spans="1:30" ht="12.75">
      <c r="A75" s="3">
        <v>1566</v>
      </c>
      <c r="B75" s="4">
        <v>5219.0242</v>
      </c>
      <c r="D75" s="4">
        <f t="shared" si="16"/>
        <v>5219.0242</v>
      </c>
      <c r="E75" s="4">
        <v>53174.496</v>
      </c>
      <c r="G75" s="4">
        <f t="shared" si="17"/>
        <v>53174.496</v>
      </c>
      <c r="K75" s="4">
        <v>17039.9626</v>
      </c>
      <c r="M75" s="4">
        <f t="shared" si="18"/>
        <v>17039.9626</v>
      </c>
      <c r="N75" s="4">
        <v>173788.6262</v>
      </c>
      <c r="P75" s="4">
        <f t="shared" si="19"/>
        <v>173788.6262</v>
      </c>
      <c r="Q75" s="4">
        <v>92.5213</v>
      </c>
      <c r="R75" s="4">
        <v>28.6139</v>
      </c>
      <c r="V75" s="4">
        <f t="shared" si="20"/>
        <v>0</v>
      </c>
      <c r="Y75" s="4">
        <f t="shared" si="21"/>
        <v>0</v>
      </c>
      <c r="AC75" s="4">
        <f t="shared" si="22"/>
        <v>17039.9626</v>
      </c>
      <c r="AD75" s="4">
        <f t="shared" si="23"/>
        <v>173788.6262</v>
      </c>
    </row>
    <row r="76" spans="1:30" ht="12.75">
      <c r="A76" s="3">
        <v>1567</v>
      </c>
      <c r="B76" s="4">
        <v>5219.0242</v>
      </c>
      <c r="D76" s="4">
        <f t="shared" si="16"/>
        <v>5219.0242</v>
      </c>
      <c r="E76" s="4">
        <v>53174.496</v>
      </c>
      <c r="G76" s="4">
        <f t="shared" si="17"/>
        <v>53174.496</v>
      </c>
      <c r="K76" s="4">
        <v>18532.7576</v>
      </c>
      <c r="M76" s="4">
        <f t="shared" si="18"/>
        <v>18532.7576</v>
      </c>
      <c r="N76" s="4">
        <v>188744.1478</v>
      </c>
      <c r="P76" s="4">
        <f t="shared" si="19"/>
        <v>188744.1478</v>
      </c>
      <c r="Q76" s="4">
        <v>39.2899</v>
      </c>
      <c r="R76" s="4">
        <v>12.1511</v>
      </c>
      <c r="V76" s="4">
        <f t="shared" si="20"/>
        <v>0</v>
      </c>
      <c r="Y76" s="4">
        <f t="shared" si="21"/>
        <v>0</v>
      </c>
      <c r="AC76" s="4">
        <f t="shared" si="22"/>
        <v>18532.7576</v>
      </c>
      <c r="AD76" s="4">
        <f t="shared" si="23"/>
        <v>188744.1478</v>
      </c>
    </row>
    <row r="77" spans="1:30" ht="12.75">
      <c r="A77" s="3">
        <v>1568</v>
      </c>
      <c r="B77" s="4">
        <v>2860.7976</v>
      </c>
      <c r="D77" s="4">
        <f t="shared" si="16"/>
        <v>2860.7976</v>
      </c>
      <c r="E77" s="4">
        <v>29236.8261</v>
      </c>
      <c r="G77" s="4">
        <f t="shared" si="17"/>
        <v>29236.8261</v>
      </c>
      <c r="K77" s="4">
        <v>19782.5786</v>
      </c>
      <c r="M77" s="4">
        <f t="shared" si="18"/>
        <v>19782.5786</v>
      </c>
      <c r="N77" s="4">
        <v>201288.6142</v>
      </c>
      <c r="P77" s="4">
        <f t="shared" si="19"/>
        <v>201288.6142</v>
      </c>
      <c r="V77" s="4">
        <f t="shared" si="20"/>
        <v>0</v>
      </c>
      <c r="Y77" s="4">
        <f t="shared" si="21"/>
        <v>0</v>
      </c>
      <c r="AC77" s="4">
        <f t="shared" si="22"/>
        <v>19782.5786</v>
      </c>
      <c r="AD77" s="4">
        <f t="shared" si="23"/>
        <v>201288.6142</v>
      </c>
    </row>
    <row r="78" spans="1:30" ht="12.75">
      <c r="A78" s="3">
        <v>1569</v>
      </c>
      <c r="B78" s="4">
        <v>1820.6818</v>
      </c>
      <c r="D78" s="4">
        <f t="shared" si="16"/>
        <v>1820.6818</v>
      </c>
      <c r="E78" s="4">
        <v>18685.4772</v>
      </c>
      <c r="G78" s="4">
        <f t="shared" si="17"/>
        <v>18685.4772</v>
      </c>
      <c r="K78" s="4">
        <v>11136.579</v>
      </c>
      <c r="M78" s="4">
        <f t="shared" si="18"/>
        <v>11136.579</v>
      </c>
      <c r="N78" s="4">
        <v>117558.5529</v>
      </c>
      <c r="P78" s="4">
        <f t="shared" si="19"/>
        <v>117558.5529</v>
      </c>
      <c r="Q78" s="4">
        <v>353.3825</v>
      </c>
      <c r="R78" s="4">
        <v>64.1703</v>
      </c>
      <c r="V78" s="4">
        <f t="shared" si="20"/>
        <v>0</v>
      </c>
      <c r="Y78" s="4">
        <f t="shared" si="21"/>
        <v>0</v>
      </c>
      <c r="AC78" s="4">
        <f t="shared" si="22"/>
        <v>11136.579</v>
      </c>
      <c r="AD78" s="4">
        <f t="shared" si="23"/>
        <v>117558.5529</v>
      </c>
    </row>
    <row r="79" spans="1:30" ht="12.75">
      <c r="A79" s="3">
        <v>1570</v>
      </c>
      <c r="B79" s="4">
        <v>1820.6818</v>
      </c>
      <c r="D79" s="4">
        <f t="shared" si="16"/>
        <v>1820.6818</v>
      </c>
      <c r="E79" s="4">
        <v>18685.4772</v>
      </c>
      <c r="G79" s="4">
        <f t="shared" si="17"/>
        <v>18685.4772</v>
      </c>
      <c r="K79" s="4">
        <v>7538.4057</v>
      </c>
      <c r="M79" s="4">
        <f t="shared" si="18"/>
        <v>7538.4057</v>
      </c>
      <c r="N79" s="4">
        <v>84486.673</v>
      </c>
      <c r="P79" s="4">
        <f t="shared" si="19"/>
        <v>84486.673</v>
      </c>
      <c r="Q79" s="4">
        <v>648.1638</v>
      </c>
      <c r="R79" s="4">
        <v>117.6993</v>
      </c>
      <c r="V79" s="4">
        <f t="shared" si="20"/>
        <v>0</v>
      </c>
      <c r="Y79" s="4">
        <f t="shared" si="21"/>
        <v>0</v>
      </c>
      <c r="AC79" s="4">
        <f t="shared" si="22"/>
        <v>7538.4057</v>
      </c>
      <c r="AD79" s="4">
        <f t="shared" si="23"/>
        <v>84486.673</v>
      </c>
    </row>
    <row r="80" spans="1:30" ht="12.75">
      <c r="A80" s="3">
        <v>1571</v>
      </c>
      <c r="B80" s="4">
        <v>638.4857</v>
      </c>
      <c r="D80" s="4">
        <f t="shared" si="16"/>
        <v>638.4857</v>
      </c>
      <c r="E80" s="4">
        <v>6552.7153</v>
      </c>
      <c r="G80" s="4">
        <f t="shared" si="17"/>
        <v>6552.7153</v>
      </c>
      <c r="K80" s="4">
        <v>7538.4057</v>
      </c>
      <c r="M80" s="4">
        <f t="shared" si="18"/>
        <v>7538.4057</v>
      </c>
      <c r="N80" s="4">
        <v>84486.673</v>
      </c>
      <c r="P80" s="4">
        <f t="shared" si="19"/>
        <v>84486.673</v>
      </c>
      <c r="Q80" s="4">
        <v>648.1638</v>
      </c>
      <c r="R80" s="4">
        <v>117.6993</v>
      </c>
      <c r="V80" s="4">
        <f t="shared" si="20"/>
        <v>0</v>
      </c>
      <c r="Y80" s="4">
        <f t="shared" si="21"/>
        <v>0</v>
      </c>
      <c r="AC80" s="4">
        <f t="shared" si="22"/>
        <v>7538.4057</v>
      </c>
      <c r="AD80" s="4">
        <f t="shared" si="23"/>
        <v>84486.673</v>
      </c>
    </row>
    <row r="81" spans="1:30" ht="12.75">
      <c r="A81" s="3">
        <v>1572</v>
      </c>
      <c r="D81" s="4">
        <f t="shared" si="16"/>
        <v>0</v>
      </c>
      <c r="G81" s="4">
        <f t="shared" si="17"/>
        <v>0</v>
      </c>
      <c r="K81" s="4">
        <v>16704.4928</v>
      </c>
      <c r="M81" s="4">
        <f t="shared" si="18"/>
        <v>16704.4928</v>
      </c>
      <c r="N81" s="4">
        <v>176618.7187</v>
      </c>
      <c r="P81" s="4">
        <f t="shared" si="19"/>
        <v>176618.7187</v>
      </c>
      <c r="Q81" s="4">
        <v>1141.4061</v>
      </c>
      <c r="R81" s="4">
        <v>272.0678</v>
      </c>
      <c r="V81" s="4">
        <f t="shared" si="20"/>
        <v>0</v>
      </c>
      <c r="Y81" s="4">
        <f t="shared" si="21"/>
        <v>0</v>
      </c>
      <c r="AC81" s="4">
        <f t="shared" si="22"/>
        <v>16704.4928</v>
      </c>
      <c r="AD81" s="4">
        <f t="shared" si="23"/>
        <v>176618.7187</v>
      </c>
    </row>
    <row r="82" spans="1:30" ht="12.75">
      <c r="A82" s="3">
        <v>1573</v>
      </c>
      <c r="D82" s="4">
        <f t="shared" si="16"/>
        <v>0</v>
      </c>
      <c r="G82" s="4">
        <f t="shared" si="17"/>
        <v>0</v>
      </c>
      <c r="K82" s="4">
        <v>15714.2056</v>
      </c>
      <c r="M82" s="4">
        <f t="shared" si="18"/>
        <v>15714.2056</v>
      </c>
      <c r="N82" s="4">
        <v>160437.0501</v>
      </c>
      <c r="P82" s="4">
        <f t="shared" si="19"/>
        <v>160437.0501</v>
      </c>
      <c r="Q82" s="4">
        <v>2159.9643</v>
      </c>
      <c r="R82" s="4">
        <v>588.3378</v>
      </c>
      <c r="V82" s="4">
        <f t="shared" si="20"/>
        <v>0</v>
      </c>
      <c r="Y82" s="4">
        <f t="shared" si="21"/>
        <v>0</v>
      </c>
      <c r="AC82" s="4">
        <f t="shared" si="22"/>
        <v>15714.2056</v>
      </c>
      <c r="AD82" s="4">
        <f t="shared" si="23"/>
        <v>160437.0501</v>
      </c>
    </row>
    <row r="83" spans="1:30" ht="12.75">
      <c r="A83" s="3">
        <v>1574</v>
      </c>
      <c r="B83" s="4">
        <v>1555.8296</v>
      </c>
      <c r="D83" s="4">
        <f t="shared" si="16"/>
        <v>1555.8296</v>
      </c>
      <c r="E83" s="4">
        <v>16910.1406</v>
      </c>
      <c r="G83" s="4">
        <f t="shared" si="17"/>
        <v>16910.1406</v>
      </c>
      <c r="H83" s="4">
        <v>1202.3289</v>
      </c>
      <c r="I83" s="4">
        <v>225.8954</v>
      </c>
      <c r="K83" s="4">
        <v>12747.47</v>
      </c>
      <c r="M83" s="4">
        <f t="shared" si="18"/>
        <v>12747.47</v>
      </c>
      <c r="N83" s="4">
        <v>130314.1405</v>
      </c>
      <c r="P83" s="4">
        <f t="shared" si="19"/>
        <v>130314.1405</v>
      </c>
      <c r="Q83" s="4">
        <v>2698.6798</v>
      </c>
      <c r="R83" s="4">
        <v>735.0748</v>
      </c>
      <c r="V83" s="4">
        <f t="shared" si="20"/>
        <v>0</v>
      </c>
      <c r="Y83" s="4">
        <f t="shared" si="21"/>
        <v>0</v>
      </c>
      <c r="AC83" s="4">
        <f t="shared" si="22"/>
        <v>12747.47</v>
      </c>
      <c r="AD83" s="4">
        <f t="shared" si="23"/>
        <v>130314.1405</v>
      </c>
    </row>
    <row r="84" spans="1:30" ht="12.75">
      <c r="A84" s="3">
        <v>1575</v>
      </c>
      <c r="B84" s="4">
        <v>2386.0412</v>
      </c>
      <c r="D84" s="4">
        <f t="shared" si="16"/>
        <v>2386.0412</v>
      </c>
      <c r="E84" s="4">
        <v>25933.6191</v>
      </c>
      <c r="G84" s="4">
        <f t="shared" si="17"/>
        <v>25933.6191</v>
      </c>
      <c r="H84" s="4">
        <v>1843.9078</v>
      </c>
      <c r="I84" s="4">
        <v>346.4362</v>
      </c>
      <c r="K84" s="4">
        <v>4453.0347</v>
      </c>
      <c r="M84" s="4">
        <f t="shared" si="18"/>
        <v>4453.0347</v>
      </c>
      <c r="N84" s="4">
        <v>46739.4495</v>
      </c>
      <c r="P84" s="4">
        <f t="shared" si="19"/>
        <v>46739.4495</v>
      </c>
      <c r="Q84" s="4">
        <v>2352.8313</v>
      </c>
      <c r="R84" s="4">
        <v>640.8716</v>
      </c>
      <c r="V84" s="4">
        <f t="shared" si="20"/>
        <v>0</v>
      </c>
      <c r="Y84" s="4">
        <f t="shared" si="21"/>
        <v>0</v>
      </c>
      <c r="AC84" s="4">
        <f t="shared" si="22"/>
        <v>4453.0347</v>
      </c>
      <c r="AD84" s="4">
        <f t="shared" si="23"/>
        <v>46739.4495</v>
      </c>
    </row>
    <row r="85" spans="1:30" ht="12.75">
      <c r="A85" s="3">
        <v>1576</v>
      </c>
      <c r="B85" s="4">
        <v>2392.5783</v>
      </c>
      <c r="D85" s="4">
        <f t="shared" si="16"/>
        <v>2392.5783</v>
      </c>
      <c r="E85" s="4">
        <v>26004.6701</v>
      </c>
      <c r="G85" s="4">
        <f t="shared" si="17"/>
        <v>26004.6701</v>
      </c>
      <c r="H85" s="4">
        <v>1848.9596</v>
      </c>
      <c r="I85" s="4">
        <v>347.3853</v>
      </c>
      <c r="K85" s="4">
        <v>3093.2028</v>
      </c>
      <c r="M85" s="4">
        <f t="shared" si="18"/>
        <v>3093.2028</v>
      </c>
      <c r="N85" s="4">
        <v>32545.9467</v>
      </c>
      <c r="P85" s="4">
        <f t="shared" si="19"/>
        <v>32545.9467</v>
      </c>
      <c r="Q85" s="4">
        <v>129.0477</v>
      </c>
      <c r="R85" s="4">
        <v>35.1504</v>
      </c>
      <c r="T85" s="4">
        <v>935.3454</v>
      </c>
      <c r="V85" s="4">
        <f t="shared" si="20"/>
        <v>935.3454</v>
      </c>
      <c r="W85" s="4">
        <v>10182.082</v>
      </c>
      <c r="Y85" s="4">
        <f t="shared" si="21"/>
        <v>10182.082</v>
      </c>
      <c r="AC85" s="4">
        <f t="shared" si="22"/>
        <v>4028.5482</v>
      </c>
      <c r="AD85" s="4">
        <f t="shared" si="23"/>
        <v>42728.0287</v>
      </c>
    </row>
    <row r="86" spans="1:30" ht="12.75">
      <c r="A86" s="3">
        <v>1577</v>
      </c>
      <c r="B86" s="4">
        <v>2370.9604</v>
      </c>
      <c r="D86" s="4">
        <f t="shared" si="16"/>
        <v>2370.9604</v>
      </c>
      <c r="E86" s="4">
        <v>26215.0832</v>
      </c>
      <c r="G86" s="4">
        <f t="shared" si="17"/>
        <v>26215.0832</v>
      </c>
      <c r="H86" s="4">
        <v>1737.0775</v>
      </c>
      <c r="I86" s="4">
        <v>337.4145</v>
      </c>
      <c r="K86" s="4">
        <v>6471.5927</v>
      </c>
      <c r="M86" s="4">
        <f t="shared" si="18"/>
        <v>6471.5927</v>
      </c>
      <c r="N86" s="4">
        <v>77297.8733</v>
      </c>
      <c r="P86" s="4">
        <f t="shared" si="19"/>
        <v>77297.8733</v>
      </c>
      <c r="Q86" s="4">
        <v>360.9936</v>
      </c>
      <c r="R86" s="4">
        <v>135.4638</v>
      </c>
      <c r="T86" s="4">
        <v>3247.7415</v>
      </c>
      <c r="V86" s="4">
        <f t="shared" si="20"/>
        <v>3247.7415</v>
      </c>
      <c r="W86" s="4">
        <v>37669.333</v>
      </c>
      <c r="Y86" s="4">
        <f t="shared" si="21"/>
        <v>37669.333</v>
      </c>
      <c r="AC86" s="4">
        <f t="shared" si="22"/>
        <v>9719.334200000001</v>
      </c>
      <c r="AD86" s="4">
        <f t="shared" si="23"/>
        <v>114967.2063</v>
      </c>
    </row>
    <row r="87" spans="1:30" ht="12.75">
      <c r="A87" s="3">
        <v>1578</v>
      </c>
      <c r="B87" s="4">
        <v>2228.2306</v>
      </c>
      <c r="D87" s="4">
        <f t="shared" si="16"/>
        <v>2228.2306</v>
      </c>
      <c r="E87" s="4">
        <v>27469.6348</v>
      </c>
      <c r="G87" s="4">
        <f t="shared" si="17"/>
        <v>27469.6348</v>
      </c>
      <c r="H87" s="4">
        <v>1027.1687</v>
      </c>
      <c r="I87" s="4">
        <v>273.6488</v>
      </c>
      <c r="K87" s="4">
        <v>4849.5109</v>
      </c>
      <c r="M87" s="4">
        <f t="shared" si="18"/>
        <v>4849.5109</v>
      </c>
      <c r="N87" s="4">
        <v>63094.8352</v>
      </c>
      <c r="P87" s="4">
        <f t="shared" si="19"/>
        <v>63094.8352</v>
      </c>
      <c r="Q87" s="4">
        <v>509.149</v>
      </c>
      <c r="R87" s="4">
        <v>190.533</v>
      </c>
      <c r="T87" s="4">
        <v>250.8583</v>
      </c>
      <c r="V87" s="4">
        <f t="shared" si="20"/>
        <v>250.8583</v>
      </c>
      <c r="W87" s="4">
        <v>2945.6473</v>
      </c>
      <c r="Y87" s="4">
        <f t="shared" si="21"/>
        <v>2945.6473</v>
      </c>
      <c r="AC87" s="4">
        <f t="shared" si="22"/>
        <v>5100.3692</v>
      </c>
      <c r="AD87" s="4">
        <f t="shared" si="23"/>
        <v>66040.4825</v>
      </c>
    </row>
    <row r="88" spans="1:30" ht="12.75">
      <c r="A88" s="3">
        <v>1579</v>
      </c>
      <c r="B88" s="4">
        <v>1971.8315</v>
      </c>
      <c r="D88" s="4">
        <f t="shared" si="16"/>
        <v>1971.8315</v>
      </c>
      <c r="E88" s="4">
        <v>24308.7453</v>
      </c>
      <c r="G88" s="4">
        <f t="shared" si="17"/>
        <v>24308.7453</v>
      </c>
      <c r="H88" s="4">
        <v>908.974</v>
      </c>
      <c r="I88" s="4">
        <v>242.1604</v>
      </c>
      <c r="K88" s="4">
        <v>2558.2422</v>
      </c>
      <c r="M88" s="4">
        <f t="shared" si="18"/>
        <v>2558.2422</v>
      </c>
      <c r="N88" s="4">
        <v>33598.4963</v>
      </c>
      <c r="P88" s="4">
        <f t="shared" si="19"/>
        <v>33598.4963</v>
      </c>
      <c r="Q88" s="4">
        <v>4744.8632</v>
      </c>
      <c r="R88" s="4">
        <v>1373.197</v>
      </c>
      <c r="T88" s="4">
        <v>126.8624</v>
      </c>
      <c r="V88" s="4">
        <f t="shared" si="20"/>
        <v>126.8624</v>
      </c>
      <c r="W88" s="4">
        <v>1675.1434</v>
      </c>
      <c r="Y88" s="4">
        <f t="shared" si="21"/>
        <v>1675.1434</v>
      </c>
      <c r="AC88" s="4">
        <f t="shared" si="22"/>
        <v>2685.1046</v>
      </c>
      <c r="AD88" s="4">
        <f t="shared" si="23"/>
        <v>35273.6397</v>
      </c>
    </row>
    <row r="89" spans="1:30" ht="12.75">
      <c r="A89" s="3">
        <v>1580</v>
      </c>
      <c r="B89" s="4">
        <v>62.1845</v>
      </c>
      <c r="D89" s="4">
        <f t="shared" si="16"/>
        <v>62.1845</v>
      </c>
      <c r="E89" s="4">
        <v>829.3536</v>
      </c>
      <c r="G89" s="4">
        <f t="shared" si="17"/>
        <v>829.3536</v>
      </c>
      <c r="H89" s="4">
        <v>694.6816</v>
      </c>
      <c r="I89" s="4">
        <v>201.0458</v>
      </c>
      <c r="K89" s="4">
        <v>2197.8776</v>
      </c>
      <c r="M89" s="4">
        <f t="shared" si="18"/>
        <v>2197.8776</v>
      </c>
      <c r="N89" s="4">
        <v>28685.4568</v>
      </c>
      <c r="P89" s="4">
        <f t="shared" si="19"/>
        <v>28685.4568</v>
      </c>
      <c r="Q89" s="4">
        <v>220.3992</v>
      </c>
      <c r="R89" s="4">
        <v>63.7851</v>
      </c>
      <c r="T89" s="4">
        <v>197.9054</v>
      </c>
      <c r="V89" s="4">
        <f t="shared" si="20"/>
        <v>197.9054</v>
      </c>
      <c r="W89" s="4">
        <v>2613.2237</v>
      </c>
      <c r="Y89" s="4">
        <f t="shared" si="21"/>
        <v>2613.2237</v>
      </c>
      <c r="AC89" s="4">
        <f t="shared" si="22"/>
        <v>2395.783</v>
      </c>
      <c r="AD89" s="4">
        <f t="shared" si="23"/>
        <v>31298.6805</v>
      </c>
    </row>
    <row r="90" spans="1:30" ht="12.75">
      <c r="A90" s="3">
        <v>1581</v>
      </c>
      <c r="B90" s="4">
        <v>131.1984</v>
      </c>
      <c r="D90" s="4">
        <f t="shared" si="16"/>
        <v>131.1984</v>
      </c>
      <c r="E90" s="4">
        <v>1749.7923</v>
      </c>
      <c r="G90" s="4">
        <f t="shared" si="17"/>
        <v>1749.7923</v>
      </c>
      <c r="H90" s="4">
        <v>1465.6576</v>
      </c>
      <c r="I90" s="4">
        <v>424.1717</v>
      </c>
      <c r="K90" s="4">
        <v>148.235</v>
      </c>
      <c r="M90" s="4">
        <f t="shared" si="18"/>
        <v>148.235</v>
      </c>
      <c r="N90" s="4">
        <v>1945.5201</v>
      </c>
      <c r="P90" s="4">
        <f t="shared" si="19"/>
        <v>1945.5201</v>
      </c>
      <c r="V90" s="4">
        <f t="shared" si="20"/>
        <v>0</v>
      </c>
      <c r="Y90" s="4">
        <f t="shared" si="21"/>
        <v>0</v>
      </c>
      <c r="AC90" s="4">
        <f t="shared" si="22"/>
        <v>148.235</v>
      </c>
      <c r="AD90" s="4">
        <f t="shared" si="23"/>
        <v>1945.5201</v>
      </c>
    </row>
    <row r="91" spans="1:30" ht="12.75">
      <c r="A91" s="3">
        <v>1582</v>
      </c>
      <c r="B91" s="4">
        <v>414.6624</v>
      </c>
      <c r="D91" s="4">
        <f t="shared" si="16"/>
        <v>414.6624</v>
      </c>
      <c r="E91" s="4">
        <v>6228.8065</v>
      </c>
      <c r="G91" s="4">
        <f t="shared" si="17"/>
        <v>6228.8065</v>
      </c>
      <c r="H91" s="4">
        <v>2414.5758</v>
      </c>
      <c r="I91" s="4">
        <v>755.6665</v>
      </c>
      <c r="M91" s="4">
        <f t="shared" si="18"/>
        <v>0</v>
      </c>
      <c r="P91" s="4">
        <f t="shared" si="19"/>
        <v>0</v>
      </c>
      <c r="V91" s="4">
        <f t="shared" si="20"/>
        <v>0</v>
      </c>
      <c r="Y91" s="4">
        <f t="shared" si="21"/>
        <v>0</v>
      </c>
      <c r="AC91" s="4">
        <f t="shared" si="22"/>
        <v>0</v>
      </c>
      <c r="AD91" s="4">
        <f t="shared" si="23"/>
        <v>0</v>
      </c>
    </row>
    <row r="92" spans="1:30" ht="12.75">
      <c r="A92" s="3">
        <v>1583</v>
      </c>
      <c r="B92" s="4">
        <v>379.2456</v>
      </c>
      <c r="D92" s="4">
        <f t="shared" si="16"/>
        <v>379.2456</v>
      </c>
      <c r="E92" s="4">
        <v>5946.2776</v>
      </c>
      <c r="G92" s="4">
        <f t="shared" si="17"/>
        <v>5946.2776</v>
      </c>
      <c r="H92" s="4">
        <v>1416.192</v>
      </c>
      <c r="I92" s="4">
        <v>482.1835</v>
      </c>
      <c r="M92" s="4">
        <f t="shared" si="18"/>
        <v>0</v>
      </c>
      <c r="P92" s="4">
        <f t="shared" si="19"/>
        <v>0</v>
      </c>
      <c r="V92" s="4">
        <f t="shared" si="20"/>
        <v>0</v>
      </c>
      <c r="Y92" s="4">
        <f t="shared" si="21"/>
        <v>0</v>
      </c>
      <c r="AC92" s="4">
        <f t="shared" si="22"/>
        <v>0</v>
      </c>
      <c r="AD92" s="4">
        <f t="shared" si="23"/>
        <v>0</v>
      </c>
    </row>
    <row r="93" spans="1:30" ht="12.75">
      <c r="A93" s="3">
        <v>1584</v>
      </c>
      <c r="B93" s="4">
        <v>142.8991</v>
      </c>
      <c r="D93" s="4">
        <f t="shared" si="16"/>
        <v>142.8991</v>
      </c>
      <c r="E93" s="4">
        <v>2242.968</v>
      </c>
      <c r="G93" s="4">
        <f t="shared" si="17"/>
        <v>2242.968</v>
      </c>
      <c r="H93" s="4">
        <v>538.0759</v>
      </c>
      <c r="I93" s="4">
        <v>183.6461</v>
      </c>
      <c r="K93" s="4">
        <v>1693.5313</v>
      </c>
      <c r="M93" s="4">
        <f t="shared" si="18"/>
        <v>1693.5313</v>
      </c>
      <c r="N93" s="4">
        <v>23586.5874</v>
      </c>
      <c r="P93" s="4">
        <f t="shared" si="19"/>
        <v>23586.5874</v>
      </c>
      <c r="T93" s="4">
        <v>11.0298</v>
      </c>
      <c r="V93" s="4">
        <f t="shared" si="20"/>
        <v>11.0298</v>
      </c>
      <c r="W93" s="4">
        <v>154.4829</v>
      </c>
      <c r="Y93" s="4">
        <f t="shared" si="21"/>
        <v>154.4829</v>
      </c>
      <c r="AC93" s="4">
        <f t="shared" si="22"/>
        <v>1704.5611000000001</v>
      </c>
      <c r="AD93" s="4">
        <f t="shared" si="23"/>
        <v>23741.0703</v>
      </c>
    </row>
    <row r="94" spans="1:30" ht="12.75">
      <c r="A94" s="3">
        <v>1585</v>
      </c>
      <c r="B94" s="4">
        <v>580.7891</v>
      </c>
      <c r="D94" s="4">
        <f t="shared" si="16"/>
        <v>580.7891</v>
      </c>
      <c r="E94" s="4">
        <v>9989.5693</v>
      </c>
      <c r="G94" s="4">
        <f t="shared" si="17"/>
        <v>9989.5693</v>
      </c>
      <c r="H94" s="4">
        <v>3795.5957</v>
      </c>
      <c r="I94" s="4">
        <v>1453.8603</v>
      </c>
      <c r="K94" s="4">
        <v>3402.9193</v>
      </c>
      <c r="M94" s="4">
        <f t="shared" si="18"/>
        <v>3402.9193</v>
      </c>
      <c r="N94" s="4">
        <v>47658.3804</v>
      </c>
      <c r="P94" s="4">
        <f t="shared" si="19"/>
        <v>47658.3804</v>
      </c>
      <c r="T94" s="4">
        <v>75.983</v>
      </c>
      <c r="V94" s="4">
        <f t="shared" si="20"/>
        <v>75.983</v>
      </c>
      <c r="W94" s="4">
        <v>1064.2156</v>
      </c>
      <c r="Y94" s="4">
        <f t="shared" si="21"/>
        <v>1064.2156</v>
      </c>
      <c r="AC94" s="4">
        <f t="shared" si="22"/>
        <v>3478.9023</v>
      </c>
      <c r="AD94" s="4">
        <f t="shared" si="23"/>
        <v>48722.596000000005</v>
      </c>
    </row>
    <row r="95" spans="1:30" ht="12.75">
      <c r="A95" s="3">
        <v>1586</v>
      </c>
      <c r="B95" s="4">
        <v>515.5498</v>
      </c>
      <c r="D95" s="4">
        <f t="shared" si="16"/>
        <v>515.5498</v>
      </c>
      <c r="E95" s="4">
        <v>8867.4533</v>
      </c>
      <c r="G95" s="4">
        <f t="shared" si="17"/>
        <v>8867.4533</v>
      </c>
      <c r="H95" s="4">
        <v>3369.2411</v>
      </c>
      <c r="I95" s="4">
        <v>1290.55</v>
      </c>
      <c r="K95" s="4">
        <v>7317.2819</v>
      </c>
      <c r="M95" s="4">
        <f t="shared" si="18"/>
        <v>7317.2819</v>
      </c>
      <c r="N95" s="4">
        <v>106737.023</v>
      </c>
      <c r="P95" s="4">
        <f t="shared" si="19"/>
        <v>106737.023</v>
      </c>
      <c r="Q95" s="4">
        <v>403.5823</v>
      </c>
      <c r="R95" s="4">
        <v>154.5877</v>
      </c>
      <c r="V95" s="4">
        <f t="shared" si="20"/>
        <v>0</v>
      </c>
      <c r="Y95" s="4">
        <f t="shared" si="21"/>
        <v>0</v>
      </c>
      <c r="AC95" s="4">
        <f t="shared" si="22"/>
        <v>7317.2819</v>
      </c>
      <c r="AD95" s="4">
        <f t="shared" si="23"/>
        <v>106737.023</v>
      </c>
    </row>
    <row r="96" spans="1:30" ht="12.75">
      <c r="A96" s="3">
        <v>1587</v>
      </c>
      <c r="B96" s="4">
        <v>179.6877</v>
      </c>
      <c r="D96" s="4">
        <f t="shared" si="16"/>
        <v>179.6877</v>
      </c>
      <c r="E96" s="4">
        <v>2658.6732</v>
      </c>
      <c r="G96" s="4">
        <f t="shared" si="17"/>
        <v>2658.6732</v>
      </c>
      <c r="H96" s="4">
        <v>381.4413</v>
      </c>
      <c r="I96" s="4">
        <v>146.1068</v>
      </c>
      <c r="K96" s="4">
        <v>7755.9305</v>
      </c>
      <c r="M96" s="4">
        <f t="shared" si="18"/>
        <v>7755.9305</v>
      </c>
      <c r="N96" s="4">
        <v>113153.5193</v>
      </c>
      <c r="P96" s="4">
        <f t="shared" si="19"/>
        <v>113153.5193</v>
      </c>
      <c r="Q96" s="4">
        <v>879.0561</v>
      </c>
      <c r="R96" s="4">
        <v>336.7126</v>
      </c>
      <c r="V96" s="4">
        <f t="shared" si="20"/>
        <v>0</v>
      </c>
      <c r="Y96" s="4">
        <f t="shared" si="21"/>
        <v>0</v>
      </c>
      <c r="AC96" s="4">
        <f t="shared" si="22"/>
        <v>7755.9305</v>
      </c>
      <c r="AD96" s="4">
        <f t="shared" si="23"/>
        <v>113153.5193</v>
      </c>
    </row>
    <row r="97" spans="1:30" ht="12.75">
      <c r="A97" s="3">
        <v>1588</v>
      </c>
      <c r="B97" s="4">
        <v>266.2578</v>
      </c>
      <c r="D97" s="4">
        <f t="shared" si="16"/>
        <v>266.2578</v>
      </c>
      <c r="E97" s="4">
        <v>3939.5724</v>
      </c>
      <c r="G97" s="4">
        <f t="shared" si="17"/>
        <v>3939.5724</v>
      </c>
      <c r="H97" s="4">
        <v>565.2127</v>
      </c>
      <c r="I97" s="4">
        <v>216.4984</v>
      </c>
      <c r="K97" s="4">
        <v>11240.942</v>
      </c>
      <c r="M97" s="4">
        <f t="shared" si="18"/>
        <v>11240.942</v>
      </c>
      <c r="N97" s="4">
        <v>163985.1374</v>
      </c>
      <c r="P97" s="4">
        <f t="shared" si="19"/>
        <v>163985.1374</v>
      </c>
      <c r="Q97" s="4">
        <v>243.5069</v>
      </c>
      <c r="R97" s="4">
        <v>93.2726</v>
      </c>
      <c r="V97" s="4">
        <f t="shared" si="20"/>
        <v>0</v>
      </c>
      <c r="Y97" s="4">
        <f t="shared" si="21"/>
        <v>0</v>
      </c>
      <c r="AC97" s="4">
        <f t="shared" si="22"/>
        <v>11240.942</v>
      </c>
      <c r="AD97" s="4">
        <f t="shared" si="23"/>
        <v>163985.1374</v>
      </c>
    </row>
    <row r="98" spans="1:30" ht="12.75">
      <c r="A98" s="3">
        <v>1589</v>
      </c>
      <c r="B98" s="4">
        <v>265.5304</v>
      </c>
      <c r="D98" s="4">
        <f t="shared" si="16"/>
        <v>265.5304</v>
      </c>
      <c r="E98" s="4">
        <v>3928.8085</v>
      </c>
      <c r="G98" s="4">
        <f t="shared" si="17"/>
        <v>3928.8085</v>
      </c>
      <c r="H98" s="4">
        <v>563.6684</v>
      </c>
      <c r="I98" s="4">
        <v>215.9068</v>
      </c>
      <c r="K98" s="4">
        <v>6896.7126</v>
      </c>
      <c r="M98" s="4">
        <f t="shared" si="18"/>
        <v>6896.7126</v>
      </c>
      <c r="N98" s="4">
        <v>100592.6102</v>
      </c>
      <c r="P98" s="4">
        <f t="shared" si="19"/>
        <v>100592.6102</v>
      </c>
      <c r="Q98" s="4">
        <v>128.5396</v>
      </c>
      <c r="R98" s="4">
        <v>49.2356</v>
      </c>
      <c r="V98" s="4">
        <f t="shared" si="20"/>
        <v>0</v>
      </c>
      <c r="Y98" s="4">
        <f t="shared" si="21"/>
        <v>0</v>
      </c>
      <c r="AC98" s="4">
        <f t="shared" si="22"/>
        <v>6896.7126</v>
      </c>
      <c r="AD98" s="4">
        <f t="shared" si="23"/>
        <v>100592.6102</v>
      </c>
    </row>
    <row r="99" spans="1:30" ht="12.75">
      <c r="A99" s="3">
        <v>1590</v>
      </c>
      <c r="B99" s="4">
        <v>140.2793</v>
      </c>
      <c r="D99" s="4">
        <f t="shared" si="16"/>
        <v>140.2793</v>
      </c>
      <c r="E99" s="4">
        <v>2067.951</v>
      </c>
      <c r="G99" s="4">
        <f t="shared" si="17"/>
        <v>2067.951</v>
      </c>
      <c r="H99" s="4">
        <v>875.2148</v>
      </c>
      <c r="I99" s="4">
        <v>335.2412</v>
      </c>
      <c r="K99" s="4">
        <v>16043.7662</v>
      </c>
      <c r="M99" s="4">
        <f t="shared" si="18"/>
        <v>16043.7662</v>
      </c>
      <c r="N99" s="4">
        <v>234019.5782</v>
      </c>
      <c r="P99" s="4">
        <f t="shared" si="19"/>
        <v>234019.5782</v>
      </c>
      <c r="Q99" s="4">
        <v>107.6049</v>
      </c>
      <c r="R99" s="4">
        <v>41.2168</v>
      </c>
      <c r="V99" s="4">
        <f t="shared" si="20"/>
        <v>0</v>
      </c>
      <c r="Y99" s="4">
        <f t="shared" si="21"/>
        <v>0</v>
      </c>
      <c r="AC99" s="4">
        <f t="shared" si="22"/>
        <v>16043.7662</v>
      </c>
      <c r="AD99" s="4">
        <f t="shared" si="23"/>
        <v>234019.5782</v>
      </c>
    </row>
    <row r="100" spans="1:30" ht="12.75">
      <c r="A100" s="3">
        <v>1591</v>
      </c>
      <c r="B100" s="4">
        <v>70.7619</v>
      </c>
      <c r="D100" s="4">
        <f t="shared" si="16"/>
        <v>70.7619</v>
      </c>
      <c r="E100" s="4">
        <v>1034.1611</v>
      </c>
      <c r="G100" s="4">
        <f t="shared" si="17"/>
        <v>1034.1611</v>
      </c>
      <c r="H100" s="4">
        <v>1121.4663</v>
      </c>
      <c r="I100" s="4">
        <v>429.5651</v>
      </c>
      <c r="K100" s="4">
        <v>17667.048</v>
      </c>
      <c r="M100" s="4">
        <f t="shared" si="18"/>
        <v>17667.048</v>
      </c>
      <c r="N100" s="4">
        <v>257784.7569</v>
      </c>
      <c r="P100" s="4">
        <f t="shared" si="19"/>
        <v>257784.7569</v>
      </c>
      <c r="V100" s="4">
        <f t="shared" si="20"/>
        <v>0</v>
      </c>
      <c r="Y100" s="4">
        <f t="shared" si="21"/>
        <v>0</v>
      </c>
      <c r="AC100" s="4">
        <f t="shared" si="22"/>
        <v>17667.048</v>
      </c>
      <c r="AD100" s="4">
        <f t="shared" si="23"/>
        <v>257784.7569</v>
      </c>
    </row>
    <row r="101" spans="1:30" ht="12.75">
      <c r="A101" s="3">
        <v>1592</v>
      </c>
      <c r="B101" s="4">
        <v>70.9558</v>
      </c>
      <c r="D101" s="4">
        <f t="shared" si="16"/>
        <v>70.9558</v>
      </c>
      <c r="E101" s="4">
        <v>1036.9944</v>
      </c>
      <c r="G101" s="4">
        <f t="shared" si="17"/>
        <v>1036.9944</v>
      </c>
      <c r="H101" s="4">
        <v>1124.5388</v>
      </c>
      <c r="I101" s="4">
        <v>430.7419</v>
      </c>
      <c r="K101" s="4">
        <v>10095.7145</v>
      </c>
      <c r="M101" s="4">
        <f t="shared" si="18"/>
        <v>10095.7145</v>
      </c>
      <c r="N101" s="4">
        <v>147348.9069</v>
      </c>
      <c r="P101" s="4">
        <f t="shared" si="19"/>
        <v>147348.9069</v>
      </c>
      <c r="T101" s="4">
        <v>5412.2942</v>
      </c>
      <c r="V101" s="4">
        <f t="shared" si="20"/>
        <v>5412.2942</v>
      </c>
      <c r="W101" s="4">
        <v>78944.7682</v>
      </c>
      <c r="Y101" s="4">
        <f t="shared" si="21"/>
        <v>78944.7682</v>
      </c>
      <c r="AC101" s="4">
        <f t="shared" si="22"/>
        <v>15508.0087</v>
      </c>
      <c r="AD101" s="4">
        <f t="shared" si="23"/>
        <v>226293.6751</v>
      </c>
    </row>
    <row r="102" spans="1:30" ht="12.75">
      <c r="A102" s="3">
        <v>1593</v>
      </c>
      <c r="B102" s="4">
        <v>15.8972</v>
      </c>
      <c r="D102" s="4">
        <f t="shared" si="16"/>
        <v>15.8972</v>
      </c>
      <c r="E102" s="4">
        <v>232.3321</v>
      </c>
      <c r="G102" s="4">
        <f t="shared" si="17"/>
        <v>232.3321</v>
      </c>
      <c r="H102" s="4">
        <v>251.9458</v>
      </c>
      <c r="I102" s="4">
        <v>96.505</v>
      </c>
      <c r="K102" s="4">
        <v>6455.8704</v>
      </c>
      <c r="M102" s="4">
        <f t="shared" si="18"/>
        <v>6455.8704</v>
      </c>
      <c r="N102" s="4">
        <v>94669.038</v>
      </c>
      <c r="P102" s="4">
        <f t="shared" si="19"/>
        <v>94669.038</v>
      </c>
      <c r="T102" s="4">
        <v>1553.9548</v>
      </c>
      <c r="V102" s="4">
        <f t="shared" si="20"/>
        <v>1553.9548</v>
      </c>
      <c r="W102" s="4">
        <v>36977.1907</v>
      </c>
      <c r="Y102" s="4">
        <f t="shared" si="21"/>
        <v>36977.1907</v>
      </c>
      <c r="Z102" s="4">
        <v>895.0002</v>
      </c>
      <c r="AA102" s="4">
        <v>342.8198</v>
      </c>
      <c r="AC102" s="4">
        <f t="shared" si="22"/>
        <v>8009.825199999999</v>
      </c>
      <c r="AD102" s="4">
        <f t="shared" si="23"/>
        <v>131646.2287</v>
      </c>
    </row>
    <row r="103" spans="1:30" ht="12.75">
      <c r="A103" s="3">
        <v>1594</v>
      </c>
      <c r="D103" s="4">
        <f t="shared" si="16"/>
        <v>0</v>
      </c>
      <c r="G103" s="4">
        <f t="shared" si="17"/>
        <v>0</v>
      </c>
      <c r="K103" s="4">
        <v>4553.6595</v>
      </c>
      <c r="M103" s="4">
        <f t="shared" si="18"/>
        <v>4553.6595</v>
      </c>
      <c r="N103" s="4">
        <v>66280.5166</v>
      </c>
      <c r="P103" s="4">
        <f t="shared" si="19"/>
        <v>66280.5166</v>
      </c>
      <c r="Q103" s="4">
        <v>322.8061</v>
      </c>
      <c r="R103" s="4">
        <v>123.6472</v>
      </c>
      <c r="T103" s="4">
        <v>3082.435</v>
      </c>
      <c r="V103" s="4">
        <f t="shared" si="20"/>
        <v>3082.435</v>
      </c>
      <c r="W103" s="4">
        <v>73348.1979</v>
      </c>
      <c r="Y103" s="4">
        <f t="shared" si="21"/>
        <v>73348.1979</v>
      </c>
      <c r="AC103" s="4">
        <f t="shared" si="22"/>
        <v>7636.094499999999</v>
      </c>
      <c r="AD103" s="4">
        <f t="shared" si="23"/>
        <v>139628.7145</v>
      </c>
    </row>
    <row r="104" spans="1:30" ht="12.75">
      <c r="A104" s="3">
        <v>1595</v>
      </c>
      <c r="D104" s="4">
        <f t="shared" si="16"/>
        <v>0</v>
      </c>
      <c r="G104" s="4">
        <f t="shared" si="17"/>
        <v>0</v>
      </c>
      <c r="K104" s="4">
        <v>4388.8767</v>
      </c>
      <c r="M104" s="4">
        <f t="shared" si="18"/>
        <v>4388.8767</v>
      </c>
      <c r="N104" s="4">
        <v>64026.8594</v>
      </c>
      <c r="P104" s="4">
        <f t="shared" si="19"/>
        <v>64026.8594</v>
      </c>
      <c r="Q104" s="4">
        <v>965.7722</v>
      </c>
      <c r="R104" s="4">
        <v>369.9282</v>
      </c>
      <c r="V104" s="4">
        <f t="shared" si="20"/>
        <v>0</v>
      </c>
      <c r="Y104" s="4">
        <f t="shared" si="21"/>
        <v>0</v>
      </c>
      <c r="AC104" s="4">
        <f t="shared" si="22"/>
        <v>4388.8767</v>
      </c>
      <c r="AD104" s="4">
        <f t="shared" si="23"/>
        <v>64026.8594</v>
      </c>
    </row>
    <row r="105" spans="1:30" ht="12.75">
      <c r="A105" s="3">
        <v>1596</v>
      </c>
      <c r="D105" s="4">
        <f>B105+C105</f>
        <v>0</v>
      </c>
      <c r="G105" s="4">
        <f>E105+F105</f>
        <v>0</v>
      </c>
      <c r="K105" s="4">
        <v>3712.4549</v>
      </c>
      <c r="M105" s="4">
        <f>K105+L105</f>
        <v>3712.4549</v>
      </c>
      <c r="N105" s="4">
        <v>54173.2803</v>
      </c>
      <c r="P105" s="4">
        <f>N105+O105</f>
        <v>54173.2803</v>
      </c>
      <c r="Q105" s="4">
        <v>2018.6408</v>
      </c>
      <c r="R105" s="4">
        <v>773.2177</v>
      </c>
      <c r="V105" s="4">
        <f>T105+U105</f>
        <v>0</v>
      </c>
      <c r="Y105" s="4">
        <f>W105+X105</f>
        <v>0</v>
      </c>
      <c r="AC105" s="4">
        <f t="shared" si="22"/>
        <v>3712.4549</v>
      </c>
      <c r="AD105" s="4">
        <f t="shared" si="23"/>
        <v>54173.2803</v>
      </c>
    </row>
    <row r="106" spans="1:30" ht="12.75">
      <c r="A106" s="3">
        <v>1597</v>
      </c>
      <c r="D106" s="4">
        <f>B106+C106</f>
        <v>0</v>
      </c>
      <c r="G106" s="4">
        <f>E106+F106</f>
        <v>0</v>
      </c>
      <c r="K106" s="4">
        <v>2103.2265</v>
      </c>
      <c r="M106" s="4">
        <f>K106+L106</f>
        <v>2103.2265</v>
      </c>
      <c r="N106" s="4">
        <v>30722.5234</v>
      </c>
      <c r="P106" s="4">
        <f>N106+O106</f>
        <v>30722.5234</v>
      </c>
      <c r="Q106" s="4">
        <v>6193.6559</v>
      </c>
      <c r="R106" s="4">
        <v>2372.4103</v>
      </c>
      <c r="V106" s="4">
        <f>T106+U106</f>
        <v>0</v>
      </c>
      <c r="Y106" s="4">
        <f>W106+X106</f>
        <v>0</v>
      </c>
      <c r="AC106" s="4">
        <f t="shared" si="22"/>
        <v>2103.2265</v>
      </c>
      <c r="AD106" s="4">
        <f t="shared" si="23"/>
        <v>30722.5234</v>
      </c>
    </row>
    <row r="107" spans="1:30" ht="12.75">
      <c r="A107" s="3">
        <v>1598</v>
      </c>
      <c r="D107" s="4">
        <f>B107+C107</f>
        <v>0</v>
      </c>
      <c r="G107" s="4">
        <f>E107+F107</f>
        <v>0</v>
      </c>
      <c r="K107" s="4">
        <v>1327.9118</v>
      </c>
      <c r="M107" s="4">
        <f>K107+L107</f>
        <v>1327.9118</v>
      </c>
      <c r="N107" s="4">
        <v>19007.1417</v>
      </c>
      <c r="P107" s="4">
        <f>N107+O107</f>
        <v>19007.1417</v>
      </c>
      <c r="Q107" s="4">
        <v>3029.394</v>
      </c>
      <c r="R107" s="4">
        <v>1160.3754</v>
      </c>
      <c r="V107" s="4">
        <f>T107+U107</f>
        <v>0</v>
      </c>
      <c r="Y107" s="4">
        <f>W107+X107</f>
        <v>0</v>
      </c>
      <c r="AC107" s="4">
        <f t="shared" si="22"/>
        <v>1327.9118</v>
      </c>
      <c r="AD107" s="4">
        <f t="shared" si="23"/>
        <v>19007.1417</v>
      </c>
    </row>
    <row r="108" spans="1:30" ht="12.75">
      <c r="A108" s="3">
        <v>1599</v>
      </c>
      <c r="D108" s="4">
        <f>B108+C108</f>
        <v>0</v>
      </c>
      <c r="G108" s="4">
        <f>E108+F108</f>
        <v>0</v>
      </c>
      <c r="K108" s="4">
        <v>1384.8855</v>
      </c>
      <c r="M108" s="4">
        <f>K108+L108</f>
        <v>1384.8855</v>
      </c>
      <c r="N108" s="4">
        <v>19709.295</v>
      </c>
      <c r="P108" s="4">
        <f>N108+O108</f>
        <v>19709.295</v>
      </c>
      <c r="Q108" s="4">
        <v>1525.7002</v>
      </c>
      <c r="R108" s="4">
        <v>584.4023</v>
      </c>
      <c r="V108" s="4">
        <f>T108+U108</f>
        <v>0</v>
      </c>
      <c r="Y108" s="4">
        <f>W108+X108</f>
        <v>0</v>
      </c>
      <c r="AC108" s="4">
        <f t="shared" si="22"/>
        <v>1384.8855</v>
      </c>
      <c r="AD108" s="4">
        <f t="shared" si="23"/>
        <v>19709.295</v>
      </c>
    </row>
    <row r="109" spans="1:30" ht="12.75">
      <c r="A109" s="3">
        <v>1600</v>
      </c>
      <c r="B109" s="4">
        <v>131.0839</v>
      </c>
      <c r="D109" s="4">
        <f>B109+C109</f>
        <v>131.0839</v>
      </c>
      <c r="E109" s="4">
        <v>1886.9482</v>
      </c>
      <c r="G109" s="4">
        <f>E109+F109</f>
        <v>1886.9482</v>
      </c>
      <c r="K109" s="4">
        <v>2780.2976</v>
      </c>
      <c r="M109" s="4">
        <f>K109+L109</f>
        <v>2780.2976</v>
      </c>
      <c r="N109" s="4">
        <v>40554.284</v>
      </c>
      <c r="P109" s="4">
        <f>N109+O109</f>
        <v>40554.284</v>
      </c>
      <c r="Q109" s="4">
        <v>129.58</v>
      </c>
      <c r="R109" s="4">
        <v>49.6342</v>
      </c>
      <c r="V109" s="4">
        <f>T109+U109</f>
        <v>0</v>
      </c>
      <c r="Y109" s="4">
        <f>W109+X109</f>
        <v>0</v>
      </c>
      <c r="AC109" s="4">
        <f t="shared" si="22"/>
        <v>2780.2976</v>
      </c>
      <c r="AD109" s="4">
        <f t="shared" si="23"/>
        <v>40554.284</v>
      </c>
    </row>
    <row r="110" ht="12.75">
      <c r="A110" s="3">
        <v>1601</v>
      </c>
    </row>
    <row r="111" ht="12.75">
      <c r="A111" s="3">
        <v>1602</v>
      </c>
    </row>
    <row r="112" ht="12.75">
      <c r="A112" s="3">
        <v>1603</v>
      </c>
    </row>
    <row r="113" ht="12.75">
      <c r="A113" s="3">
        <v>1604</v>
      </c>
    </row>
    <row r="114" ht="12.75">
      <c r="A114" s="3">
        <v>1605</v>
      </c>
    </row>
    <row r="115" ht="12.75">
      <c r="A115" s="3">
        <v>1606</v>
      </c>
    </row>
    <row r="116" ht="12.75">
      <c r="A116" s="3">
        <v>1607</v>
      </c>
    </row>
    <row r="117" ht="12.75">
      <c r="A117" s="3">
        <v>1608</v>
      </c>
    </row>
    <row r="118" ht="12.75">
      <c r="A118" s="3">
        <v>1609</v>
      </c>
    </row>
    <row r="119" ht="12.75">
      <c r="A119" s="3">
        <v>1610</v>
      </c>
    </row>
    <row r="120" ht="12.75">
      <c r="A120" s="3">
        <v>1611</v>
      </c>
    </row>
    <row r="121" ht="12.75">
      <c r="A121" s="3">
        <v>1612</v>
      </c>
    </row>
    <row r="122" ht="12.75">
      <c r="A122" s="3">
        <v>1613</v>
      </c>
    </row>
    <row r="123" ht="12.75">
      <c r="A123" s="3">
        <v>1614</v>
      </c>
    </row>
    <row r="124" ht="12.75">
      <c r="A124" s="3">
        <v>1615</v>
      </c>
    </row>
    <row r="125" ht="12.75">
      <c r="A125" s="3">
        <v>1616</v>
      </c>
    </row>
    <row r="126" ht="12.75">
      <c r="A126" s="3">
        <v>1617</v>
      </c>
    </row>
    <row r="127" ht="12.75">
      <c r="A127" s="3">
        <v>1618</v>
      </c>
    </row>
    <row r="128" ht="12.75">
      <c r="A128" s="3">
        <v>1619</v>
      </c>
    </row>
    <row r="129" ht="12.75">
      <c r="A129" s="3">
        <v>1620</v>
      </c>
    </row>
    <row r="130" ht="12.75">
      <c r="A130" s="3">
        <v>1621</v>
      </c>
    </row>
    <row r="131" ht="12.75">
      <c r="A131" s="3">
        <v>1622</v>
      </c>
    </row>
    <row r="132" ht="12.75">
      <c r="A132" s="3">
        <v>1623</v>
      </c>
    </row>
    <row r="133" ht="12.75">
      <c r="A133" s="3">
        <v>1624</v>
      </c>
    </row>
    <row r="134" ht="12.75">
      <c r="A134" s="3">
        <v>1625</v>
      </c>
    </row>
    <row r="135" ht="12.75">
      <c r="A135" s="3">
        <v>1626</v>
      </c>
    </row>
    <row r="136" ht="12.75">
      <c r="A136" s="3">
        <v>1627</v>
      </c>
    </row>
    <row r="137" ht="12.75">
      <c r="A137" s="3">
        <v>1628</v>
      </c>
    </row>
    <row r="138" ht="12.75">
      <c r="A138" s="3">
        <v>1629</v>
      </c>
    </row>
    <row r="139" ht="12.75">
      <c r="A139" s="3">
        <v>1630</v>
      </c>
    </row>
    <row r="140" ht="12.75">
      <c r="A140" s="3">
        <v>1631</v>
      </c>
    </row>
    <row r="141" ht="12.75">
      <c r="A141" s="3">
        <v>1632</v>
      </c>
    </row>
    <row r="142" ht="12.75">
      <c r="A142" s="3">
        <v>1633</v>
      </c>
    </row>
    <row r="143" ht="12.75">
      <c r="A143" s="3">
        <v>1634</v>
      </c>
    </row>
    <row r="144" ht="12.75">
      <c r="A144" s="3">
        <v>1635</v>
      </c>
    </row>
    <row r="145" ht="12.75">
      <c r="A145" s="3">
        <v>1636</v>
      </c>
    </row>
    <row r="146" ht="12.75">
      <c r="A146" s="3">
        <v>1637</v>
      </c>
    </row>
    <row r="147" ht="12.75">
      <c r="A147" s="3">
        <v>1638</v>
      </c>
    </row>
    <row r="148" ht="12.75">
      <c r="A148" s="3">
        <v>1639</v>
      </c>
    </row>
    <row r="149" ht="12.75">
      <c r="A149" s="3">
        <v>1640</v>
      </c>
    </row>
    <row r="150" ht="12.75">
      <c r="A150" s="3">
        <v>1641</v>
      </c>
    </row>
    <row r="151" ht="12.75">
      <c r="A151" s="3">
        <v>1642</v>
      </c>
    </row>
    <row r="152" ht="12.75">
      <c r="A152" s="3">
        <v>1643</v>
      </c>
    </row>
    <row r="153" ht="12.75">
      <c r="A153" s="3">
        <v>1644</v>
      </c>
    </row>
    <row r="154" ht="12.75">
      <c r="A154" s="3">
        <v>1645</v>
      </c>
    </row>
    <row r="155" ht="12.75">
      <c r="A155" s="3">
        <v>1646</v>
      </c>
    </row>
    <row r="156" ht="12.75">
      <c r="A156" s="3">
        <v>1647</v>
      </c>
    </row>
    <row r="157" ht="12.75">
      <c r="A157" s="3">
        <v>1648</v>
      </c>
    </row>
    <row r="158" ht="12.75">
      <c r="A158" s="3">
        <v>1649</v>
      </c>
    </row>
    <row r="159" ht="12.75">
      <c r="A159" s="3">
        <v>1650</v>
      </c>
    </row>
    <row r="160" ht="12.75">
      <c r="A160" s="3">
        <v>1651</v>
      </c>
    </row>
    <row r="161" ht="12.75">
      <c r="A161" s="3">
        <v>1652</v>
      </c>
    </row>
    <row r="162" ht="12.75">
      <c r="A162" s="3">
        <v>1653</v>
      </c>
    </row>
    <row r="163" ht="12.75">
      <c r="A163" s="3">
        <v>1654</v>
      </c>
    </row>
    <row r="164" ht="12.75">
      <c r="A164" s="3">
        <v>1655</v>
      </c>
    </row>
    <row r="165" ht="12.75">
      <c r="A165" s="3">
        <v>1656</v>
      </c>
    </row>
    <row r="166" ht="12.75">
      <c r="A166" s="3">
        <v>1657</v>
      </c>
    </row>
    <row r="167" ht="12.75">
      <c r="A167" s="3">
        <v>1658</v>
      </c>
    </row>
    <row r="168" ht="12.75">
      <c r="A168" s="3">
        <v>1659</v>
      </c>
    </row>
    <row r="169" ht="12.75">
      <c r="A169" s="3">
        <v>1660</v>
      </c>
    </row>
    <row r="170" ht="12.75">
      <c r="A170" s="3">
        <v>1661</v>
      </c>
    </row>
    <row r="171" ht="12.75">
      <c r="A171" s="3">
        <v>1662</v>
      </c>
    </row>
    <row r="172" ht="12.75">
      <c r="A172" s="3">
        <v>1663</v>
      </c>
    </row>
    <row r="173" ht="12.75">
      <c r="A173" s="3">
        <v>1664</v>
      </c>
    </row>
    <row r="174" ht="12.75">
      <c r="A174" s="3">
        <v>1665</v>
      </c>
    </row>
    <row r="175" ht="12.75">
      <c r="A175" s="3">
        <v>1666</v>
      </c>
    </row>
    <row r="176" ht="12.75">
      <c r="A176" s="3">
        <v>1667</v>
      </c>
    </row>
    <row r="177" ht="12.75">
      <c r="A177" s="3">
        <v>1668</v>
      </c>
    </row>
    <row r="178" ht="12.75">
      <c r="A178" s="3">
        <v>1669</v>
      </c>
    </row>
    <row r="179" ht="12.75">
      <c r="A179" s="3">
        <v>1670</v>
      </c>
    </row>
    <row r="180" ht="12.75">
      <c r="A180" s="3">
        <v>1671</v>
      </c>
    </row>
    <row r="181" ht="12.75">
      <c r="A181" s="3">
        <v>1672</v>
      </c>
    </row>
    <row r="182" ht="12.75">
      <c r="A182" s="3">
        <v>1673</v>
      </c>
    </row>
    <row r="183" ht="12.75">
      <c r="A183" s="3">
        <v>1674</v>
      </c>
    </row>
    <row r="184" ht="12.75">
      <c r="A184" s="3">
        <v>1675</v>
      </c>
    </row>
    <row r="185" ht="12.75">
      <c r="A185" s="3">
        <v>1676</v>
      </c>
    </row>
    <row r="186" ht="12.75">
      <c r="A186" s="3">
        <v>1677</v>
      </c>
    </row>
    <row r="187" ht="12.75">
      <c r="A187" s="3">
        <v>1678</v>
      </c>
    </row>
    <row r="188" ht="12.75">
      <c r="A188" s="3">
        <v>1679</v>
      </c>
    </row>
    <row r="189" ht="12.75">
      <c r="A189" s="3">
        <v>1680</v>
      </c>
    </row>
    <row r="190" ht="12.75">
      <c r="A190" s="3">
        <v>1681</v>
      </c>
    </row>
    <row r="191" ht="12.75">
      <c r="A191" s="3">
        <v>1682</v>
      </c>
    </row>
    <row r="192" ht="12.75">
      <c r="A192" s="3">
        <v>1683</v>
      </c>
    </row>
    <row r="193" ht="12.75">
      <c r="A193" s="3">
        <v>1684</v>
      </c>
    </row>
    <row r="194" ht="12.75">
      <c r="A194" s="3">
        <v>1685</v>
      </c>
    </row>
    <row r="195" ht="12.75">
      <c r="A195" s="3">
        <v>1686</v>
      </c>
    </row>
    <row r="196" ht="12.75">
      <c r="A196" s="3">
        <v>1687</v>
      </c>
    </row>
    <row r="197" ht="12.75">
      <c r="A197" s="3">
        <v>1688</v>
      </c>
    </row>
    <row r="198" ht="12.75">
      <c r="A198" s="3">
        <v>1689</v>
      </c>
    </row>
    <row r="199" ht="12.75">
      <c r="A199" s="3">
        <v>1690</v>
      </c>
    </row>
    <row r="200" ht="12.75">
      <c r="A200" s="3">
        <v>1691</v>
      </c>
    </row>
    <row r="201" ht="12.75">
      <c r="A201" s="3">
        <v>1692</v>
      </c>
    </row>
    <row r="202" ht="12.75">
      <c r="A202" s="3">
        <v>1693</v>
      </c>
    </row>
    <row r="203" ht="12.75">
      <c r="A203" s="3">
        <v>1694</v>
      </c>
    </row>
    <row r="204" ht="12.75">
      <c r="A204" s="3">
        <v>1695</v>
      </c>
    </row>
    <row r="205" ht="12.75">
      <c r="A205" s="3">
        <v>1696</v>
      </c>
    </row>
    <row r="206" ht="12.75">
      <c r="A206" s="3">
        <v>1697</v>
      </c>
    </row>
    <row r="207" ht="12.75">
      <c r="A207" s="3">
        <v>1698</v>
      </c>
    </row>
    <row r="208" ht="12.75">
      <c r="A208" s="3">
        <v>1699</v>
      </c>
    </row>
    <row r="209" ht="12.75">
      <c r="A209" s="3">
        <v>1700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H106"/>
  <sheetViews>
    <sheetView zoomScale="90" zoomScaleNormal="90" zoomScalePageLayoutView="0" workbookViewId="0" topLeftCell="A1">
      <selection activeCell="C1" sqref="C1"/>
    </sheetView>
  </sheetViews>
  <sheetFormatPr defaultColWidth="9.140625" defaultRowHeight="12.75"/>
  <cols>
    <col min="1" max="1" width="8.421875" style="3" customWidth="1"/>
    <col min="2" max="2" width="10.28125" style="4" customWidth="1"/>
    <col min="3" max="3" width="12.8515625" style="4" customWidth="1"/>
    <col min="4" max="4" width="8.421875" style="4" customWidth="1"/>
    <col min="5" max="5" width="11.421875" style="4" customWidth="1"/>
    <col min="6" max="6" width="8.421875" style="4" customWidth="1"/>
    <col min="7" max="7" width="10.7109375" style="4" customWidth="1"/>
    <col min="8" max="8" width="12.421875" style="4" customWidth="1"/>
  </cols>
  <sheetData>
    <row r="1" ht="12.75">
      <c r="B1" s="5" t="s">
        <v>85</v>
      </c>
    </row>
    <row r="3" spans="1:8" ht="12.75">
      <c r="A3" s="3" t="s">
        <v>125</v>
      </c>
      <c r="B3" s="5" t="s">
        <v>71</v>
      </c>
      <c r="C3" s="5" t="s">
        <v>71</v>
      </c>
      <c r="D3" s="5" t="s">
        <v>77</v>
      </c>
      <c r="E3" s="5" t="s">
        <v>77</v>
      </c>
      <c r="G3" s="5" t="s">
        <v>73</v>
      </c>
      <c r="H3" s="5" t="s">
        <v>73</v>
      </c>
    </row>
    <row r="4" spans="2:8" ht="12.75">
      <c r="B4" s="5" t="s">
        <v>94</v>
      </c>
      <c r="C4" s="5" t="s">
        <v>8</v>
      </c>
      <c r="D4" s="5" t="s">
        <v>94</v>
      </c>
      <c r="E4" s="5" t="s">
        <v>8</v>
      </c>
      <c r="G4" s="5" t="s">
        <v>94</v>
      </c>
      <c r="H4" s="5" t="s">
        <v>8</v>
      </c>
    </row>
    <row r="6" spans="1:8" ht="12.75">
      <c r="A6" s="3">
        <v>1500</v>
      </c>
      <c r="B6" s="4">
        <f>(293.9096+519.0291)-123.59</f>
        <v>689.3486999999999</v>
      </c>
      <c r="C6" s="4">
        <f>(27362.0818+48778.4501)-11602.49</f>
        <v>64538.041900000004</v>
      </c>
      <c r="G6" s="4">
        <f aca="true" t="shared" si="0" ref="G6:G37">B6+D6</f>
        <v>689.3486999999999</v>
      </c>
      <c r="H6" s="4">
        <f aca="true" t="shared" si="1" ref="H6:H37">C6+E6</f>
        <v>64538.041900000004</v>
      </c>
    </row>
    <row r="7" spans="1:8" ht="12.75">
      <c r="A7" s="3">
        <v>1501</v>
      </c>
      <c r="B7" s="4">
        <v>584.2424</v>
      </c>
      <c r="C7" s="4">
        <v>55388.8521</v>
      </c>
      <c r="G7" s="4">
        <f t="shared" si="0"/>
        <v>584.2424</v>
      </c>
      <c r="H7" s="4">
        <f t="shared" si="1"/>
        <v>55388.8521</v>
      </c>
    </row>
    <row r="8" spans="1:8" ht="12.75">
      <c r="A8" s="3">
        <v>1502</v>
      </c>
      <c r="B8" s="4">
        <v>337.4034</v>
      </c>
      <c r="C8" s="4">
        <v>32004.8077</v>
      </c>
      <c r="G8" s="4">
        <f t="shared" si="0"/>
        <v>337.4034</v>
      </c>
      <c r="H8" s="4">
        <f t="shared" si="1"/>
        <v>32004.8077</v>
      </c>
    </row>
    <row r="9" spans="1:8" ht="12.75">
      <c r="A9" s="3">
        <v>1503</v>
      </c>
      <c r="B9" s="4">
        <v>337.1149</v>
      </c>
      <c r="C9" s="4">
        <v>31979.3307</v>
      </c>
      <c r="G9" s="4">
        <f t="shared" si="0"/>
        <v>337.1149</v>
      </c>
      <c r="H9" s="4">
        <f t="shared" si="1"/>
        <v>31979.3307</v>
      </c>
    </row>
    <row r="10" spans="1:8" ht="12.75">
      <c r="A10" s="3">
        <v>1504</v>
      </c>
      <c r="B10" s="4">
        <v>323.7306</v>
      </c>
      <c r="C10" s="4">
        <v>30719.9159</v>
      </c>
      <c r="G10" s="4">
        <f t="shared" si="0"/>
        <v>323.7306</v>
      </c>
      <c r="H10" s="4">
        <f t="shared" si="1"/>
        <v>30719.9159</v>
      </c>
    </row>
    <row r="11" spans="1:8" ht="12.75">
      <c r="A11" s="3">
        <v>1505</v>
      </c>
      <c r="B11" s="4">
        <v>340.0075</v>
      </c>
      <c r="C11" s="4">
        <v>32274.0778</v>
      </c>
      <c r="G11" s="4">
        <f t="shared" si="0"/>
        <v>340.0075</v>
      </c>
      <c r="H11" s="4">
        <f t="shared" si="1"/>
        <v>32274.0778</v>
      </c>
    </row>
    <row r="12" spans="1:8" ht="12.75">
      <c r="A12" s="3">
        <v>1506</v>
      </c>
      <c r="B12" s="4">
        <v>364.0453</v>
      </c>
      <c r="C12" s="4">
        <v>34563.3655</v>
      </c>
      <c r="G12" s="4">
        <f t="shared" si="0"/>
        <v>364.0453</v>
      </c>
      <c r="H12" s="4">
        <f t="shared" si="1"/>
        <v>34563.3655</v>
      </c>
    </row>
    <row r="13" spans="1:8" ht="12.75">
      <c r="A13" s="3">
        <v>1507</v>
      </c>
      <c r="B13" s="4">
        <v>216.7436</v>
      </c>
      <c r="C13" s="4">
        <v>20578.119</v>
      </c>
      <c r="G13" s="4">
        <f t="shared" si="0"/>
        <v>216.7436</v>
      </c>
      <c r="H13" s="4">
        <f t="shared" si="1"/>
        <v>20578.119</v>
      </c>
    </row>
    <row r="14" spans="1:8" ht="12.75">
      <c r="A14" s="3">
        <v>1508</v>
      </c>
      <c r="B14" s="4">
        <v>245.1478</v>
      </c>
      <c r="C14" s="4">
        <v>23277.544</v>
      </c>
      <c r="G14" s="4">
        <f t="shared" si="0"/>
        <v>245.1478</v>
      </c>
      <c r="H14" s="4">
        <f t="shared" si="1"/>
        <v>23277.544</v>
      </c>
    </row>
    <row r="15" spans="1:8" ht="12.75">
      <c r="A15" s="3">
        <v>1509</v>
      </c>
      <c r="B15" s="4">
        <v>272.8069</v>
      </c>
      <c r="C15" s="4">
        <v>25902.5806</v>
      </c>
      <c r="G15" s="4">
        <f t="shared" si="0"/>
        <v>272.8069</v>
      </c>
      <c r="H15" s="4">
        <f t="shared" si="1"/>
        <v>25902.5806</v>
      </c>
    </row>
    <row r="16" spans="1:8" ht="12.75">
      <c r="A16" s="3">
        <v>1510</v>
      </c>
      <c r="B16" s="4">
        <v>219.4035</v>
      </c>
      <c r="C16" s="4">
        <v>20832.439</v>
      </c>
      <c r="G16" s="4">
        <f t="shared" si="0"/>
        <v>219.4035</v>
      </c>
      <c r="H16" s="4">
        <f t="shared" si="1"/>
        <v>20832.439</v>
      </c>
    </row>
    <row r="17" spans="1:8" ht="12.75">
      <c r="A17" s="3">
        <v>1511</v>
      </c>
      <c r="B17" s="4">
        <v>201.6835</v>
      </c>
      <c r="C17" s="4">
        <v>19152.3256</v>
      </c>
      <c r="G17" s="4">
        <f t="shared" si="0"/>
        <v>201.6835</v>
      </c>
      <c r="H17" s="4">
        <f t="shared" si="1"/>
        <v>19152.3256</v>
      </c>
    </row>
    <row r="18" spans="1:8" ht="12.75">
      <c r="A18" s="3">
        <v>1512</v>
      </c>
      <c r="B18" s="4">
        <v>186.0932</v>
      </c>
      <c r="C18" s="4">
        <v>17670.6307</v>
      </c>
      <c r="G18" s="4">
        <f t="shared" si="0"/>
        <v>186.0932</v>
      </c>
      <c r="H18" s="4">
        <f t="shared" si="1"/>
        <v>17670.6307</v>
      </c>
    </row>
    <row r="19" spans="1:8" ht="12.75">
      <c r="A19" s="3">
        <v>1513</v>
      </c>
      <c r="B19" s="4">
        <v>274.7448</v>
      </c>
      <c r="C19" s="4">
        <v>26068.4984</v>
      </c>
      <c r="G19" s="4">
        <f t="shared" si="0"/>
        <v>274.7448</v>
      </c>
      <c r="H19" s="4">
        <f t="shared" si="1"/>
        <v>26068.4984</v>
      </c>
    </row>
    <row r="20" spans="1:8" ht="12.75">
      <c r="A20" s="3">
        <v>1514</v>
      </c>
      <c r="B20" s="4">
        <v>215.582</v>
      </c>
      <c r="C20" s="4">
        <v>20449.5409</v>
      </c>
      <c r="G20" s="4">
        <f t="shared" si="0"/>
        <v>215.582</v>
      </c>
      <c r="H20" s="4">
        <f t="shared" si="1"/>
        <v>20449.5409</v>
      </c>
    </row>
    <row r="21" spans="1:8" ht="12.75">
      <c r="A21" s="3">
        <v>1515</v>
      </c>
      <c r="B21" s="4">
        <v>166.0161</v>
      </c>
      <c r="C21" s="4">
        <v>15757.6209</v>
      </c>
      <c r="G21" s="4">
        <f t="shared" si="0"/>
        <v>166.0161</v>
      </c>
      <c r="H21" s="4">
        <f t="shared" si="1"/>
        <v>15757.6209</v>
      </c>
    </row>
    <row r="22" spans="1:8" ht="12.75">
      <c r="A22" s="3">
        <v>1516</v>
      </c>
      <c r="B22" s="4">
        <v>158.931</v>
      </c>
      <c r="C22" s="4">
        <v>15089.8298</v>
      </c>
      <c r="G22" s="4">
        <f t="shared" si="0"/>
        <v>158.931</v>
      </c>
      <c r="H22" s="4">
        <f t="shared" si="1"/>
        <v>15089.8298</v>
      </c>
    </row>
    <row r="23" spans="1:8" ht="12.75">
      <c r="A23" s="3">
        <v>1517</v>
      </c>
      <c r="B23" s="4">
        <v>145.2948</v>
      </c>
      <c r="C23" s="4">
        <v>13799.7116</v>
      </c>
      <c r="G23" s="4">
        <f t="shared" si="0"/>
        <v>145.2948</v>
      </c>
      <c r="H23" s="4">
        <f t="shared" si="1"/>
        <v>13799.7116</v>
      </c>
    </row>
    <row r="24" spans="1:8" ht="12.75">
      <c r="A24" s="3">
        <v>1518</v>
      </c>
      <c r="B24" s="4">
        <v>135.3177</v>
      </c>
      <c r="C24" s="4">
        <v>12852.1557</v>
      </c>
      <c r="G24" s="4">
        <f t="shared" si="0"/>
        <v>135.3177</v>
      </c>
      <c r="H24" s="4">
        <f t="shared" si="1"/>
        <v>12852.1557</v>
      </c>
    </row>
    <row r="25" spans="1:8" ht="12.75">
      <c r="A25" s="3">
        <v>1519</v>
      </c>
      <c r="B25" s="4">
        <v>131.0149</v>
      </c>
      <c r="C25" s="4">
        <v>12443.7591</v>
      </c>
      <c r="G25" s="4">
        <f t="shared" si="0"/>
        <v>131.0149</v>
      </c>
      <c r="H25" s="4">
        <f t="shared" si="1"/>
        <v>12443.7591</v>
      </c>
    </row>
    <row r="26" spans="1:8" ht="12.75">
      <c r="A26" s="3">
        <v>1520</v>
      </c>
      <c r="B26" s="4">
        <v>108.4025</v>
      </c>
      <c r="C26" s="4">
        <v>10296.552</v>
      </c>
      <c r="G26" s="4">
        <f t="shared" si="0"/>
        <v>108.4025</v>
      </c>
      <c r="H26" s="4">
        <f t="shared" si="1"/>
        <v>10296.552</v>
      </c>
    </row>
    <row r="27" spans="1:8" ht="12.75">
      <c r="A27" s="3">
        <v>1521</v>
      </c>
      <c r="B27" s="4">
        <v>1542.0199</v>
      </c>
      <c r="C27" s="4">
        <v>148310.8726</v>
      </c>
      <c r="G27" s="4">
        <f t="shared" si="0"/>
        <v>1542.0199</v>
      </c>
      <c r="H27" s="4">
        <f t="shared" si="1"/>
        <v>148310.8726</v>
      </c>
    </row>
    <row r="28" spans="1:8" ht="12.75">
      <c r="A28" s="3">
        <v>1522</v>
      </c>
      <c r="B28" s="4">
        <v>1066.5124</v>
      </c>
      <c r="C28" s="4">
        <v>102571.4196</v>
      </c>
      <c r="G28" s="4">
        <f t="shared" si="0"/>
        <v>1066.5124</v>
      </c>
      <c r="H28" s="4">
        <f t="shared" si="1"/>
        <v>102571.4196</v>
      </c>
    </row>
    <row r="29" spans="1:8" ht="12.75">
      <c r="A29" s="3">
        <v>1523</v>
      </c>
      <c r="B29" s="4">
        <v>854.2763</v>
      </c>
      <c r="C29" s="4">
        <v>83662.7576</v>
      </c>
      <c r="G29" s="4">
        <f t="shared" si="0"/>
        <v>854.2763</v>
      </c>
      <c r="H29" s="4">
        <f t="shared" si="1"/>
        <v>83662.7576</v>
      </c>
    </row>
    <row r="30" spans="1:8" ht="12.75">
      <c r="A30" s="3">
        <v>1524</v>
      </c>
      <c r="B30" s="4">
        <v>552.7511</v>
      </c>
      <c r="C30" s="4">
        <v>56992.2587</v>
      </c>
      <c r="G30" s="4">
        <f t="shared" si="0"/>
        <v>552.7511</v>
      </c>
      <c r="H30" s="4">
        <f t="shared" si="1"/>
        <v>56992.2587</v>
      </c>
    </row>
    <row r="31" spans="1:8" ht="12.75">
      <c r="A31" s="3">
        <v>1525</v>
      </c>
      <c r="B31" s="4">
        <v>406.4252</v>
      </c>
      <c r="C31" s="4">
        <v>42793.935</v>
      </c>
      <c r="G31" s="4">
        <f t="shared" si="0"/>
        <v>406.4252</v>
      </c>
      <c r="H31" s="4">
        <f t="shared" si="1"/>
        <v>42793.935</v>
      </c>
    </row>
    <row r="32" spans="1:8" ht="12.75">
      <c r="A32" s="3">
        <v>1526</v>
      </c>
      <c r="B32" s="4">
        <v>341.0777</v>
      </c>
      <c r="C32" s="4">
        <v>36053.1803</v>
      </c>
      <c r="G32" s="4">
        <f t="shared" si="0"/>
        <v>341.0777</v>
      </c>
      <c r="H32" s="4">
        <f t="shared" si="1"/>
        <v>36053.1803</v>
      </c>
    </row>
    <row r="33" spans="1:8" ht="12.75">
      <c r="A33" s="3">
        <v>1527</v>
      </c>
      <c r="B33" s="4">
        <v>220.0827</v>
      </c>
      <c r="C33" s="4">
        <v>23572.2183</v>
      </c>
      <c r="G33" s="4">
        <f t="shared" si="0"/>
        <v>220.0827</v>
      </c>
      <c r="H33" s="4">
        <f t="shared" si="1"/>
        <v>23572.2183</v>
      </c>
    </row>
    <row r="34" spans="1:8" ht="12.75">
      <c r="A34" s="3">
        <v>1528</v>
      </c>
      <c r="B34" s="4">
        <v>180.6896</v>
      </c>
      <c r="C34" s="4">
        <v>18153.4409</v>
      </c>
      <c r="G34" s="4">
        <f t="shared" si="0"/>
        <v>180.6896</v>
      </c>
      <c r="H34" s="4">
        <f t="shared" si="1"/>
        <v>18153.4409</v>
      </c>
    </row>
    <row r="35" spans="1:8" ht="12.75">
      <c r="A35" s="3">
        <v>1529</v>
      </c>
      <c r="B35" s="4">
        <v>131.514</v>
      </c>
      <c r="C35" s="4">
        <v>12840.794</v>
      </c>
      <c r="G35" s="4">
        <f t="shared" si="0"/>
        <v>131.514</v>
      </c>
      <c r="H35" s="4">
        <f t="shared" si="1"/>
        <v>12840.794</v>
      </c>
    </row>
    <row r="36" spans="1:8" ht="12.75">
      <c r="A36" s="3">
        <v>1530</v>
      </c>
      <c r="B36" s="4">
        <v>101.5396</v>
      </c>
      <c r="C36" s="4">
        <v>9916.7514</v>
      </c>
      <c r="G36" s="4">
        <f t="shared" si="0"/>
        <v>101.5396</v>
      </c>
      <c r="H36" s="4">
        <f t="shared" si="1"/>
        <v>9916.7514</v>
      </c>
    </row>
    <row r="37" spans="1:8" ht="12.75">
      <c r="A37" s="3">
        <v>1531</v>
      </c>
      <c r="B37" s="4">
        <v>111.1127</v>
      </c>
      <c r="C37" s="4">
        <v>11147.524</v>
      </c>
      <c r="D37" s="4">
        <v>163.9781</v>
      </c>
      <c r="E37" s="4">
        <v>16311.215</v>
      </c>
      <c r="G37" s="4">
        <f t="shared" si="0"/>
        <v>275.0908</v>
      </c>
      <c r="H37" s="4">
        <f t="shared" si="1"/>
        <v>27458.739</v>
      </c>
    </row>
    <row r="38" spans="1:8" ht="12.75">
      <c r="A38" s="3">
        <v>1532</v>
      </c>
      <c r="B38" s="4">
        <v>118.5487</v>
      </c>
      <c r="C38" s="4">
        <v>12314.486</v>
      </c>
      <c r="D38" s="4">
        <v>20.0789</v>
      </c>
      <c r="E38" s="4">
        <v>1997.2916</v>
      </c>
      <c r="G38" s="4">
        <f aca="true" t="shared" si="2" ref="G38:G69">B38+D38</f>
        <v>138.6276</v>
      </c>
      <c r="H38" s="4">
        <f aca="true" t="shared" si="3" ref="H38:H69">C38+E38</f>
        <v>14311.777600000001</v>
      </c>
    </row>
    <row r="39" spans="1:8" ht="12.75">
      <c r="A39" s="3">
        <v>1533</v>
      </c>
      <c r="B39" s="4">
        <v>60.5535</v>
      </c>
      <c r="C39" s="4">
        <v>5897.0337</v>
      </c>
      <c r="G39" s="4">
        <f t="shared" si="2"/>
        <v>60.5535</v>
      </c>
      <c r="H39" s="4">
        <f t="shared" si="3"/>
        <v>5897.0337</v>
      </c>
    </row>
    <row r="40" spans="1:8" ht="12.75">
      <c r="A40" s="3">
        <v>1534</v>
      </c>
      <c r="B40" s="4">
        <v>61.8389</v>
      </c>
      <c r="C40" s="4">
        <v>5979.4495</v>
      </c>
      <c r="G40" s="4">
        <f t="shared" si="2"/>
        <v>61.8389</v>
      </c>
      <c r="H40" s="4">
        <f t="shared" si="3"/>
        <v>5979.4495</v>
      </c>
    </row>
    <row r="41" spans="1:8" ht="12.75">
      <c r="A41" s="3">
        <v>1535</v>
      </c>
      <c r="B41" s="4">
        <v>61.8389</v>
      </c>
      <c r="C41" s="4">
        <v>5979.4495</v>
      </c>
      <c r="G41" s="4">
        <f t="shared" si="2"/>
        <v>61.8389</v>
      </c>
      <c r="H41" s="4">
        <f t="shared" si="3"/>
        <v>5979.4495</v>
      </c>
    </row>
    <row r="42" spans="1:8" ht="12.75">
      <c r="A42" s="3">
        <v>1536</v>
      </c>
      <c r="B42" s="4">
        <v>50.2264</v>
      </c>
      <c r="C42" s="4">
        <v>4865.9158</v>
      </c>
      <c r="G42" s="4">
        <f t="shared" si="2"/>
        <v>50.2264</v>
      </c>
      <c r="H42" s="4">
        <f t="shared" si="3"/>
        <v>4865.9158</v>
      </c>
    </row>
    <row r="43" spans="1:8" ht="12.75">
      <c r="A43" s="3">
        <v>1537</v>
      </c>
      <c r="B43" s="4">
        <v>24.4507</v>
      </c>
      <c r="C43" s="4">
        <v>2361.2838</v>
      </c>
      <c r="G43" s="4">
        <f t="shared" si="2"/>
        <v>24.4507</v>
      </c>
      <c r="H43" s="4">
        <f t="shared" si="3"/>
        <v>2361.2838</v>
      </c>
    </row>
    <row r="44" spans="1:8" ht="12.75">
      <c r="A44" s="3">
        <v>1538</v>
      </c>
      <c r="B44" s="4">
        <v>14.8415</v>
      </c>
      <c r="C44" s="4">
        <v>1426.7713</v>
      </c>
      <c r="G44" s="4">
        <f t="shared" si="2"/>
        <v>14.8415</v>
      </c>
      <c r="H44" s="4">
        <f t="shared" si="3"/>
        <v>1426.7713</v>
      </c>
    </row>
    <row r="45" spans="1:8" ht="12.75">
      <c r="A45" s="3">
        <v>1539</v>
      </c>
      <c r="B45" s="4">
        <v>220.2742</v>
      </c>
      <c r="C45" s="4">
        <v>21404.8631</v>
      </c>
      <c r="G45" s="4">
        <f t="shared" si="2"/>
        <v>220.2742</v>
      </c>
      <c r="H45" s="4">
        <f t="shared" si="3"/>
        <v>21404.8631</v>
      </c>
    </row>
    <row r="46" spans="1:8" ht="12.75">
      <c r="A46" s="3">
        <v>1540</v>
      </c>
      <c r="B46" s="4">
        <v>240.8766</v>
      </c>
      <c r="C46" s="4">
        <v>23408.8633</v>
      </c>
      <c r="G46" s="4">
        <f t="shared" si="2"/>
        <v>240.8766</v>
      </c>
      <c r="H46" s="4">
        <f t="shared" si="3"/>
        <v>23408.8633</v>
      </c>
    </row>
    <row r="47" spans="1:8" ht="12.75">
      <c r="A47" s="3">
        <v>1541</v>
      </c>
      <c r="B47" s="4">
        <v>149.7088</v>
      </c>
      <c r="C47" s="4">
        <v>14545.0459</v>
      </c>
      <c r="G47" s="4">
        <f t="shared" si="2"/>
        <v>149.7088</v>
      </c>
      <c r="H47" s="4">
        <f t="shared" si="3"/>
        <v>14545.0459</v>
      </c>
    </row>
    <row r="48" spans="1:8" ht="12.75">
      <c r="A48" s="3">
        <v>1542</v>
      </c>
      <c r="B48" s="4">
        <v>326.1943</v>
      </c>
      <c r="C48" s="4">
        <v>30995.6208</v>
      </c>
      <c r="G48" s="4">
        <f t="shared" si="2"/>
        <v>326.1943</v>
      </c>
      <c r="H48" s="4">
        <f t="shared" si="3"/>
        <v>30995.6208</v>
      </c>
    </row>
    <row r="49" spans="1:8" ht="12.75">
      <c r="A49" s="3">
        <v>1543</v>
      </c>
      <c r="B49" s="4">
        <v>581.6048</v>
      </c>
      <c r="C49" s="4">
        <v>55094.8731</v>
      </c>
      <c r="G49" s="4">
        <f t="shared" si="2"/>
        <v>581.6048</v>
      </c>
      <c r="H49" s="4">
        <f t="shared" si="3"/>
        <v>55094.8731</v>
      </c>
    </row>
    <row r="50" spans="1:8" ht="12.75">
      <c r="A50" s="3">
        <v>1544</v>
      </c>
      <c r="B50" s="4">
        <v>583.1982</v>
      </c>
      <c r="C50" s="4">
        <v>55245.818</v>
      </c>
      <c r="G50" s="4">
        <f t="shared" si="2"/>
        <v>583.1982</v>
      </c>
      <c r="H50" s="4">
        <f t="shared" si="3"/>
        <v>55245.818</v>
      </c>
    </row>
    <row r="51" spans="1:8" ht="12.75">
      <c r="A51" s="3">
        <v>1545</v>
      </c>
      <c r="B51" s="4">
        <v>863.2077</v>
      </c>
      <c r="C51" s="4">
        <v>70101.1029</v>
      </c>
      <c r="G51" s="4">
        <f t="shared" si="2"/>
        <v>863.2077</v>
      </c>
      <c r="H51" s="4">
        <f t="shared" si="3"/>
        <v>70101.1029</v>
      </c>
    </row>
    <row r="52" spans="1:8" ht="12.75">
      <c r="A52" s="3">
        <v>1546</v>
      </c>
      <c r="B52" s="4">
        <v>1891.3906</v>
      </c>
      <c r="C52" s="4">
        <v>135488.0167</v>
      </c>
      <c r="G52" s="4">
        <f t="shared" si="2"/>
        <v>1891.3906</v>
      </c>
      <c r="H52" s="4">
        <f t="shared" si="3"/>
        <v>135488.0167</v>
      </c>
    </row>
    <row r="53" spans="1:8" ht="12.75">
      <c r="A53" s="3">
        <v>1547</v>
      </c>
      <c r="B53" s="4">
        <v>253.7816</v>
      </c>
      <c r="C53" s="4">
        <v>24044.957</v>
      </c>
      <c r="G53" s="4">
        <f t="shared" si="2"/>
        <v>253.7816</v>
      </c>
      <c r="H53" s="4">
        <f t="shared" si="3"/>
        <v>24044.957</v>
      </c>
    </row>
    <row r="54" spans="1:8" ht="12.75">
      <c r="A54" s="3">
        <v>1548</v>
      </c>
      <c r="B54" s="4">
        <v>225.9314</v>
      </c>
      <c r="C54" s="4">
        <v>21411.3325</v>
      </c>
      <c r="G54" s="4">
        <f t="shared" si="2"/>
        <v>225.9314</v>
      </c>
      <c r="H54" s="4">
        <f t="shared" si="3"/>
        <v>21411.3325</v>
      </c>
    </row>
    <row r="55" spans="1:8" ht="12.75">
      <c r="A55" s="3">
        <v>1549</v>
      </c>
      <c r="B55" s="4">
        <v>560.94</v>
      </c>
      <c r="C55" s="4">
        <v>53279.93</v>
      </c>
      <c r="G55" s="4">
        <f t="shared" si="2"/>
        <v>560.94</v>
      </c>
      <c r="H55" s="4">
        <f t="shared" si="3"/>
        <v>53279.93</v>
      </c>
    </row>
    <row r="56" spans="1:8" ht="12.75">
      <c r="A56" s="3">
        <v>1550</v>
      </c>
      <c r="B56" s="4">
        <v>560.94</v>
      </c>
      <c r="C56" s="4">
        <v>53279.93</v>
      </c>
      <c r="G56" s="4">
        <f t="shared" si="2"/>
        <v>560.94</v>
      </c>
      <c r="H56" s="4">
        <f t="shared" si="3"/>
        <v>53279.93</v>
      </c>
    </row>
    <row r="57" spans="1:8" ht="12.75">
      <c r="A57" s="3">
        <v>1551</v>
      </c>
      <c r="B57" s="4">
        <v>560.94</v>
      </c>
      <c r="C57" s="4">
        <v>53279.93</v>
      </c>
      <c r="G57" s="4">
        <f t="shared" si="2"/>
        <v>560.94</v>
      </c>
      <c r="H57" s="4">
        <f t="shared" si="3"/>
        <v>53279.93</v>
      </c>
    </row>
    <row r="58" spans="1:8" ht="12.75">
      <c r="A58" s="3">
        <v>1552</v>
      </c>
      <c r="B58" s="4">
        <v>1050.8503</v>
      </c>
      <c r="C58" s="4">
        <v>99574.2229</v>
      </c>
      <c r="G58" s="4">
        <f t="shared" si="2"/>
        <v>1050.8503</v>
      </c>
      <c r="H58" s="4">
        <f t="shared" si="3"/>
        <v>99574.2229</v>
      </c>
    </row>
    <row r="59" spans="1:8" ht="12.75">
      <c r="A59" s="3">
        <v>1553</v>
      </c>
      <c r="B59" s="4">
        <v>765.8074</v>
      </c>
      <c r="C59" s="4">
        <v>72524.532</v>
      </c>
      <c r="G59" s="4">
        <f t="shared" si="2"/>
        <v>765.8074</v>
      </c>
      <c r="H59" s="4">
        <f t="shared" si="3"/>
        <v>72524.532</v>
      </c>
    </row>
    <row r="60" spans="1:8" ht="12.75">
      <c r="A60" s="3">
        <v>1554</v>
      </c>
      <c r="B60" s="4">
        <v>593.3859</v>
      </c>
      <c r="C60" s="4">
        <v>56185.1176</v>
      </c>
      <c r="G60" s="4">
        <f t="shared" si="2"/>
        <v>593.3859</v>
      </c>
      <c r="H60" s="4">
        <f t="shared" si="3"/>
        <v>56185.1176</v>
      </c>
    </row>
    <row r="61" spans="1:8" ht="12.75">
      <c r="A61" s="3">
        <v>1555</v>
      </c>
      <c r="B61" s="4">
        <v>666.878</v>
      </c>
      <c r="C61" s="4">
        <v>63159.2632</v>
      </c>
      <c r="G61" s="4">
        <f t="shared" si="2"/>
        <v>666.878</v>
      </c>
      <c r="H61" s="4">
        <f t="shared" si="3"/>
        <v>63159.2632</v>
      </c>
    </row>
    <row r="62" spans="1:8" ht="12.75">
      <c r="A62" s="3">
        <v>1556</v>
      </c>
      <c r="B62" s="4">
        <v>744.4611</v>
      </c>
      <c r="C62" s="4">
        <v>70521.9939</v>
      </c>
      <c r="G62" s="4">
        <f t="shared" si="2"/>
        <v>744.4611</v>
      </c>
      <c r="H62" s="4">
        <f t="shared" si="3"/>
        <v>70521.9939</v>
      </c>
    </row>
    <row r="63" spans="1:8" ht="12.75">
      <c r="A63" s="3">
        <v>1557</v>
      </c>
      <c r="B63" s="4">
        <v>742.427</v>
      </c>
      <c r="C63" s="4">
        <v>70329.3108</v>
      </c>
      <c r="G63" s="4">
        <f t="shared" si="2"/>
        <v>742.427</v>
      </c>
      <c r="H63" s="4">
        <f t="shared" si="3"/>
        <v>70329.3108</v>
      </c>
    </row>
    <row r="64" spans="1:8" ht="12.75">
      <c r="A64" s="3">
        <v>1558</v>
      </c>
      <c r="B64" s="4">
        <v>628.1892</v>
      </c>
      <c r="C64" s="4">
        <v>63334.1822</v>
      </c>
      <c r="G64" s="4">
        <f t="shared" si="2"/>
        <v>628.1892</v>
      </c>
      <c r="H64" s="4">
        <f t="shared" si="3"/>
        <v>63334.1822</v>
      </c>
    </row>
    <row r="65" spans="1:8" ht="12.75">
      <c r="A65" s="3">
        <v>1559</v>
      </c>
      <c r="B65" s="4">
        <v>501.295</v>
      </c>
      <c r="C65" s="4">
        <v>55422.7695</v>
      </c>
      <c r="G65" s="4">
        <f t="shared" si="2"/>
        <v>501.295</v>
      </c>
      <c r="H65" s="4">
        <f t="shared" si="3"/>
        <v>55422.7695</v>
      </c>
    </row>
    <row r="66" spans="1:8" ht="12.75">
      <c r="A66" s="3">
        <v>1560</v>
      </c>
      <c r="B66" s="4">
        <v>460.4349</v>
      </c>
      <c r="C66" s="4">
        <v>50653.9176</v>
      </c>
      <c r="G66" s="4">
        <f t="shared" si="2"/>
        <v>460.4349</v>
      </c>
      <c r="H66" s="4">
        <f t="shared" si="3"/>
        <v>50653.9176</v>
      </c>
    </row>
    <row r="67" spans="1:8" ht="12.75">
      <c r="A67" s="3">
        <v>1561</v>
      </c>
      <c r="B67" s="4">
        <v>383.3378</v>
      </c>
      <c r="C67" s="4">
        <v>42239.896</v>
      </c>
      <c r="G67" s="4">
        <f t="shared" si="2"/>
        <v>383.3378</v>
      </c>
      <c r="H67" s="4">
        <f t="shared" si="3"/>
        <v>42239.896</v>
      </c>
    </row>
    <row r="68" spans="1:8" ht="12.75">
      <c r="A68" s="3">
        <v>1562</v>
      </c>
      <c r="B68" s="4">
        <v>382.539</v>
      </c>
      <c r="C68" s="4">
        <v>41748.8409</v>
      </c>
      <c r="G68" s="4">
        <f t="shared" si="2"/>
        <v>382.539</v>
      </c>
      <c r="H68" s="4">
        <f t="shared" si="3"/>
        <v>41748.8409</v>
      </c>
    </row>
    <row r="69" spans="1:8" ht="12.75">
      <c r="A69" s="3">
        <v>1563</v>
      </c>
      <c r="B69" s="4">
        <v>338.411</v>
      </c>
      <c r="C69" s="4">
        <v>37514.4384</v>
      </c>
      <c r="G69" s="4">
        <f t="shared" si="2"/>
        <v>338.411</v>
      </c>
      <c r="H69" s="4">
        <f t="shared" si="3"/>
        <v>37514.4384</v>
      </c>
    </row>
    <row r="70" spans="1:8" ht="12.75">
      <c r="A70" s="3">
        <v>1564</v>
      </c>
      <c r="B70" s="4">
        <v>339.3381</v>
      </c>
      <c r="C70" s="4">
        <v>37617.2177</v>
      </c>
      <c r="G70" s="4">
        <f aca="true" t="shared" si="4" ref="G70:G106">B70+D70</f>
        <v>339.3381</v>
      </c>
      <c r="H70" s="4">
        <f aca="true" t="shared" si="5" ref="H70:H106">C70+E70</f>
        <v>37617.2177</v>
      </c>
    </row>
    <row r="71" spans="1:8" ht="12.75">
      <c r="A71" s="3">
        <v>1565</v>
      </c>
      <c r="B71" s="4">
        <v>92.2539</v>
      </c>
      <c r="C71" s="4">
        <v>10198.2437</v>
      </c>
      <c r="G71" s="4">
        <f t="shared" si="4"/>
        <v>92.2539</v>
      </c>
      <c r="H71" s="4">
        <f t="shared" si="5"/>
        <v>10198.2437</v>
      </c>
    </row>
    <row r="72" spans="1:8" ht="12.75">
      <c r="A72" s="3">
        <v>1566</v>
      </c>
      <c r="B72" s="4">
        <v>13.4117</v>
      </c>
      <c r="C72" s="4">
        <v>1447.4488</v>
      </c>
      <c r="G72" s="4">
        <f t="shared" si="4"/>
        <v>13.4117</v>
      </c>
      <c r="H72" s="4">
        <f t="shared" si="5"/>
        <v>1447.4488</v>
      </c>
    </row>
    <row r="73" spans="1:8" ht="12.75">
      <c r="A73" s="3">
        <v>1567</v>
      </c>
      <c r="B73" s="4">
        <v>103.5124</v>
      </c>
      <c r="C73" s="4">
        <v>11521.9612</v>
      </c>
      <c r="G73" s="4">
        <f t="shared" si="4"/>
        <v>103.5124</v>
      </c>
      <c r="H73" s="4">
        <f t="shared" si="5"/>
        <v>11521.9612</v>
      </c>
    </row>
    <row r="74" spans="1:8" ht="12.75">
      <c r="A74" s="3">
        <v>1568</v>
      </c>
      <c r="B74" s="4">
        <v>171.2969</v>
      </c>
      <c r="C74" s="4">
        <v>19100.8065</v>
      </c>
      <c r="G74" s="4">
        <f t="shared" si="4"/>
        <v>171.2969</v>
      </c>
      <c r="H74" s="4">
        <f t="shared" si="5"/>
        <v>19100.8065</v>
      </c>
    </row>
    <row r="75" spans="1:8" ht="12.75">
      <c r="A75" s="3">
        <v>1569</v>
      </c>
      <c r="B75" s="4">
        <v>114.8354</v>
      </c>
      <c r="C75" s="4">
        <v>12505.8161</v>
      </c>
      <c r="G75" s="4">
        <f t="shared" si="4"/>
        <v>114.8354</v>
      </c>
      <c r="H75" s="4">
        <f t="shared" si="5"/>
        <v>12505.8161</v>
      </c>
    </row>
    <row r="76" spans="1:8" ht="12.75">
      <c r="A76" s="3">
        <v>1570</v>
      </c>
      <c r="B76" s="4">
        <v>99.031</v>
      </c>
      <c r="C76" s="4">
        <v>10493.9822</v>
      </c>
      <c r="G76" s="4">
        <f t="shared" si="4"/>
        <v>99.031</v>
      </c>
      <c r="H76" s="4">
        <f t="shared" si="5"/>
        <v>10493.9822</v>
      </c>
    </row>
    <row r="77" spans="1:8" ht="12.75">
      <c r="A77" s="3">
        <v>1571</v>
      </c>
      <c r="B77" s="4">
        <v>99.031</v>
      </c>
      <c r="C77" s="4">
        <v>10493.9822</v>
      </c>
      <c r="G77" s="4">
        <f t="shared" si="4"/>
        <v>99.031</v>
      </c>
      <c r="H77" s="4">
        <f t="shared" si="5"/>
        <v>10493.9822</v>
      </c>
    </row>
    <row r="78" spans="1:8" ht="12.75">
      <c r="A78" s="3">
        <v>1572</v>
      </c>
      <c r="B78" s="4">
        <v>94.1503</v>
      </c>
      <c r="C78" s="4">
        <v>10275.6935</v>
      </c>
      <c r="G78" s="4">
        <f t="shared" si="4"/>
        <v>94.1503</v>
      </c>
      <c r="H78" s="4">
        <f t="shared" si="5"/>
        <v>10275.6935</v>
      </c>
    </row>
    <row r="79" spans="1:8" ht="12.75">
      <c r="A79" s="3">
        <v>1573</v>
      </c>
      <c r="B79" s="4">
        <v>101.3976</v>
      </c>
      <c r="C79" s="4">
        <v>11501.4186</v>
      </c>
      <c r="G79" s="4">
        <f t="shared" si="4"/>
        <v>101.3976</v>
      </c>
      <c r="H79" s="4">
        <f t="shared" si="5"/>
        <v>11501.4186</v>
      </c>
    </row>
    <row r="80" spans="1:8" ht="12.75">
      <c r="A80" s="3">
        <v>1574</v>
      </c>
      <c r="B80" s="4">
        <v>50.187</v>
      </c>
      <c r="C80" s="4">
        <v>5680.5154</v>
      </c>
      <c r="G80" s="4">
        <f t="shared" si="4"/>
        <v>50.187</v>
      </c>
      <c r="H80" s="4">
        <f t="shared" si="5"/>
        <v>5680.5154</v>
      </c>
    </row>
    <row r="81" spans="1:8" ht="12.75">
      <c r="A81" s="3">
        <v>1575</v>
      </c>
      <c r="B81" s="4">
        <v>4.1702</v>
      </c>
      <c r="C81" s="4">
        <v>492.9205</v>
      </c>
      <c r="G81" s="4">
        <f t="shared" si="4"/>
        <v>4.1702</v>
      </c>
      <c r="H81" s="4">
        <f t="shared" si="5"/>
        <v>492.9205</v>
      </c>
    </row>
    <row r="82" spans="1:8" ht="12.75">
      <c r="A82" s="3">
        <v>1576</v>
      </c>
      <c r="B82" s="4">
        <v>1.6152</v>
      </c>
      <c r="C82" s="4">
        <v>193.6433</v>
      </c>
      <c r="D82" s="4">
        <v>18.1077</v>
      </c>
      <c r="E82" s="4">
        <v>2132.8877</v>
      </c>
      <c r="G82" s="4">
        <f t="shared" si="4"/>
        <v>19.722900000000003</v>
      </c>
      <c r="H82" s="4">
        <f t="shared" si="5"/>
        <v>2326.5310000000004</v>
      </c>
    </row>
    <row r="83" spans="1:8" ht="12.75">
      <c r="A83" s="3">
        <v>1577</v>
      </c>
      <c r="B83" s="4">
        <v>7.4462</v>
      </c>
      <c r="C83" s="4">
        <v>985.3951</v>
      </c>
      <c r="D83" s="4">
        <v>13.6466</v>
      </c>
      <c r="E83" s="4">
        <v>1765.1907</v>
      </c>
      <c r="G83" s="4">
        <f t="shared" si="4"/>
        <v>21.0928</v>
      </c>
      <c r="H83" s="4">
        <f t="shared" si="5"/>
        <v>2750.5858</v>
      </c>
    </row>
    <row r="84" spans="1:8" ht="12.75">
      <c r="A84" s="3">
        <v>1578</v>
      </c>
      <c r="B84" s="4">
        <v>8.1841</v>
      </c>
      <c r="C84" s="4">
        <v>1089.3737</v>
      </c>
      <c r="G84" s="4">
        <f t="shared" si="4"/>
        <v>8.1841</v>
      </c>
      <c r="H84" s="4">
        <f t="shared" si="5"/>
        <v>1089.3737</v>
      </c>
    </row>
    <row r="85" spans="1:8" ht="12.75">
      <c r="A85" s="3">
        <v>1579</v>
      </c>
      <c r="D85" s="4">
        <v>1.0768</v>
      </c>
      <c r="E85" s="4">
        <v>152.7342</v>
      </c>
      <c r="G85" s="4">
        <f t="shared" si="4"/>
        <v>1.0768</v>
      </c>
      <c r="H85" s="4">
        <f t="shared" si="5"/>
        <v>152.7342</v>
      </c>
    </row>
    <row r="86" spans="1:8" ht="12.75">
      <c r="A86" s="3">
        <v>1580</v>
      </c>
      <c r="B86" s="4">
        <v>105.1175</v>
      </c>
      <c r="C86" s="4">
        <v>15177.8838</v>
      </c>
      <c r="D86" s="4">
        <v>1.6798</v>
      </c>
      <c r="E86" s="4">
        <v>238.2653</v>
      </c>
      <c r="G86" s="4">
        <f t="shared" si="4"/>
        <v>106.7973</v>
      </c>
      <c r="H86" s="4">
        <f t="shared" si="5"/>
        <v>15416.149099999999</v>
      </c>
    </row>
    <row r="87" spans="1:8" ht="12.75">
      <c r="A87" s="3">
        <v>1581</v>
      </c>
      <c r="B87" s="4">
        <v>12.2769</v>
      </c>
      <c r="C87" s="4">
        <v>1788.2524</v>
      </c>
      <c r="G87" s="4">
        <f t="shared" si="4"/>
        <v>12.2769</v>
      </c>
      <c r="H87" s="4">
        <f t="shared" si="5"/>
        <v>1788.2524</v>
      </c>
    </row>
    <row r="88" spans="1:8" ht="12.75">
      <c r="A88" s="3">
        <v>1582</v>
      </c>
      <c r="G88" s="4">
        <f t="shared" si="4"/>
        <v>0</v>
      </c>
      <c r="H88" s="4">
        <f t="shared" si="5"/>
        <v>0</v>
      </c>
    </row>
    <row r="89" spans="1:8" ht="12.75">
      <c r="A89" s="3">
        <v>1583</v>
      </c>
      <c r="G89" s="4">
        <f t="shared" si="4"/>
        <v>0</v>
      </c>
      <c r="H89" s="4">
        <f t="shared" si="5"/>
        <v>0</v>
      </c>
    </row>
    <row r="90" spans="1:8" ht="12.75">
      <c r="A90" s="3">
        <v>1584</v>
      </c>
      <c r="B90" s="4">
        <v>165.8201</v>
      </c>
      <c r="C90" s="4">
        <v>27806.9511</v>
      </c>
      <c r="D90" s="4">
        <v>0.4088</v>
      </c>
      <c r="E90" s="4">
        <v>68.5525</v>
      </c>
      <c r="G90" s="4">
        <f t="shared" si="4"/>
        <v>166.2289</v>
      </c>
      <c r="H90" s="4">
        <f t="shared" si="5"/>
        <v>27875.5036</v>
      </c>
    </row>
    <row r="91" spans="1:8" ht="12.75">
      <c r="A91" s="3">
        <v>1585</v>
      </c>
      <c r="B91" s="4">
        <v>287.3932</v>
      </c>
      <c r="C91" s="4">
        <v>48120.0506</v>
      </c>
      <c r="D91" s="4">
        <v>2.8161</v>
      </c>
      <c r="E91" s="4">
        <v>472.2502</v>
      </c>
      <c r="G91" s="4">
        <f t="shared" si="4"/>
        <v>290.2093</v>
      </c>
      <c r="H91" s="4">
        <f t="shared" si="5"/>
        <v>48592.300800000005</v>
      </c>
    </row>
    <row r="92" spans="1:8" ht="12.75">
      <c r="A92" s="3">
        <v>1586</v>
      </c>
      <c r="B92" s="4">
        <v>137.0898</v>
      </c>
      <c r="C92" s="4">
        <v>21645.4034</v>
      </c>
      <c r="G92" s="4">
        <f t="shared" si="4"/>
        <v>137.0898</v>
      </c>
      <c r="H92" s="4">
        <f t="shared" si="5"/>
        <v>21645.4034</v>
      </c>
    </row>
    <row r="93" spans="1:8" ht="12.75">
      <c r="A93" s="3">
        <v>1587</v>
      </c>
      <c r="B93" s="4">
        <v>48.5994</v>
      </c>
      <c r="C93" s="4">
        <v>7672.9046</v>
      </c>
      <c r="G93" s="4">
        <f t="shared" si="4"/>
        <v>48.5994</v>
      </c>
      <c r="H93" s="4">
        <f t="shared" si="5"/>
        <v>7672.9046</v>
      </c>
    </row>
    <row r="94" spans="1:8" ht="12.75">
      <c r="A94" s="3">
        <v>1588</v>
      </c>
      <c r="B94" s="4">
        <v>12.3201</v>
      </c>
      <c r="C94" s="4">
        <v>1945.1411</v>
      </c>
      <c r="G94" s="4">
        <f t="shared" si="4"/>
        <v>12.3201</v>
      </c>
      <c r="H94" s="4">
        <f t="shared" si="5"/>
        <v>1945.1411</v>
      </c>
    </row>
    <row r="95" spans="1:8" ht="12.75">
      <c r="A95" s="3">
        <v>1589</v>
      </c>
      <c r="B95" s="4">
        <v>5.569</v>
      </c>
      <c r="C95" s="4">
        <v>898.7508</v>
      </c>
      <c r="G95" s="4">
        <f t="shared" si="4"/>
        <v>5.569</v>
      </c>
      <c r="H95" s="4">
        <f t="shared" si="5"/>
        <v>898.7508</v>
      </c>
    </row>
    <row r="96" spans="1:8" ht="12.75">
      <c r="A96" s="3">
        <v>1590</v>
      </c>
      <c r="B96" s="4">
        <v>4.6811</v>
      </c>
      <c r="C96" s="4">
        <v>789.8068</v>
      </c>
      <c r="G96" s="4">
        <f t="shared" si="4"/>
        <v>4.6811</v>
      </c>
      <c r="H96" s="4">
        <f t="shared" si="5"/>
        <v>789.8068</v>
      </c>
    </row>
    <row r="97" spans="1:8" ht="12.75">
      <c r="A97" s="3">
        <v>1591</v>
      </c>
      <c r="B97" s="4">
        <v>10.3405</v>
      </c>
      <c r="C97" s="4">
        <v>1744.7159</v>
      </c>
      <c r="G97" s="4">
        <f t="shared" si="4"/>
        <v>10.3405</v>
      </c>
      <c r="H97" s="4">
        <f t="shared" si="5"/>
        <v>1744.7159</v>
      </c>
    </row>
    <row r="98" spans="1:8" ht="12.75">
      <c r="A98" s="3">
        <v>1592</v>
      </c>
      <c r="B98" s="4">
        <v>13.4502</v>
      </c>
      <c r="C98" s="4">
        <v>2269.388</v>
      </c>
      <c r="G98" s="4">
        <f t="shared" si="4"/>
        <v>13.4502</v>
      </c>
      <c r="H98" s="4">
        <f t="shared" si="5"/>
        <v>2269.388</v>
      </c>
    </row>
    <row r="99" spans="1:8" ht="12.75">
      <c r="A99" s="3">
        <v>1593</v>
      </c>
      <c r="B99" s="4">
        <v>4.6106</v>
      </c>
      <c r="C99" s="4">
        <v>777.9174</v>
      </c>
      <c r="G99" s="4">
        <f t="shared" si="4"/>
        <v>4.6106</v>
      </c>
      <c r="H99" s="4">
        <f t="shared" si="5"/>
        <v>777.9174</v>
      </c>
    </row>
    <row r="100" spans="1:8" ht="12.75">
      <c r="A100" s="3">
        <v>1594</v>
      </c>
      <c r="B100" s="4">
        <v>2.2287</v>
      </c>
      <c r="C100" s="4">
        <v>372.9818</v>
      </c>
      <c r="G100" s="4">
        <f t="shared" si="4"/>
        <v>2.2287</v>
      </c>
      <c r="H100" s="4">
        <f t="shared" si="5"/>
        <v>372.9818</v>
      </c>
    </row>
    <row r="101" spans="1:8" ht="12.75">
      <c r="A101" s="3">
        <v>1595</v>
      </c>
      <c r="B101" s="4">
        <v>6.6677</v>
      </c>
      <c r="C101" s="4">
        <v>1115.8881</v>
      </c>
      <c r="G101" s="4">
        <f t="shared" si="4"/>
        <v>6.6677</v>
      </c>
      <c r="H101" s="4">
        <f t="shared" si="5"/>
        <v>1115.8881</v>
      </c>
    </row>
    <row r="102" spans="1:8" ht="12.75">
      <c r="A102" s="3">
        <v>1596</v>
      </c>
      <c r="B102" s="4">
        <v>5.12</v>
      </c>
      <c r="C102" s="4">
        <v>857.6613</v>
      </c>
      <c r="G102" s="4">
        <f t="shared" si="4"/>
        <v>5.12</v>
      </c>
      <c r="H102" s="4">
        <f t="shared" si="5"/>
        <v>857.6613</v>
      </c>
    </row>
    <row r="103" spans="1:8" ht="12.75">
      <c r="A103" s="3">
        <v>1597</v>
      </c>
      <c r="B103" s="4">
        <v>1.6527</v>
      </c>
      <c r="C103" s="4">
        <v>278.2232</v>
      </c>
      <c r="G103" s="4">
        <f t="shared" si="4"/>
        <v>1.6527</v>
      </c>
      <c r="H103" s="4">
        <f t="shared" si="5"/>
        <v>278.2232</v>
      </c>
    </row>
    <row r="104" spans="1:8" ht="12.75">
      <c r="A104" s="3">
        <v>1598</v>
      </c>
      <c r="B104" s="4">
        <v>0.1693</v>
      </c>
      <c r="C104" s="4">
        <v>28.3313</v>
      </c>
      <c r="G104" s="4">
        <f t="shared" si="4"/>
        <v>0.1693</v>
      </c>
      <c r="H104" s="4">
        <f t="shared" si="5"/>
        <v>28.3313</v>
      </c>
    </row>
    <row r="105" spans="1:8" ht="12.75">
      <c r="A105" s="3">
        <v>1599</v>
      </c>
      <c r="B105" s="4">
        <v>0</v>
      </c>
      <c r="G105" s="4">
        <f t="shared" si="4"/>
        <v>0</v>
      </c>
      <c r="H105" s="4">
        <f t="shared" si="5"/>
        <v>0</v>
      </c>
    </row>
    <row r="106" spans="1:8" ht="12.75">
      <c r="A106" s="3">
        <v>1600</v>
      </c>
      <c r="B106" s="4">
        <v>1943.4632</v>
      </c>
      <c r="C106" s="4">
        <v>351052.7764</v>
      </c>
      <c r="G106" s="4">
        <f t="shared" si="4"/>
        <v>1943.4632</v>
      </c>
      <c r="H106" s="4">
        <f t="shared" si="5"/>
        <v>351052.7764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1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2" max="2" width="11.7109375" style="0" customWidth="1"/>
    <col min="3" max="3" width="13.00390625" style="0" customWidth="1"/>
    <col min="4" max="4" width="10.57421875" style="0" customWidth="1"/>
    <col min="5" max="5" width="11.7109375" style="0" customWidth="1"/>
    <col min="7" max="7" width="11.7109375" style="0" customWidth="1"/>
    <col min="8" max="8" width="13.00390625" style="0" customWidth="1"/>
    <col min="9" max="10" width="11.7109375" style="0" customWidth="1"/>
    <col min="12" max="12" width="15.421875" style="0" customWidth="1"/>
    <col min="13" max="14" width="12.28125" style="0" customWidth="1"/>
  </cols>
  <sheetData>
    <row r="1" spans="1:15" ht="12.75">
      <c r="A1" s="3"/>
      <c r="B1" s="5" t="s">
        <v>113</v>
      </c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4"/>
    </row>
    <row r="2" spans="1:15" ht="12.75">
      <c r="A2" s="3"/>
      <c r="B2" s="5" t="s">
        <v>91</v>
      </c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4"/>
    </row>
    <row r="3" spans="1:15" ht="12.75">
      <c r="A3" s="3"/>
      <c r="B3" s="5" t="s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1"/>
      <c r="O3" s="4"/>
    </row>
    <row r="4" spans="1:15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4"/>
    </row>
    <row r="5" spans="1:15" ht="12.75">
      <c r="A5" s="3" t="s">
        <v>125</v>
      </c>
      <c r="B5" s="5" t="s">
        <v>84</v>
      </c>
      <c r="C5" s="5" t="s">
        <v>84</v>
      </c>
      <c r="D5" s="5" t="s">
        <v>84</v>
      </c>
      <c r="E5" s="5" t="s">
        <v>84</v>
      </c>
      <c r="F5" s="5"/>
      <c r="G5" s="5" t="s">
        <v>117</v>
      </c>
      <c r="H5" s="5" t="s">
        <v>117</v>
      </c>
      <c r="I5" s="5" t="s">
        <v>117</v>
      </c>
      <c r="J5" s="5" t="s">
        <v>117</v>
      </c>
      <c r="K5" s="5"/>
      <c r="L5" s="5" t="s">
        <v>123</v>
      </c>
      <c r="M5" s="2" t="s">
        <v>115</v>
      </c>
      <c r="N5" s="2" t="s">
        <v>115</v>
      </c>
      <c r="O5" s="5"/>
    </row>
    <row r="6" spans="1:15" ht="12.75">
      <c r="A6" s="3"/>
      <c r="B6" s="5" t="s">
        <v>81</v>
      </c>
      <c r="C6" s="5" t="s">
        <v>81</v>
      </c>
      <c r="D6" s="5" t="s">
        <v>119</v>
      </c>
      <c r="E6" s="5" t="s">
        <v>119</v>
      </c>
      <c r="F6" s="5"/>
      <c r="G6" s="5" t="s">
        <v>81</v>
      </c>
      <c r="H6" s="5" t="s">
        <v>81</v>
      </c>
      <c r="I6" s="5" t="s">
        <v>119</v>
      </c>
      <c r="J6" s="5" t="s">
        <v>119</v>
      </c>
      <c r="K6" s="5"/>
      <c r="L6" s="5" t="s">
        <v>107</v>
      </c>
      <c r="M6" s="2" t="s">
        <v>88</v>
      </c>
      <c r="N6" s="2" t="s">
        <v>92</v>
      </c>
      <c r="O6" s="5"/>
    </row>
    <row r="7" spans="1:15" ht="12.75">
      <c r="A7" s="3"/>
      <c r="B7" s="5" t="s">
        <v>74</v>
      </c>
      <c r="C7" s="5" t="s">
        <v>0</v>
      </c>
      <c r="D7" s="5" t="s">
        <v>95</v>
      </c>
      <c r="E7" s="5" t="s">
        <v>8</v>
      </c>
      <c r="F7" s="5"/>
      <c r="G7" s="5" t="s">
        <v>74</v>
      </c>
      <c r="H7" s="5" t="s">
        <v>0</v>
      </c>
      <c r="I7" s="5" t="s">
        <v>99</v>
      </c>
      <c r="J7" s="5" t="s">
        <v>8</v>
      </c>
      <c r="K7" s="5"/>
      <c r="L7" s="5" t="s">
        <v>5</v>
      </c>
      <c r="M7" s="2"/>
      <c r="N7" s="2"/>
      <c r="O7" s="5"/>
    </row>
    <row r="8" spans="1:15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4"/>
    </row>
    <row r="9" spans="1:15" ht="12.75">
      <c r="A9" s="3" t="s">
        <v>9</v>
      </c>
      <c r="B9" s="4">
        <v>266.76879999999994</v>
      </c>
      <c r="C9" s="4">
        <v>3975.69</v>
      </c>
      <c r="D9" s="4">
        <v>266.76879999999994</v>
      </c>
      <c r="E9" s="4">
        <v>3975.69</v>
      </c>
      <c r="F9" s="4"/>
      <c r="G9" s="4">
        <v>3641.1140000000005</v>
      </c>
      <c r="H9" s="4">
        <v>4873.432</v>
      </c>
      <c r="I9" s="4">
        <v>3641.1140000000005</v>
      </c>
      <c r="J9" s="4">
        <v>4873.432</v>
      </c>
      <c r="K9" s="4"/>
      <c r="L9" s="4">
        <v>8849.122</v>
      </c>
      <c r="M9" s="1">
        <v>0.4492750806238179</v>
      </c>
      <c r="N9" s="1">
        <v>0.5507249193761822</v>
      </c>
      <c r="O9" s="4"/>
    </row>
    <row r="10" spans="1:15" ht="12.75">
      <c r="A10" s="3" t="s">
        <v>11</v>
      </c>
      <c r="B10" s="4">
        <v>1.3215999999999999</v>
      </c>
      <c r="C10" s="4">
        <v>26.6</v>
      </c>
      <c r="D10" s="4">
        <v>1.3215999999999999</v>
      </c>
      <c r="E10" s="4">
        <v>26.6</v>
      </c>
      <c r="F10" s="4"/>
      <c r="G10" s="4">
        <v>176.7606</v>
      </c>
      <c r="H10" s="4">
        <v>310.86</v>
      </c>
      <c r="I10" s="4">
        <v>176.7606</v>
      </c>
      <c r="J10" s="4">
        <v>310.86</v>
      </c>
      <c r="K10" s="4"/>
      <c r="L10" s="4">
        <v>337.46</v>
      </c>
      <c r="M10" s="1">
        <v>0.07882415693711849</v>
      </c>
      <c r="N10" s="1">
        <v>0.9211758430628816</v>
      </c>
      <c r="O10" s="4"/>
    </row>
    <row r="11" spans="1:15" ht="12.75">
      <c r="A11" s="3" t="s">
        <v>12</v>
      </c>
      <c r="B11" s="4">
        <v>315.9646</v>
      </c>
      <c r="C11" s="4">
        <v>6596.361999999999</v>
      </c>
      <c r="D11" s="4">
        <v>315.9646</v>
      </c>
      <c r="E11" s="4">
        <v>6596.361999999999</v>
      </c>
      <c r="F11" s="4"/>
      <c r="G11" s="4">
        <v>5553.489799999999</v>
      </c>
      <c r="H11" s="4">
        <v>11138.594000000001</v>
      </c>
      <c r="I11" s="4">
        <v>5553.489799999999</v>
      </c>
      <c r="J11" s="4">
        <v>11138.594000000001</v>
      </c>
      <c r="K11" s="4"/>
      <c r="L11" s="4">
        <v>17734.956</v>
      </c>
      <c r="M11" s="1">
        <v>0.37194126672769867</v>
      </c>
      <c r="N11" s="1">
        <v>0.6280587332723014</v>
      </c>
      <c r="O11" s="4"/>
    </row>
    <row r="12" spans="1:15" ht="12.75">
      <c r="A12" s="3" t="s">
        <v>13</v>
      </c>
      <c r="B12" s="4">
        <v>1096.6608</v>
      </c>
      <c r="C12" s="4">
        <v>24811.554</v>
      </c>
      <c r="D12" s="4">
        <v>1096.6608</v>
      </c>
      <c r="E12" s="4">
        <v>24811.554</v>
      </c>
      <c r="F12" s="4"/>
      <c r="G12" s="4">
        <v>5178.9506</v>
      </c>
      <c r="H12" s="4">
        <v>11397.251999999999</v>
      </c>
      <c r="I12" s="4">
        <v>5178.9506</v>
      </c>
      <c r="J12" s="4">
        <v>11397.251999999999</v>
      </c>
      <c r="K12" s="4"/>
      <c r="L12" s="4">
        <v>36208.806</v>
      </c>
      <c r="M12" s="1">
        <v>0.685235354073813</v>
      </c>
      <c r="N12" s="1">
        <v>0.31476464592618714</v>
      </c>
      <c r="O12" s="4"/>
    </row>
    <row r="13" spans="1:15" ht="12.75">
      <c r="A13" s="3" t="s">
        <v>14</v>
      </c>
      <c r="B13" s="4">
        <v>3191.8266</v>
      </c>
      <c r="C13" s="4">
        <v>80870.028</v>
      </c>
      <c r="D13" s="4">
        <v>3191.8266</v>
      </c>
      <c r="E13" s="4">
        <v>80870.028</v>
      </c>
      <c r="F13" s="4"/>
      <c r="G13" s="4">
        <v>8820.730399999999</v>
      </c>
      <c r="H13" s="4">
        <v>21251.516</v>
      </c>
      <c r="I13" s="4">
        <v>8820.730399999999</v>
      </c>
      <c r="J13" s="4">
        <v>21251.516</v>
      </c>
      <c r="K13" s="4"/>
      <c r="L13" s="4">
        <v>102121.54400000001</v>
      </c>
      <c r="M13" s="1">
        <v>0.7918997777785264</v>
      </c>
      <c r="N13" s="1">
        <v>0.20810022222147365</v>
      </c>
      <c r="O13" s="4"/>
    </row>
    <row r="14" spans="1:15" ht="12.75">
      <c r="A14" s="3" t="s">
        <v>15</v>
      </c>
      <c r="B14" s="4">
        <v>2629.8914</v>
      </c>
      <c r="C14" s="4">
        <v>77350.494</v>
      </c>
      <c r="D14" s="4">
        <v>2629.8914</v>
      </c>
      <c r="E14" s="4">
        <v>77350.494</v>
      </c>
      <c r="F14" s="4"/>
      <c r="G14" s="4">
        <v>3992.1654000000003</v>
      </c>
      <c r="H14" s="4">
        <v>11141.966</v>
      </c>
      <c r="I14" s="4">
        <v>3992.1654000000003</v>
      </c>
      <c r="J14" s="4">
        <v>11141.966</v>
      </c>
      <c r="K14" s="4"/>
      <c r="L14" s="4">
        <v>88492.46</v>
      </c>
      <c r="M14" s="1">
        <v>0.8740913519637719</v>
      </c>
      <c r="N14" s="1">
        <v>0.12590864803622817</v>
      </c>
      <c r="O14" s="4"/>
    </row>
    <row r="15" spans="1:15" ht="12.75">
      <c r="A15" s="3" t="s">
        <v>16</v>
      </c>
      <c r="B15" s="4">
        <v>1586.5016</v>
      </c>
      <c r="C15" s="4">
        <v>50200.53</v>
      </c>
      <c r="D15" s="4">
        <v>1586.5016</v>
      </c>
      <c r="E15" s="4">
        <v>50200.53</v>
      </c>
      <c r="F15" s="4"/>
      <c r="G15" s="4">
        <v>10030.193800000001</v>
      </c>
      <c r="H15" s="4">
        <v>32269.76</v>
      </c>
      <c r="I15" s="4">
        <v>10030.193800000001</v>
      </c>
      <c r="J15" s="4">
        <v>32269.76</v>
      </c>
      <c r="K15" s="4"/>
      <c r="L15" s="4">
        <v>82470.29000000001</v>
      </c>
      <c r="M15" s="1">
        <v>0.6087104822839836</v>
      </c>
      <c r="N15" s="1">
        <v>0.3912895177160163</v>
      </c>
      <c r="O15" s="4"/>
    </row>
    <row r="16" spans="1:15" ht="12.75">
      <c r="A16" s="3" t="s">
        <v>17</v>
      </c>
      <c r="B16" s="4">
        <v>825.2094000000001</v>
      </c>
      <c r="C16" s="4">
        <v>32921.278000000006</v>
      </c>
      <c r="D16" s="4">
        <v>825.2094000000001</v>
      </c>
      <c r="E16" s="4">
        <v>32921.278000000006</v>
      </c>
      <c r="F16" s="4"/>
      <c r="G16" s="4">
        <v>2215.7568</v>
      </c>
      <c r="H16" s="4">
        <v>8315.145999999999</v>
      </c>
      <c r="I16" s="4">
        <v>2215.7568</v>
      </c>
      <c r="J16" s="4">
        <v>8315.145999999999</v>
      </c>
      <c r="K16" s="4"/>
      <c r="L16" s="4">
        <v>41236.424</v>
      </c>
      <c r="M16" s="1">
        <v>0.7983543383878293</v>
      </c>
      <c r="N16" s="1">
        <v>0.20164566161217082</v>
      </c>
      <c r="O16" s="4"/>
    </row>
    <row r="17" spans="1:15" ht="12.75">
      <c r="A17" s="3" t="s">
        <v>18</v>
      </c>
      <c r="B17" s="4">
        <v>261.19960000000003</v>
      </c>
      <c r="C17" s="4">
        <v>10555.072</v>
      </c>
      <c r="D17" s="4">
        <v>261.19960000000003</v>
      </c>
      <c r="E17" s="4">
        <v>10555.072</v>
      </c>
      <c r="F17" s="4"/>
      <c r="G17" s="4">
        <v>915.6152</v>
      </c>
      <c r="H17" s="4">
        <v>3648.7419999999997</v>
      </c>
      <c r="I17" s="4">
        <v>915.6152</v>
      </c>
      <c r="J17" s="4">
        <v>3648.7419999999997</v>
      </c>
      <c r="K17" s="4"/>
      <c r="L17" s="4">
        <v>14203.814000000002</v>
      </c>
      <c r="M17" s="1">
        <v>0.7431153350783105</v>
      </c>
      <c r="N17" s="1">
        <v>0.25688466492168927</v>
      </c>
      <c r="O17" s="4"/>
    </row>
    <row r="18" spans="1:15" ht="12.75">
      <c r="A18" s="3" t="s">
        <v>19</v>
      </c>
      <c r="B18" s="4">
        <v>529.8092</v>
      </c>
      <c r="C18" s="4">
        <v>22941.629999999997</v>
      </c>
      <c r="D18" s="4">
        <v>529.8092</v>
      </c>
      <c r="E18" s="4">
        <v>22941.629999999997</v>
      </c>
      <c r="F18" s="4"/>
      <c r="G18" s="4">
        <v>2816.8833999999997</v>
      </c>
      <c r="H18" s="4">
        <v>11467.496</v>
      </c>
      <c r="I18" s="4">
        <v>2816.8833999999997</v>
      </c>
      <c r="J18" s="4">
        <v>11467.496</v>
      </c>
      <c r="K18" s="4"/>
      <c r="L18" s="4">
        <v>34409.126000000004</v>
      </c>
      <c r="M18" s="1">
        <v>0.6667309713126685</v>
      </c>
      <c r="N18" s="1">
        <v>0.3332690286873313</v>
      </c>
      <c r="O18" s="4"/>
    </row>
    <row r="19" spans="1:15" ht="12.75">
      <c r="A19" s="3" t="s">
        <v>21</v>
      </c>
      <c r="B19" s="4">
        <v>423.10560000000004</v>
      </c>
      <c r="C19" s="4">
        <v>20865.908000000003</v>
      </c>
      <c r="D19" s="4">
        <v>423.10560000000004</v>
      </c>
      <c r="E19" s="4">
        <v>20865.908000000003</v>
      </c>
      <c r="F19" s="4"/>
      <c r="G19" s="4">
        <v>1787.7142</v>
      </c>
      <c r="H19" s="4">
        <v>7792.289999999999</v>
      </c>
      <c r="I19" s="4">
        <v>1787.7142</v>
      </c>
      <c r="J19" s="4">
        <v>7792.289999999999</v>
      </c>
      <c r="K19" s="4"/>
      <c r="L19" s="4">
        <v>28658.197999999997</v>
      </c>
      <c r="M19" s="1">
        <v>0.7280956046154753</v>
      </c>
      <c r="N19" s="1">
        <v>0.2719043953845249</v>
      </c>
      <c r="O19" s="4"/>
    </row>
    <row r="20" spans="1:15" ht="12.75">
      <c r="A20" s="3" t="s">
        <v>22</v>
      </c>
      <c r="B20" s="4">
        <v>368.61420000000004</v>
      </c>
      <c r="C20" s="4">
        <v>14458.241999999998</v>
      </c>
      <c r="D20" s="4">
        <v>368.61420000000004</v>
      </c>
      <c r="E20" s="4">
        <v>14458.241999999998</v>
      </c>
      <c r="F20" s="4"/>
      <c r="G20" s="4">
        <v>3676.0616</v>
      </c>
      <c r="H20" s="4">
        <v>14958.4</v>
      </c>
      <c r="I20" s="4">
        <v>3676.0616</v>
      </c>
      <c r="J20" s="4">
        <v>14958.4</v>
      </c>
      <c r="K20" s="4"/>
      <c r="L20" s="4">
        <v>29416.642000000003</v>
      </c>
      <c r="M20" s="1">
        <v>0.49149872374963793</v>
      </c>
      <c r="N20" s="1">
        <v>0.5085012762503619</v>
      </c>
      <c r="O20" s="4"/>
    </row>
    <row r="21" spans="1:15" ht="12.75">
      <c r="A21" s="3" t="s">
        <v>23</v>
      </c>
      <c r="B21" s="4">
        <v>324.5892</v>
      </c>
      <c r="C21" s="4">
        <v>12731.423999999999</v>
      </c>
      <c r="D21" s="4">
        <v>324.5892</v>
      </c>
      <c r="E21" s="4">
        <v>12731.423999999999</v>
      </c>
      <c r="F21" s="4"/>
      <c r="G21" s="4">
        <v>5791.3064</v>
      </c>
      <c r="H21" s="4">
        <v>23507.52</v>
      </c>
      <c r="I21" s="4">
        <v>5791.3064</v>
      </c>
      <c r="J21" s="4">
        <v>23507.52</v>
      </c>
      <c r="K21" s="4"/>
      <c r="L21" s="4">
        <v>36238.944</v>
      </c>
      <c r="M21" s="1">
        <v>0.35131884637698046</v>
      </c>
      <c r="N21" s="1">
        <v>0.6486811536230195</v>
      </c>
      <c r="O21" s="4"/>
    </row>
    <row r="22" spans="1:15" ht="12.75">
      <c r="A22" s="3" t="s">
        <v>24</v>
      </c>
      <c r="B22" s="4">
        <v>31.5348</v>
      </c>
      <c r="C22" s="4">
        <v>1236.902</v>
      </c>
      <c r="D22" s="4">
        <v>31.5348</v>
      </c>
      <c r="E22" s="4">
        <v>1236.902</v>
      </c>
      <c r="F22" s="4"/>
      <c r="G22" s="4">
        <v>691.6608</v>
      </c>
      <c r="H22" s="4">
        <v>2826.54</v>
      </c>
      <c r="I22" s="4">
        <v>691.6608</v>
      </c>
      <c r="J22" s="4">
        <v>2826.54</v>
      </c>
      <c r="K22" s="4"/>
      <c r="L22" s="4">
        <v>4063.442</v>
      </c>
      <c r="M22" s="1">
        <v>0.3043976018360789</v>
      </c>
      <c r="N22" s="1">
        <v>0.6956023981639211</v>
      </c>
      <c r="O22" s="4"/>
    </row>
    <row r="23" spans="1:15" ht="12.75">
      <c r="A23" s="3" t="s">
        <v>25</v>
      </c>
      <c r="B23" s="4">
        <v>19.025</v>
      </c>
      <c r="C23" s="4">
        <v>636.25</v>
      </c>
      <c r="D23" s="4">
        <v>19.025</v>
      </c>
      <c r="E23" s="4">
        <v>636.25</v>
      </c>
      <c r="F23" s="4"/>
      <c r="G23" s="4">
        <v>1113.7</v>
      </c>
      <c r="H23" s="4">
        <v>3887.994</v>
      </c>
      <c r="I23" s="4">
        <v>1113.7</v>
      </c>
      <c r="J23" s="4">
        <v>3887.994</v>
      </c>
      <c r="K23" s="4"/>
      <c r="L23" s="4">
        <v>4524.244000000001</v>
      </c>
      <c r="M23" s="1">
        <v>0.1406312303226793</v>
      </c>
      <c r="N23" s="1">
        <v>0.8593687696773206</v>
      </c>
      <c r="O23" s="4"/>
    </row>
    <row r="24" spans="1:15" ht="12.75">
      <c r="A24" s="3" t="s">
        <v>26</v>
      </c>
      <c r="B24" s="4">
        <v>5.8836</v>
      </c>
      <c r="C24" s="4">
        <v>196.762</v>
      </c>
      <c r="D24" s="4">
        <v>5.8836</v>
      </c>
      <c r="E24" s="4">
        <v>196.762</v>
      </c>
      <c r="F24" s="4"/>
      <c r="G24" s="4">
        <v>2484.2688</v>
      </c>
      <c r="H24" s="4">
        <v>8665.846000000001</v>
      </c>
      <c r="I24" s="4">
        <v>2484.2688</v>
      </c>
      <c r="J24" s="4">
        <v>8665.846000000001</v>
      </c>
      <c r="K24" s="4"/>
      <c r="L24" s="4">
        <v>8862.608</v>
      </c>
      <c r="M24" s="1">
        <v>0.02220136555740703</v>
      </c>
      <c r="N24" s="1">
        <v>0.9777986344425931</v>
      </c>
      <c r="O24" s="4"/>
    </row>
    <row r="25" spans="1:15" ht="12.75">
      <c r="A25" s="3" t="s">
        <v>27</v>
      </c>
      <c r="B25" s="4">
        <v>4.3084700584</v>
      </c>
      <c r="C25" s="4">
        <v>181.63400000000001</v>
      </c>
      <c r="D25" s="4">
        <v>4.3084700584</v>
      </c>
      <c r="E25" s="4">
        <v>181.63400000000001</v>
      </c>
      <c r="F25" s="4"/>
      <c r="G25" s="4">
        <v>3031.476642907475</v>
      </c>
      <c r="H25" s="4">
        <v>15052.698</v>
      </c>
      <c r="I25" s="4">
        <v>3124.467842907475</v>
      </c>
      <c r="J25" s="4">
        <v>15052.698</v>
      </c>
      <c r="K25" s="4"/>
      <c r="L25" s="4">
        <v>15234.332</v>
      </c>
      <c r="M25" s="1">
        <v>0.0119226757037985</v>
      </c>
      <c r="N25" s="1">
        <v>0.9880773242962015</v>
      </c>
      <c r="O25" s="4"/>
    </row>
    <row r="26" spans="1:15" ht="12.75">
      <c r="A26" s="3" t="s">
        <v>28</v>
      </c>
      <c r="B26" s="4">
        <v>37.625863317</v>
      </c>
      <c r="C26" s="4">
        <v>2000.94</v>
      </c>
      <c r="D26" s="4">
        <v>41.0558304576</v>
      </c>
      <c r="E26" s="4">
        <v>2195.696</v>
      </c>
      <c r="F26" s="4"/>
      <c r="G26" s="4">
        <v>11950.860623294775</v>
      </c>
      <c r="H26" s="4">
        <v>57892.06186</v>
      </c>
      <c r="I26" s="4">
        <v>12143.547442838524</v>
      </c>
      <c r="J26" s="4">
        <v>58804.33985999999</v>
      </c>
      <c r="K26" s="4"/>
      <c r="L26" s="4">
        <v>61000.03586</v>
      </c>
      <c r="M26" s="1">
        <v>0.03599499523310608</v>
      </c>
      <c r="N26" s="1">
        <v>0.9640050047668938</v>
      </c>
      <c r="O26" s="4"/>
    </row>
    <row r="27" spans="1:15" ht="12.75">
      <c r="A27" s="3" t="s">
        <v>29</v>
      </c>
      <c r="B27" s="4">
        <v>533.5079658678</v>
      </c>
      <c r="C27" s="4">
        <v>32798.618</v>
      </c>
      <c r="D27" s="4">
        <v>1105.0720706508</v>
      </c>
      <c r="E27" s="4">
        <v>69470.40800000001</v>
      </c>
      <c r="F27" s="4"/>
      <c r="G27" s="4">
        <v>6631.168069537901</v>
      </c>
      <c r="H27" s="4">
        <v>35896.682</v>
      </c>
      <c r="I27" s="4">
        <v>7999.91296965665</v>
      </c>
      <c r="J27" s="4">
        <v>43326.036</v>
      </c>
      <c r="K27" s="4"/>
      <c r="L27" s="4">
        <v>112796.44399999999</v>
      </c>
      <c r="M27" s="1">
        <v>0.6158918272281706</v>
      </c>
      <c r="N27" s="1">
        <v>0.3841081727718296</v>
      </c>
      <c r="O27" s="4"/>
    </row>
    <row r="28" spans="1:15" ht="12.75">
      <c r="A28" s="3" t="s">
        <v>31</v>
      </c>
      <c r="B28" s="4">
        <v>713.6103663444</v>
      </c>
      <c r="C28" s="4">
        <v>42313.694</v>
      </c>
      <c r="D28" s="4">
        <v>1774.8682413546</v>
      </c>
      <c r="E28" s="4">
        <v>115353.2442</v>
      </c>
      <c r="F28" s="4"/>
      <c r="G28" s="4">
        <v>5027.8936388443</v>
      </c>
      <c r="H28" s="4">
        <v>25897.06</v>
      </c>
      <c r="I28" s="4">
        <v>6609.816071294799</v>
      </c>
      <c r="J28" s="4">
        <v>34252.09999999999</v>
      </c>
      <c r="K28" s="4"/>
      <c r="L28" s="4">
        <v>149605.3442</v>
      </c>
      <c r="M28" s="1">
        <v>0.7710502911299074</v>
      </c>
      <c r="N28" s="1">
        <v>0.22894970887009258</v>
      </c>
      <c r="O28" s="4"/>
    </row>
    <row r="29" spans="1:15" ht="12.75">
      <c r="A29" s="3" t="s">
        <v>32</v>
      </c>
      <c r="B29" s="4">
        <v>462.68088216000007</v>
      </c>
      <c r="C29" s="4">
        <v>25789.038000000004</v>
      </c>
      <c r="D29" s="4">
        <v>511.934955756</v>
      </c>
      <c r="E29" s="4">
        <v>28534.390000000003</v>
      </c>
      <c r="F29" s="4"/>
      <c r="G29" s="4">
        <v>4374.8328555995</v>
      </c>
      <c r="H29" s="4">
        <v>22442.052000000003</v>
      </c>
      <c r="I29" s="4">
        <v>5015.21923229425</v>
      </c>
      <c r="J29" s="4">
        <v>25788.386000000006</v>
      </c>
      <c r="K29" s="4"/>
      <c r="L29" s="4">
        <v>54322.77600000001</v>
      </c>
      <c r="M29" s="1">
        <v>0.5252748865411443</v>
      </c>
      <c r="N29" s="1">
        <v>0.47472511345885565</v>
      </c>
      <c r="O29" s="4"/>
    </row>
    <row r="30" spans="1:15" ht="12.75">
      <c r="A30" s="3" t="s">
        <v>33</v>
      </c>
      <c r="B30" s="4">
        <v>111.93137523959999</v>
      </c>
      <c r="C30" s="4">
        <v>6466.29</v>
      </c>
      <c r="D30" s="4">
        <v>111.93137523959999</v>
      </c>
      <c r="E30" s="4">
        <v>6466.29</v>
      </c>
      <c r="F30" s="4"/>
      <c r="G30" s="4">
        <v>102.68342770524998</v>
      </c>
      <c r="H30" s="4">
        <v>527.552</v>
      </c>
      <c r="I30" s="4">
        <v>102.68342770524998</v>
      </c>
      <c r="J30" s="4">
        <v>527.552</v>
      </c>
      <c r="K30" s="4"/>
      <c r="L30" s="4">
        <v>6993.842</v>
      </c>
      <c r="M30" s="1">
        <v>0.9245690709055195</v>
      </c>
      <c r="N30" s="1">
        <v>0.07543092909448056</v>
      </c>
      <c r="O30" s="4"/>
    </row>
    <row r="31" spans="1:15" ht="12.75">
      <c r="A31" s="3" t="s">
        <v>34</v>
      </c>
      <c r="B31" s="4">
        <v>2.5503252180000002</v>
      </c>
      <c r="C31" s="4">
        <v>148.084</v>
      </c>
      <c r="D31" s="4">
        <v>2.5503252180000002</v>
      </c>
      <c r="E31" s="4">
        <v>148.084</v>
      </c>
      <c r="F31" s="4"/>
      <c r="G31" s="4">
        <v>5.910782535</v>
      </c>
      <c r="H31" s="4">
        <v>40.786</v>
      </c>
      <c r="I31" s="4">
        <v>5.910782535</v>
      </c>
      <c r="J31" s="4">
        <v>40.786</v>
      </c>
      <c r="K31" s="4"/>
      <c r="L31" s="4">
        <v>188.87</v>
      </c>
      <c r="M31" s="1">
        <v>0.7840525228993488</v>
      </c>
      <c r="N31" s="1">
        <v>0.21594747710065124</v>
      </c>
      <c r="O31" s="4"/>
    </row>
    <row r="32" spans="1:15" ht="12.75">
      <c r="A32" s="3" t="s">
        <v>35</v>
      </c>
      <c r="B32" s="4">
        <v>581.075202477</v>
      </c>
      <c r="C32" s="4">
        <v>35611.96800000001</v>
      </c>
      <c r="D32" s="4">
        <v>827.2927038306</v>
      </c>
      <c r="E32" s="4">
        <v>50701.692</v>
      </c>
      <c r="F32" s="4"/>
      <c r="G32" s="4">
        <v>101.81557471400001</v>
      </c>
      <c r="H32" s="4">
        <v>551.25</v>
      </c>
      <c r="I32" s="4">
        <v>164.6106025025</v>
      </c>
      <c r="J32" s="4">
        <v>880.316</v>
      </c>
      <c r="K32" s="4"/>
      <c r="L32" s="4">
        <v>51582.00800000001</v>
      </c>
      <c r="M32" s="1">
        <v>0.9829336616752103</v>
      </c>
      <c r="N32" s="1">
        <v>0.017066338324789525</v>
      </c>
      <c r="O32" s="4"/>
    </row>
    <row r="33" spans="1:15" ht="12.75">
      <c r="A33" s="3" t="s">
        <v>37</v>
      </c>
      <c r="B33" s="4">
        <v>226.05965250959997</v>
      </c>
      <c r="C33" s="4">
        <v>13854.358000000002</v>
      </c>
      <c r="D33" s="4">
        <v>253.13862385980002</v>
      </c>
      <c r="E33" s="4">
        <v>15513.918000000001</v>
      </c>
      <c r="F33" s="4"/>
      <c r="G33" s="4">
        <v>62.508870856250006</v>
      </c>
      <c r="H33" s="4">
        <v>399.004</v>
      </c>
      <c r="I33" s="4">
        <v>64.06631514325001</v>
      </c>
      <c r="J33" s="4">
        <v>408.31</v>
      </c>
      <c r="K33" s="4"/>
      <c r="L33" s="4">
        <v>15922.228</v>
      </c>
      <c r="M33" s="1">
        <v>0.9743559758094158</v>
      </c>
      <c r="N33" s="1">
        <v>0.025644024190584383</v>
      </c>
      <c r="O33" s="4"/>
    </row>
    <row r="34" spans="1:15" ht="12.75">
      <c r="A34" s="3" t="s">
        <v>38</v>
      </c>
      <c r="B34" s="4">
        <v>6.5956011492</v>
      </c>
      <c r="C34" s="4">
        <v>404.22400000000005</v>
      </c>
      <c r="D34" s="4">
        <v>6.5956011492</v>
      </c>
      <c r="E34" s="4">
        <v>404.22400000000005</v>
      </c>
      <c r="F34" s="4"/>
      <c r="G34" s="4">
        <v>0</v>
      </c>
      <c r="H34" s="4">
        <v>0</v>
      </c>
      <c r="I34" s="4">
        <v>0</v>
      </c>
      <c r="J34" s="4">
        <v>0</v>
      </c>
      <c r="K34" s="4"/>
      <c r="L34" s="4">
        <v>404.22400000000005</v>
      </c>
      <c r="M34" s="1">
        <v>1</v>
      </c>
      <c r="N34" s="1">
        <v>0</v>
      </c>
      <c r="O34" s="4"/>
    </row>
    <row r="35" spans="1:15" ht="12.75">
      <c r="A35" s="3" t="s">
        <v>39</v>
      </c>
      <c r="B35" s="4">
        <v>243.1683697254</v>
      </c>
      <c r="C35" s="4">
        <v>15738.918</v>
      </c>
      <c r="D35" s="4">
        <v>253.59386425379998</v>
      </c>
      <c r="E35" s="4">
        <v>16400.726000000002</v>
      </c>
      <c r="F35" s="4"/>
      <c r="G35" s="4">
        <v>4451.64957306825</v>
      </c>
      <c r="H35" s="4">
        <v>26817.791999999998</v>
      </c>
      <c r="I35" s="4">
        <v>4628.96366692375</v>
      </c>
      <c r="J35" s="4">
        <v>27867.694</v>
      </c>
      <c r="K35" s="4"/>
      <c r="L35" s="4">
        <v>44268.42</v>
      </c>
      <c r="M35" s="1">
        <v>0.3704836540359923</v>
      </c>
      <c r="N35" s="1">
        <v>0.6295163459640077</v>
      </c>
      <c r="O35" s="4"/>
    </row>
    <row r="36" spans="1:15" ht="12.75">
      <c r="A36" s="3" t="s">
        <v>40</v>
      </c>
      <c r="B36" s="4">
        <v>261.2017633974</v>
      </c>
      <c r="C36" s="4">
        <v>18927.514000000003</v>
      </c>
      <c r="D36" s="4">
        <v>261.2017633974</v>
      </c>
      <c r="E36" s="4">
        <v>18927.514000000003</v>
      </c>
      <c r="F36" s="4"/>
      <c r="G36" s="4">
        <v>7313.98354442</v>
      </c>
      <c r="H36" s="4">
        <v>45191.724</v>
      </c>
      <c r="I36" s="4">
        <v>7313.98354442</v>
      </c>
      <c r="J36" s="4">
        <v>45191.724</v>
      </c>
      <c r="K36" s="4"/>
      <c r="L36" s="4">
        <v>64119.238</v>
      </c>
      <c r="M36" s="1">
        <v>0.2951924350691754</v>
      </c>
      <c r="N36" s="1">
        <v>0.7048075649308247</v>
      </c>
      <c r="O36" s="4"/>
    </row>
    <row r="37" spans="1:15" ht="12.75">
      <c r="A37" s="3" t="s">
        <v>42</v>
      </c>
      <c r="B37" s="4">
        <v>380.0508346026</v>
      </c>
      <c r="C37" s="4">
        <v>29208.498</v>
      </c>
      <c r="D37" s="4">
        <v>380.0508346026</v>
      </c>
      <c r="E37" s="4">
        <v>29208.498</v>
      </c>
      <c r="F37" s="4"/>
      <c r="G37" s="4">
        <v>9341.494540259</v>
      </c>
      <c r="H37" s="4">
        <v>67636.2508</v>
      </c>
      <c r="I37" s="4">
        <v>9341.494540259</v>
      </c>
      <c r="J37" s="4">
        <v>67636.2508</v>
      </c>
      <c r="K37" s="4"/>
      <c r="L37" s="4">
        <v>96844.74879999999</v>
      </c>
      <c r="M37" s="1">
        <v>0.3016012572898532</v>
      </c>
      <c r="N37" s="1">
        <v>0.6983987427101469</v>
      </c>
      <c r="O37" s="4"/>
    </row>
    <row r="38" spans="1:15" ht="12.75">
      <c r="A38" s="3" t="s">
        <v>43</v>
      </c>
      <c r="B38" s="4">
        <v>52.81836112812</v>
      </c>
      <c r="C38" s="4">
        <v>4735.692000000001</v>
      </c>
      <c r="D38" s="4">
        <v>58.53627837792</v>
      </c>
      <c r="E38" s="4">
        <v>5216.392</v>
      </c>
      <c r="F38" s="4"/>
      <c r="G38" s="4">
        <v>5577.46600209575</v>
      </c>
      <c r="H38" s="4">
        <v>48426.678</v>
      </c>
      <c r="I38" s="4">
        <v>6534.304417081</v>
      </c>
      <c r="J38" s="4">
        <v>56337.18400000001</v>
      </c>
      <c r="K38" s="4"/>
      <c r="L38" s="4">
        <v>61553.576</v>
      </c>
      <c r="M38" s="1">
        <v>0.08474555564407825</v>
      </c>
      <c r="N38" s="1">
        <v>0.9152544443559218</v>
      </c>
      <c r="O38" s="4"/>
    </row>
    <row r="39" spans="1:15" ht="12.75">
      <c r="A39" s="3" t="s">
        <v>44</v>
      </c>
      <c r="B39" s="4">
        <v>112.9382886702</v>
      </c>
      <c r="C39" s="4">
        <v>20319.78</v>
      </c>
      <c r="D39" s="4">
        <v>144.6411318072</v>
      </c>
      <c r="E39" s="4">
        <v>24136.964</v>
      </c>
      <c r="F39" s="4"/>
      <c r="G39" s="4">
        <v>4553.0617134187505</v>
      </c>
      <c r="H39" s="4">
        <v>53449.788</v>
      </c>
      <c r="I39" s="4">
        <v>6803.6015458145</v>
      </c>
      <c r="J39" s="4">
        <v>78323.898</v>
      </c>
      <c r="K39" s="4"/>
      <c r="L39" s="4">
        <v>102460.86200000001</v>
      </c>
      <c r="M39" s="1">
        <v>0.23557252524383407</v>
      </c>
      <c r="N39" s="1">
        <v>0.7644274747561659</v>
      </c>
      <c r="O39" s="4"/>
    </row>
    <row r="40" spans="1:15" ht="12.75">
      <c r="A40" s="3" t="s">
        <v>45</v>
      </c>
      <c r="B40" s="4">
        <v>19.3075772694</v>
      </c>
      <c r="C40" s="4">
        <v>1273.6608</v>
      </c>
      <c r="D40" s="4">
        <v>20.319875263799997</v>
      </c>
      <c r="E40" s="4">
        <v>1336.3408000000002</v>
      </c>
      <c r="F40" s="4"/>
      <c r="G40" s="4">
        <v>2524.8329797005</v>
      </c>
      <c r="H40" s="4">
        <v>17996.158</v>
      </c>
      <c r="I40" s="4">
        <v>2780.07088997575</v>
      </c>
      <c r="J40" s="4">
        <v>19521.098</v>
      </c>
      <c r="K40" s="4"/>
      <c r="L40" s="4">
        <v>20857.438799999996</v>
      </c>
      <c r="M40" s="1">
        <v>0.06407022515151767</v>
      </c>
      <c r="N40" s="1">
        <v>0.9359297748484826</v>
      </c>
      <c r="O40" s="4"/>
    </row>
    <row r="41" spans="1:15" ht="12.75">
      <c r="A41" s="3" t="s">
        <v>46</v>
      </c>
      <c r="B41" s="4">
        <v>474.6333202324</v>
      </c>
      <c r="C41" s="4">
        <v>44464.2799</v>
      </c>
      <c r="D41" s="4">
        <v>474.6333202324</v>
      </c>
      <c r="E41" s="4">
        <v>44464.2799</v>
      </c>
      <c r="F41" s="4"/>
      <c r="G41" s="4">
        <v>4872.96377862875</v>
      </c>
      <c r="H41" s="4">
        <v>40743.7908</v>
      </c>
      <c r="I41" s="4">
        <v>5109.489066946445</v>
      </c>
      <c r="J41" s="4">
        <v>43603.012800000004</v>
      </c>
      <c r="K41" s="4"/>
      <c r="L41" s="4">
        <v>88067.2927</v>
      </c>
      <c r="M41" s="1">
        <v>0.504889823869878</v>
      </c>
      <c r="N41" s="1">
        <v>0.4951101761301219</v>
      </c>
      <c r="O41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Y542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1.57421875" style="3" customWidth="1"/>
    <col min="2" max="2" width="8.421875" style="8" customWidth="1"/>
    <col min="3" max="3" width="9.421875" style="4" customWidth="1"/>
    <col min="4" max="4" width="10.28125" style="4" customWidth="1"/>
    <col min="5" max="5" width="12.421875" style="4" customWidth="1"/>
    <col min="6" max="7" width="10.28125" style="4" customWidth="1"/>
    <col min="8" max="9" width="11.421875" style="4" customWidth="1"/>
    <col min="10" max="10" width="12.7109375" style="4" customWidth="1"/>
    <col min="11" max="11" width="8.421875" style="4" customWidth="1"/>
    <col min="12" max="12" width="10.28125" style="4" customWidth="1"/>
    <col min="13" max="13" width="8.421875" style="4" customWidth="1"/>
    <col min="14" max="14" width="11.421875" style="4" customWidth="1"/>
    <col min="15" max="17" width="15.00390625" style="4" customWidth="1"/>
    <col min="18" max="18" width="8.421875" style="4" customWidth="1"/>
    <col min="19" max="19" width="11.7109375" style="4" customWidth="1"/>
    <col min="20" max="20" width="10.28125" style="4" customWidth="1"/>
    <col min="21" max="21" width="12.421875" style="4" customWidth="1"/>
    <col min="22" max="22" width="8.421875" style="4" customWidth="1"/>
    <col min="23" max="25" width="11.421875" style="4" customWidth="1"/>
    <col min="26" max="26" width="11.7109375" style="4" customWidth="1"/>
    <col min="27" max="27" width="10.28125" style="4" customWidth="1"/>
    <col min="28" max="28" width="12.421875" style="4" customWidth="1"/>
    <col min="29" max="29" width="11.421875" style="4" customWidth="1"/>
    <col min="30" max="30" width="12.7109375" style="4" customWidth="1"/>
    <col min="31" max="31" width="8.421875" style="4" customWidth="1"/>
    <col min="32" max="32" width="11.421875" style="4" customWidth="1"/>
    <col min="33" max="34" width="10.28125" style="4" customWidth="1"/>
    <col min="35" max="37" width="15.00390625" style="4" customWidth="1"/>
    <col min="38" max="38" width="8.421875" style="4" customWidth="1"/>
    <col min="39" max="39" width="11.421875" style="4" customWidth="1"/>
    <col min="40" max="40" width="10.57421875" style="4" customWidth="1"/>
    <col min="41" max="41" width="12.421875" style="4" customWidth="1"/>
    <col min="42" max="42" width="8.421875" style="4" customWidth="1"/>
    <col min="43" max="43" width="13.28125" style="4" customWidth="1"/>
    <col min="44" max="46" width="8.421875" style="1" customWidth="1"/>
    <col min="47" max="47" width="14.8515625" style="4" customWidth="1"/>
    <col min="48" max="49" width="8.421875" style="1" customWidth="1"/>
    <col min="51" max="51" width="36.28125" style="0" customWidth="1"/>
  </cols>
  <sheetData>
    <row r="1" spans="3:23" ht="12.75">
      <c r="C1" s="5" t="s">
        <v>112</v>
      </c>
      <c r="W1" s="5"/>
    </row>
    <row r="2" spans="3:23" ht="12.75">
      <c r="C2" s="5" t="s">
        <v>91</v>
      </c>
      <c r="W2" s="5"/>
    </row>
    <row r="3" spans="43:47" ht="12.75">
      <c r="AQ3" s="5" t="s">
        <v>120</v>
      </c>
      <c r="AR3" s="2"/>
      <c r="AS3" s="2"/>
      <c r="AT3" s="2"/>
      <c r="AU3" s="5" t="s">
        <v>120</v>
      </c>
    </row>
    <row r="4" spans="1:49" ht="12.75">
      <c r="A4" s="3" t="s">
        <v>125</v>
      </c>
      <c r="B4" s="9" t="s">
        <v>105</v>
      </c>
      <c r="C4" s="5" t="s">
        <v>84</v>
      </c>
      <c r="D4" s="5" t="s">
        <v>84</v>
      </c>
      <c r="E4" s="5" t="s">
        <v>84</v>
      </c>
      <c r="F4" s="5" t="s">
        <v>84</v>
      </c>
      <c r="G4" s="5" t="s">
        <v>84</v>
      </c>
      <c r="H4" s="5" t="s">
        <v>84</v>
      </c>
      <c r="I4" s="5" t="s">
        <v>84</v>
      </c>
      <c r="J4" s="5" t="s">
        <v>84</v>
      </c>
      <c r="K4" s="5"/>
      <c r="L4" s="5" t="s">
        <v>84</v>
      </c>
      <c r="M4" s="5" t="s">
        <v>84</v>
      </c>
      <c r="N4" s="5" t="s">
        <v>84</v>
      </c>
      <c r="O4" s="5" t="s">
        <v>84</v>
      </c>
      <c r="P4" s="5" t="s">
        <v>84</v>
      </c>
      <c r="Q4" s="5" t="s">
        <v>84</v>
      </c>
      <c r="R4" s="5"/>
      <c r="S4" s="5" t="s">
        <v>84</v>
      </c>
      <c r="T4" s="5" t="s">
        <v>84</v>
      </c>
      <c r="U4" s="5" t="s">
        <v>84</v>
      </c>
      <c r="V4" s="5"/>
      <c r="W4" s="5" t="s">
        <v>117</v>
      </c>
      <c r="X4" s="5" t="s">
        <v>117</v>
      </c>
      <c r="Y4" s="5" t="s">
        <v>117</v>
      </c>
      <c r="Z4" s="5" t="s">
        <v>117</v>
      </c>
      <c r="AA4" s="5" t="s">
        <v>117</v>
      </c>
      <c r="AB4" s="5" t="s">
        <v>117</v>
      </c>
      <c r="AC4" s="5" t="s">
        <v>117</v>
      </c>
      <c r="AD4" s="5" t="s">
        <v>117</v>
      </c>
      <c r="AE4" s="5"/>
      <c r="AF4" s="5" t="s">
        <v>117</v>
      </c>
      <c r="AG4" s="5" t="s">
        <v>117</v>
      </c>
      <c r="AH4" s="5" t="s">
        <v>117</v>
      </c>
      <c r="AI4" s="5" t="s">
        <v>117</v>
      </c>
      <c r="AJ4" s="5" t="s">
        <v>117</v>
      </c>
      <c r="AK4" s="5" t="s">
        <v>117</v>
      </c>
      <c r="AL4" s="5"/>
      <c r="AM4" s="5" t="s">
        <v>117</v>
      </c>
      <c r="AN4" s="5" t="s">
        <v>117</v>
      </c>
      <c r="AO4" s="5" t="s">
        <v>117</v>
      </c>
      <c r="AP4" s="5"/>
      <c r="AQ4" s="5" t="s">
        <v>81</v>
      </c>
      <c r="AR4" s="2" t="s">
        <v>114</v>
      </c>
      <c r="AS4" s="2" t="s">
        <v>114</v>
      </c>
      <c r="AT4" s="2"/>
      <c r="AU4" s="5" t="s">
        <v>100</v>
      </c>
      <c r="AV4" s="2" t="s">
        <v>114</v>
      </c>
      <c r="AW4" s="2" t="s">
        <v>114</v>
      </c>
    </row>
    <row r="5" spans="3:49" ht="12.75">
      <c r="C5" s="5" t="s">
        <v>79</v>
      </c>
      <c r="D5" s="5" t="s">
        <v>79</v>
      </c>
      <c r="E5" s="5" t="s">
        <v>79</v>
      </c>
      <c r="F5" s="5" t="s">
        <v>72</v>
      </c>
      <c r="G5" s="5" t="s">
        <v>72</v>
      </c>
      <c r="H5" s="5" t="s">
        <v>72</v>
      </c>
      <c r="I5" s="5" t="s">
        <v>81</v>
      </c>
      <c r="J5" s="5" t="s">
        <v>81</v>
      </c>
      <c r="K5" s="5"/>
      <c r="L5" s="5" t="s">
        <v>86</v>
      </c>
      <c r="M5" s="5" t="s">
        <v>86</v>
      </c>
      <c r="N5" s="5" t="s">
        <v>86</v>
      </c>
      <c r="O5" s="5" t="s">
        <v>106</v>
      </c>
      <c r="P5" s="5" t="s">
        <v>106</v>
      </c>
      <c r="Q5" s="5" t="s">
        <v>106</v>
      </c>
      <c r="R5" s="5"/>
      <c r="S5" s="5" t="s">
        <v>119</v>
      </c>
      <c r="T5" s="5" t="s">
        <v>119</v>
      </c>
      <c r="U5" s="5" t="s">
        <v>119</v>
      </c>
      <c r="V5" s="5"/>
      <c r="W5" s="5" t="s">
        <v>79</v>
      </c>
      <c r="X5" s="5" t="s">
        <v>79</v>
      </c>
      <c r="Y5" s="5" t="s">
        <v>79</v>
      </c>
      <c r="Z5" s="5" t="s">
        <v>72</v>
      </c>
      <c r="AA5" s="5" t="s">
        <v>72</v>
      </c>
      <c r="AB5" s="5" t="s">
        <v>72</v>
      </c>
      <c r="AC5" s="5" t="s">
        <v>81</v>
      </c>
      <c r="AD5" s="5" t="s">
        <v>81</v>
      </c>
      <c r="AE5" s="5"/>
      <c r="AF5" s="5" t="s">
        <v>86</v>
      </c>
      <c r="AG5" s="5" t="s">
        <v>86</v>
      </c>
      <c r="AH5" s="5" t="s">
        <v>86</v>
      </c>
      <c r="AI5" s="5" t="s">
        <v>106</v>
      </c>
      <c r="AJ5" s="5" t="s">
        <v>106</v>
      </c>
      <c r="AK5" s="5" t="s">
        <v>106</v>
      </c>
      <c r="AL5" s="5"/>
      <c r="AM5" s="5" t="s">
        <v>119</v>
      </c>
      <c r="AN5" s="5" t="s">
        <v>119</v>
      </c>
      <c r="AO5" s="5" t="s">
        <v>119</v>
      </c>
      <c r="AP5" s="5"/>
      <c r="AQ5" s="5" t="s">
        <v>2</v>
      </c>
      <c r="AR5" s="2" t="s">
        <v>83</v>
      </c>
      <c r="AS5" s="2" t="s">
        <v>116</v>
      </c>
      <c r="AT5" s="2"/>
      <c r="AU5" s="5" t="s">
        <v>8</v>
      </c>
      <c r="AV5" s="2" t="s">
        <v>83</v>
      </c>
      <c r="AW5" s="2" t="s">
        <v>116</v>
      </c>
    </row>
    <row r="6" spans="3:42" ht="12.75">
      <c r="C6" s="5" t="s">
        <v>101</v>
      </c>
      <c r="D6" s="5" t="s">
        <v>94</v>
      </c>
      <c r="E6" s="5" t="s">
        <v>8</v>
      </c>
      <c r="F6" s="5" t="s">
        <v>101</v>
      </c>
      <c r="G6" s="5" t="s">
        <v>94</v>
      </c>
      <c r="H6" s="5" t="s">
        <v>8</v>
      </c>
      <c r="I6" s="5" t="s">
        <v>74</v>
      </c>
      <c r="J6" s="5" t="s">
        <v>0</v>
      </c>
      <c r="K6" s="5"/>
      <c r="L6" s="5" t="s">
        <v>101</v>
      </c>
      <c r="M6" s="5" t="s">
        <v>94</v>
      </c>
      <c r="N6" s="5" t="s">
        <v>8</v>
      </c>
      <c r="O6" s="5" t="s">
        <v>101</v>
      </c>
      <c r="P6" s="5" t="s">
        <v>94</v>
      </c>
      <c r="Q6" s="5" t="s">
        <v>8</v>
      </c>
      <c r="R6" s="5"/>
      <c r="S6" s="5" t="s">
        <v>101</v>
      </c>
      <c r="T6" s="5" t="s">
        <v>94</v>
      </c>
      <c r="U6" s="5" t="s">
        <v>8</v>
      </c>
      <c r="V6" s="5"/>
      <c r="W6" s="5" t="s">
        <v>101</v>
      </c>
      <c r="X6" s="5" t="s">
        <v>94</v>
      </c>
      <c r="Y6" s="5" t="s">
        <v>8</v>
      </c>
      <c r="Z6" s="5" t="s">
        <v>101</v>
      </c>
      <c r="AA6" s="5" t="s">
        <v>94</v>
      </c>
      <c r="AB6" s="5" t="s">
        <v>8</v>
      </c>
      <c r="AC6" s="5" t="s">
        <v>74</v>
      </c>
      <c r="AD6" s="5" t="s">
        <v>0</v>
      </c>
      <c r="AE6" s="5"/>
      <c r="AF6" s="5" t="s">
        <v>101</v>
      </c>
      <c r="AG6" s="5" t="s">
        <v>94</v>
      </c>
      <c r="AH6" s="5" t="s">
        <v>8</v>
      </c>
      <c r="AI6" s="5" t="s">
        <v>101</v>
      </c>
      <c r="AJ6" s="5" t="s">
        <v>94</v>
      </c>
      <c r="AK6" s="5" t="s">
        <v>8</v>
      </c>
      <c r="AL6" s="5"/>
      <c r="AM6" s="5" t="s">
        <v>101</v>
      </c>
      <c r="AN6" s="5" t="s">
        <v>99</v>
      </c>
      <c r="AO6" s="5" t="s">
        <v>8</v>
      </c>
      <c r="AP6" s="5"/>
    </row>
    <row r="8" spans="1:49" ht="12.75">
      <c r="A8" s="3">
        <v>1334</v>
      </c>
      <c r="B8" s="8">
        <v>12</v>
      </c>
      <c r="J8" s="4">
        <f>E8+H8</f>
        <v>0</v>
      </c>
      <c r="T8" s="4">
        <f>D8*1</f>
        <v>0</v>
      </c>
      <c r="U8" s="4">
        <v>0</v>
      </c>
      <c r="X8" s="4">
        <v>170.297</v>
      </c>
      <c r="Y8" s="4">
        <v>203.64</v>
      </c>
      <c r="AC8" s="4">
        <f>X8+AA8</f>
        <v>170.297</v>
      </c>
      <c r="AD8" s="4">
        <f>Y8+AB8</f>
        <v>203.64</v>
      </c>
      <c r="AN8" s="4">
        <f>X8*1</f>
        <v>170.297</v>
      </c>
      <c r="AO8" s="4">
        <v>203.64</v>
      </c>
      <c r="AQ8" s="4">
        <f>J8+AD8</f>
        <v>203.64</v>
      </c>
      <c r="AR8" s="1">
        <f>J8/AQ8</f>
        <v>0</v>
      </c>
      <c r="AS8" s="1">
        <f>AD8/AQ8</f>
        <v>1</v>
      </c>
      <c r="AU8" s="4">
        <f>U8+AO8</f>
        <v>203.64</v>
      </c>
      <c r="AV8" s="1">
        <f>U8/AU8</f>
        <v>0</v>
      </c>
      <c r="AW8" s="1">
        <f>AO8/AU8</f>
        <v>1</v>
      </c>
    </row>
    <row r="9" spans="1:49" ht="12.75">
      <c r="A9" s="3">
        <v>1335</v>
      </c>
      <c r="B9" s="8">
        <v>12</v>
      </c>
      <c r="D9" s="4">
        <v>141.469</v>
      </c>
      <c r="E9" s="4">
        <f>U9*1</f>
        <v>2071.19</v>
      </c>
      <c r="I9" s="4">
        <f>D9+G9</f>
        <v>141.469</v>
      </c>
      <c r="J9" s="4">
        <f>E9+H9</f>
        <v>2071.19</v>
      </c>
      <c r="T9" s="4">
        <f>D9*1</f>
        <v>141.469</v>
      </c>
      <c r="U9" s="4">
        <v>2071.19</v>
      </c>
      <c r="X9" s="4">
        <v>8017.984</v>
      </c>
      <c r="Y9" s="4">
        <v>9705.76</v>
      </c>
      <c r="AC9" s="4">
        <f>X9+AA9</f>
        <v>8017.984</v>
      </c>
      <c r="AD9" s="4">
        <f>Y9+AB9</f>
        <v>9705.76</v>
      </c>
      <c r="AN9" s="4">
        <f>X9*1</f>
        <v>8017.984</v>
      </c>
      <c r="AO9" s="4">
        <v>9705.76</v>
      </c>
      <c r="AQ9" s="4">
        <f>J9+AD9</f>
        <v>11776.95</v>
      </c>
      <c r="AR9" s="1">
        <f>J9/AQ9</f>
        <v>0.17586811525904414</v>
      </c>
      <c r="AS9" s="1">
        <f>AD9/AQ9</f>
        <v>0.8241318847409558</v>
      </c>
      <c r="AU9" s="4">
        <f>U9+AO9</f>
        <v>11776.95</v>
      </c>
      <c r="AV9" s="1">
        <f>U9/AU9</f>
        <v>0.17586811525904414</v>
      </c>
      <c r="AW9" s="1">
        <f>AO9/AU9</f>
        <v>0.8241318847409558</v>
      </c>
    </row>
    <row r="11" ht="12.75">
      <c r="A11" s="3">
        <f>1334-35</f>
        <v>1299</v>
      </c>
    </row>
    <row r="13" spans="1:49" ht="12.75">
      <c r="A13" s="3">
        <v>1336</v>
      </c>
      <c r="B13" s="8">
        <v>12</v>
      </c>
      <c r="D13" s="4">
        <v>615.057</v>
      </c>
      <c r="E13" s="4">
        <f>U13*1</f>
        <v>9004.81</v>
      </c>
      <c r="I13" s="4">
        <f aca="true" t="shared" si="0" ref="I13:J17">D13+G13</f>
        <v>615.057</v>
      </c>
      <c r="J13" s="4">
        <f t="shared" si="0"/>
        <v>9004.81</v>
      </c>
      <c r="T13" s="4">
        <f>D13*1</f>
        <v>615.057</v>
      </c>
      <c r="U13" s="4">
        <v>9004.81</v>
      </c>
      <c r="X13" s="4">
        <v>6941.045</v>
      </c>
      <c r="Y13" s="4">
        <v>8416.07</v>
      </c>
      <c r="AC13" s="4">
        <f aca="true" t="shared" si="1" ref="AC13:AD17">X13+AA13</f>
        <v>6941.045</v>
      </c>
      <c r="AD13" s="4">
        <f t="shared" si="1"/>
        <v>8416.07</v>
      </c>
      <c r="AN13" s="4">
        <f>X13*1</f>
        <v>6941.045</v>
      </c>
      <c r="AO13" s="4">
        <v>8416.07</v>
      </c>
      <c r="AQ13" s="4">
        <f>J13+AD13</f>
        <v>17420.879999999997</v>
      </c>
      <c r="AR13" s="1">
        <f>J13/AQ13</f>
        <v>0.5168975390450999</v>
      </c>
      <c r="AS13" s="1">
        <f>AD13/AQ13</f>
        <v>0.48310246095490017</v>
      </c>
      <c r="AU13" s="4">
        <f>U13+AO13</f>
        <v>17420.879999999997</v>
      </c>
      <c r="AV13" s="1">
        <f>U13/AU13</f>
        <v>0.5168975390450999</v>
      </c>
      <c r="AW13" s="1">
        <f>AO13/AU13</f>
        <v>0.48310246095490017</v>
      </c>
    </row>
    <row r="14" spans="1:49" ht="12.75">
      <c r="A14" s="3">
        <v>1337</v>
      </c>
      <c r="B14" s="8">
        <v>12</v>
      </c>
      <c r="D14" s="4">
        <v>524.257</v>
      </c>
      <c r="E14" s="4">
        <f>U14*1</f>
        <v>7708.44</v>
      </c>
      <c r="I14" s="4">
        <f t="shared" si="0"/>
        <v>524.257</v>
      </c>
      <c r="J14" s="4">
        <f t="shared" si="0"/>
        <v>7708.44</v>
      </c>
      <c r="T14" s="4">
        <f>D14*1</f>
        <v>524.257</v>
      </c>
      <c r="U14" s="4">
        <v>7708.44</v>
      </c>
      <c r="X14" s="4">
        <v>3612.878</v>
      </c>
      <c r="Y14" s="4">
        <v>4885.5</v>
      </c>
      <c r="AC14" s="4">
        <f t="shared" si="1"/>
        <v>3612.878</v>
      </c>
      <c r="AD14" s="4">
        <f t="shared" si="1"/>
        <v>4885.5</v>
      </c>
      <c r="AN14" s="4">
        <f>X14*1</f>
        <v>3612.878</v>
      </c>
      <c r="AO14" s="4">
        <v>4885.5</v>
      </c>
      <c r="AQ14" s="4">
        <f>J14+AD14</f>
        <v>12593.939999999999</v>
      </c>
      <c r="AR14" s="1">
        <f>J14/AQ14</f>
        <v>0.6120753314689447</v>
      </c>
      <c r="AS14" s="1">
        <f>AD14/AQ14</f>
        <v>0.38792466853105545</v>
      </c>
      <c r="AU14" s="4">
        <f>U14+AO14</f>
        <v>12593.939999999999</v>
      </c>
      <c r="AV14" s="1">
        <f>U14/AU14</f>
        <v>0.6120753314689447</v>
      </c>
      <c r="AW14" s="1">
        <f>AO14/AU14</f>
        <v>0.38792466853105545</v>
      </c>
    </row>
    <row r="15" spans="1:49" ht="12.75">
      <c r="A15" s="3">
        <v>1338</v>
      </c>
      <c r="B15" s="8">
        <v>12</v>
      </c>
      <c r="D15" s="4">
        <v>180.552</v>
      </c>
      <c r="E15" s="4">
        <f>U15*1</f>
        <v>2936.04</v>
      </c>
      <c r="I15" s="4">
        <f t="shared" si="0"/>
        <v>180.552</v>
      </c>
      <c r="J15" s="4">
        <f t="shared" si="0"/>
        <v>2936.04</v>
      </c>
      <c r="T15" s="4">
        <f>D15*1</f>
        <v>180.552</v>
      </c>
      <c r="U15" s="4">
        <v>2936.04</v>
      </c>
      <c r="X15" s="4">
        <v>7274.621</v>
      </c>
      <c r="Y15" s="4">
        <v>10525.32</v>
      </c>
      <c r="AC15" s="4">
        <f t="shared" si="1"/>
        <v>7274.621</v>
      </c>
      <c r="AD15" s="4">
        <f t="shared" si="1"/>
        <v>10525.32</v>
      </c>
      <c r="AN15" s="4">
        <f>X15*1</f>
        <v>7274.621</v>
      </c>
      <c r="AO15" s="4">
        <v>10525.32</v>
      </c>
      <c r="AQ15" s="4">
        <f>J15+AD15</f>
        <v>13461.36</v>
      </c>
      <c r="AR15" s="1">
        <f>J15/AQ15</f>
        <v>0.2181087200698889</v>
      </c>
      <c r="AS15" s="1">
        <f>AD15/AQ15</f>
        <v>0.781891279930111</v>
      </c>
      <c r="AU15" s="4">
        <f>U15+AO15</f>
        <v>13461.36</v>
      </c>
      <c r="AV15" s="1">
        <f>U15/AU15</f>
        <v>0.2181087200698889</v>
      </c>
      <c r="AW15" s="1">
        <f>AO15/AU15</f>
        <v>0.781891279930111</v>
      </c>
    </row>
    <row r="16" spans="1:49" ht="12.75">
      <c r="A16" s="3">
        <v>1339</v>
      </c>
      <c r="B16" s="8">
        <v>13.25</v>
      </c>
      <c r="D16" s="4">
        <v>13.978</v>
      </c>
      <c r="E16" s="4">
        <f>U16*1</f>
        <v>229.16</v>
      </c>
      <c r="I16" s="4">
        <f t="shared" si="0"/>
        <v>13.978</v>
      </c>
      <c r="J16" s="4">
        <f t="shared" si="0"/>
        <v>229.16</v>
      </c>
      <c r="T16" s="4">
        <f>D16*1</f>
        <v>13.978</v>
      </c>
      <c r="U16" s="4">
        <v>229.16</v>
      </c>
      <c r="X16" s="4">
        <v>377.026</v>
      </c>
      <c r="Y16" s="4">
        <v>540.27</v>
      </c>
      <c r="AC16" s="4">
        <f t="shared" si="1"/>
        <v>377.026</v>
      </c>
      <c r="AD16" s="4">
        <f t="shared" si="1"/>
        <v>540.27</v>
      </c>
      <c r="AN16" s="4">
        <f>X16*1</f>
        <v>377.026</v>
      </c>
      <c r="AO16" s="4">
        <v>540.27</v>
      </c>
      <c r="AQ16" s="4">
        <f>J16+AD16</f>
        <v>769.43</v>
      </c>
      <c r="AR16" s="1">
        <f>J16/AQ16</f>
        <v>0.2978308618067921</v>
      </c>
      <c r="AS16" s="1">
        <f>AD16/AQ16</f>
        <v>0.702169138193208</v>
      </c>
      <c r="AU16" s="4">
        <f>U16+AO16</f>
        <v>769.43</v>
      </c>
      <c r="AV16" s="1">
        <f>U16/AU16</f>
        <v>0.2978308618067921</v>
      </c>
      <c r="AW16" s="1">
        <f>AO16/AU16</f>
        <v>0.702169138193208</v>
      </c>
    </row>
    <row r="17" spans="1:49" ht="12.75">
      <c r="A17" s="3">
        <v>1340</v>
      </c>
      <c r="B17" s="8">
        <v>12</v>
      </c>
      <c r="E17" s="4">
        <f>U17*1</f>
        <v>0</v>
      </c>
      <c r="I17" s="4">
        <f t="shared" si="0"/>
        <v>0</v>
      </c>
      <c r="J17" s="4">
        <f t="shared" si="0"/>
        <v>0</v>
      </c>
      <c r="T17" s="4">
        <f>D17*1</f>
        <v>0</v>
      </c>
      <c r="U17" s="4">
        <v>0</v>
      </c>
      <c r="X17" s="4">
        <v>0</v>
      </c>
      <c r="Y17" s="4">
        <v>0</v>
      </c>
      <c r="AC17" s="4">
        <f t="shared" si="1"/>
        <v>0</v>
      </c>
      <c r="AD17" s="4">
        <f t="shared" si="1"/>
        <v>0</v>
      </c>
      <c r="AN17" s="4">
        <f>X17*1</f>
        <v>0</v>
      </c>
      <c r="AO17" s="4">
        <v>0</v>
      </c>
      <c r="AQ17" s="4">
        <f>J17+AD17</f>
        <v>0</v>
      </c>
      <c r="AR17" s="4">
        <v>0</v>
      </c>
      <c r="AS17" s="4">
        <v>0</v>
      </c>
      <c r="AU17" s="4">
        <f>U17+AO17</f>
        <v>0</v>
      </c>
      <c r="AV17" s="1">
        <v>0</v>
      </c>
      <c r="AW17" s="1">
        <v>0</v>
      </c>
    </row>
    <row r="18" spans="44:45" ht="12.75">
      <c r="AR18" s="4"/>
      <c r="AS18" s="4"/>
    </row>
    <row r="19" spans="1:49" ht="12.75">
      <c r="A19" s="3">
        <f>1336-40</f>
        <v>1296</v>
      </c>
      <c r="D19" s="4">
        <f>SUM(D13:D18)/5</f>
        <v>266.76879999999994</v>
      </c>
      <c r="E19" s="4">
        <f>SUM(E13:E18)/5</f>
        <v>3975.69</v>
      </c>
      <c r="I19" s="4">
        <f>D19+G19</f>
        <v>266.76879999999994</v>
      </c>
      <c r="J19" s="4">
        <f>SUM(J13:J18)/5</f>
        <v>3975.69</v>
      </c>
      <c r="T19" s="4">
        <f>SUM(T13:T18)/5</f>
        <v>266.76879999999994</v>
      </c>
      <c r="U19" s="4">
        <f>SUM(U13:U18)/5</f>
        <v>3975.69</v>
      </c>
      <c r="X19" s="4">
        <f>SUM(X13:X18)/5</f>
        <v>3641.1140000000005</v>
      </c>
      <c r="Y19" s="4">
        <f>SUM(Y13:Y18)/5</f>
        <v>4873.432</v>
      </c>
      <c r="AC19" s="4">
        <f>X19+AA19</f>
        <v>3641.1140000000005</v>
      </c>
      <c r="AD19" s="4">
        <f>SUM(AD13:AD18)/5</f>
        <v>4873.432</v>
      </c>
      <c r="AN19" s="4">
        <f>SUM(AN13:AN18)/5</f>
        <v>3641.1140000000005</v>
      </c>
      <c r="AO19" s="4">
        <f>SUM(AO13:AO18)/5</f>
        <v>4873.432</v>
      </c>
      <c r="AQ19" s="4">
        <f>SUM(AQ13:AQ18)/5</f>
        <v>8849.122</v>
      </c>
      <c r="AS19" s="4"/>
      <c r="AU19" s="4">
        <f>SUM(AU13:AU18)/5</f>
        <v>8849.122</v>
      </c>
      <c r="AV19" s="1">
        <f>U19/AU19</f>
        <v>0.4492750806238179</v>
      </c>
      <c r="AW19" s="1">
        <f>AO19/AU19</f>
        <v>0.5507249193761822</v>
      </c>
    </row>
    <row r="20" spans="44:45" ht="12.75">
      <c r="AR20" s="4"/>
      <c r="AS20" s="4"/>
    </row>
    <row r="21" spans="1:49" ht="12.75">
      <c r="A21" s="3">
        <v>1341</v>
      </c>
      <c r="B21" s="8">
        <v>12</v>
      </c>
      <c r="E21" s="4">
        <f>U21*1</f>
        <v>0</v>
      </c>
      <c r="I21" s="4">
        <f aca="true" t="shared" si="2" ref="I21:J25">D21+G21</f>
        <v>0</v>
      </c>
      <c r="J21" s="4">
        <f t="shared" si="2"/>
        <v>0</v>
      </c>
      <c r="T21" s="4">
        <f>D21*1</f>
        <v>0</v>
      </c>
      <c r="Y21" s="4">
        <v>0</v>
      </c>
      <c r="AC21" s="4">
        <f aca="true" t="shared" si="3" ref="AC21:AD25">X21+AA21</f>
        <v>0</v>
      </c>
      <c r="AD21" s="4">
        <f t="shared" si="3"/>
        <v>0</v>
      </c>
      <c r="AN21" s="4">
        <f>X21*1</f>
        <v>0</v>
      </c>
      <c r="AQ21" s="4">
        <f>J21+AD21</f>
        <v>0</v>
      </c>
      <c r="AR21" s="4">
        <v>0</v>
      </c>
      <c r="AS21" s="4">
        <v>0</v>
      </c>
      <c r="AU21" s="4">
        <f>U21+AO21</f>
        <v>0</v>
      </c>
      <c r="AV21" s="1">
        <v>0</v>
      </c>
      <c r="AW21" s="1">
        <v>0</v>
      </c>
    </row>
    <row r="22" spans="1:49" ht="12.75">
      <c r="A22" s="3">
        <v>1342</v>
      </c>
      <c r="B22" s="8">
        <v>12</v>
      </c>
      <c r="E22" s="4">
        <f>U22*1</f>
        <v>0</v>
      </c>
      <c r="I22" s="4">
        <f t="shared" si="2"/>
        <v>0</v>
      </c>
      <c r="J22" s="4">
        <f t="shared" si="2"/>
        <v>0</v>
      </c>
      <c r="T22" s="4">
        <f>D22*1</f>
        <v>0</v>
      </c>
      <c r="Y22" s="4">
        <v>0</v>
      </c>
      <c r="AC22" s="4">
        <f t="shared" si="3"/>
        <v>0</v>
      </c>
      <c r="AD22" s="4">
        <f t="shared" si="3"/>
        <v>0</v>
      </c>
      <c r="AN22" s="4">
        <f>X22*1</f>
        <v>0</v>
      </c>
      <c r="AQ22" s="4">
        <f>J22+AD22</f>
        <v>0</v>
      </c>
      <c r="AR22" s="4">
        <v>0</v>
      </c>
      <c r="AS22" s="4">
        <v>0</v>
      </c>
      <c r="AU22" s="4">
        <f>U22+AO22</f>
        <v>0</v>
      </c>
      <c r="AV22" s="1">
        <v>0</v>
      </c>
      <c r="AW22" s="1">
        <v>0</v>
      </c>
    </row>
    <row r="23" spans="1:49" ht="12.75">
      <c r="A23" s="3">
        <v>1343</v>
      </c>
      <c r="B23" s="8">
        <v>6</v>
      </c>
      <c r="D23" s="4">
        <v>6.608</v>
      </c>
      <c r="E23" s="4">
        <f>U23*1</f>
        <v>133</v>
      </c>
      <c r="I23" s="4">
        <f t="shared" si="2"/>
        <v>6.608</v>
      </c>
      <c r="J23" s="4">
        <f t="shared" si="2"/>
        <v>133</v>
      </c>
      <c r="T23" s="4">
        <f>D23*1</f>
        <v>6.608</v>
      </c>
      <c r="U23" s="4">
        <v>133</v>
      </c>
      <c r="X23" s="4">
        <v>803.057</v>
      </c>
      <c r="Y23" s="4">
        <v>1412.3</v>
      </c>
      <c r="AC23" s="4">
        <f t="shared" si="3"/>
        <v>803.057</v>
      </c>
      <c r="AD23" s="4">
        <f t="shared" si="3"/>
        <v>1412.3</v>
      </c>
      <c r="AN23" s="4">
        <f>X23*1</f>
        <v>803.057</v>
      </c>
      <c r="AO23" s="4">
        <v>1412.3</v>
      </c>
      <c r="AQ23" s="4">
        <f>J23+AD23</f>
        <v>1545.3</v>
      </c>
      <c r="AR23" s="1">
        <f>J23/AQ23</f>
        <v>0.08606743027243902</v>
      </c>
      <c r="AS23" s="1">
        <f>AD23/AQ23</f>
        <v>0.913932569727561</v>
      </c>
      <c r="AU23" s="4">
        <f>U23+AO23</f>
        <v>1545.3</v>
      </c>
      <c r="AV23" s="1">
        <f>U23/AU23</f>
        <v>0.08606743027243902</v>
      </c>
      <c r="AW23" s="1">
        <f>AO23/AU23</f>
        <v>0.913932569727561</v>
      </c>
    </row>
    <row r="24" spans="1:49" ht="12.75">
      <c r="A24" s="3">
        <v>1344</v>
      </c>
      <c r="B24" s="8">
        <v>6</v>
      </c>
      <c r="E24" s="4">
        <f>U24*1</f>
        <v>0</v>
      </c>
      <c r="I24" s="4">
        <f t="shared" si="2"/>
        <v>0</v>
      </c>
      <c r="J24" s="4">
        <f t="shared" si="2"/>
        <v>0</v>
      </c>
      <c r="T24" s="4">
        <f>D24*1</f>
        <v>0</v>
      </c>
      <c r="X24" s="4">
        <v>80.746</v>
      </c>
      <c r="Y24" s="4">
        <v>142</v>
      </c>
      <c r="AC24" s="4">
        <f t="shared" si="3"/>
        <v>80.746</v>
      </c>
      <c r="AD24" s="4">
        <f t="shared" si="3"/>
        <v>142</v>
      </c>
      <c r="AN24" s="4">
        <f>X24*1</f>
        <v>80.746</v>
      </c>
      <c r="AO24" s="4">
        <v>142</v>
      </c>
      <c r="AQ24" s="4">
        <f>J24+AD24</f>
        <v>142</v>
      </c>
      <c r="AR24" s="1">
        <f>J24/AQ24</f>
        <v>0</v>
      </c>
      <c r="AS24" s="1">
        <f>AD24/AQ24</f>
        <v>1</v>
      </c>
      <c r="AU24" s="4">
        <f>U24+AO24</f>
        <v>142</v>
      </c>
      <c r="AV24" s="1">
        <f>U24/AU24</f>
        <v>0</v>
      </c>
      <c r="AW24" s="1">
        <f>AO24/AU24</f>
        <v>1</v>
      </c>
    </row>
    <row r="25" spans="1:49" ht="12.75">
      <c r="A25" s="3">
        <v>1345</v>
      </c>
      <c r="B25" s="8" t="s">
        <v>82</v>
      </c>
      <c r="E25" s="4">
        <f>U25*1</f>
        <v>0</v>
      </c>
      <c r="I25" s="4">
        <f t="shared" si="2"/>
        <v>0</v>
      </c>
      <c r="J25" s="4">
        <f t="shared" si="2"/>
        <v>0</v>
      </c>
      <c r="T25" s="4">
        <f>D25*1</f>
        <v>0</v>
      </c>
      <c r="Y25" s="4">
        <v>0</v>
      </c>
      <c r="AC25" s="4">
        <f t="shared" si="3"/>
        <v>0</v>
      </c>
      <c r="AD25" s="4">
        <f t="shared" si="3"/>
        <v>0</v>
      </c>
      <c r="AN25" s="4">
        <f>X25*1</f>
        <v>0</v>
      </c>
      <c r="AQ25" s="4">
        <f>J25+AD25</f>
        <v>0</v>
      </c>
      <c r="AR25" s="4">
        <f>K25+AE25</f>
        <v>0</v>
      </c>
      <c r="AS25" s="4">
        <f>L25+AF25</f>
        <v>0</v>
      </c>
      <c r="AU25" s="4">
        <f>U25+AO25</f>
        <v>0</v>
      </c>
      <c r="AV25" s="1">
        <v>0</v>
      </c>
      <c r="AW25" s="1">
        <v>0</v>
      </c>
    </row>
    <row r="26" spans="44:45" ht="12.75">
      <c r="AR26" s="4"/>
      <c r="AS26" s="4"/>
    </row>
    <row r="27" spans="1:49" ht="12.75">
      <c r="A27" s="3">
        <f>1341-45</f>
        <v>1296</v>
      </c>
      <c r="D27" s="4">
        <f>SUM(D21:D26)/5</f>
        <v>1.3215999999999999</v>
      </c>
      <c r="E27" s="4">
        <f>SUM(E21:E26)/5</f>
        <v>26.6</v>
      </c>
      <c r="I27" s="4">
        <f>D27+G27</f>
        <v>1.3215999999999999</v>
      </c>
      <c r="J27" s="4">
        <f>SUM(J21:J26)/5</f>
        <v>26.6</v>
      </c>
      <c r="T27" s="4">
        <f>SUM(T21:T26)/5</f>
        <v>1.3215999999999999</v>
      </c>
      <c r="U27" s="4">
        <f>SUM(U21:U26)/5</f>
        <v>26.6</v>
      </c>
      <c r="X27" s="4">
        <f>SUM(X21:X26)/5</f>
        <v>176.7606</v>
      </c>
      <c r="Y27" s="4">
        <f>SUM(Y21:Y26)/5</f>
        <v>310.86</v>
      </c>
      <c r="AC27" s="4">
        <f>X27+AA27</f>
        <v>176.7606</v>
      </c>
      <c r="AD27" s="4">
        <f>SUM(AD21:AD26)/5</f>
        <v>310.86</v>
      </c>
      <c r="AN27" s="4">
        <f>SUM(AN21:AN26)/5</f>
        <v>176.7606</v>
      </c>
      <c r="AO27" s="4">
        <f>SUM(AO21:AO26)/5</f>
        <v>310.86</v>
      </c>
      <c r="AQ27" s="4">
        <f>SUM(AQ21:AQ26)/5</f>
        <v>337.46</v>
      </c>
      <c r="AR27" s="4"/>
      <c r="AS27" s="4"/>
      <c r="AU27" s="4">
        <f>SUM(AU21:AU26)/5</f>
        <v>337.46</v>
      </c>
      <c r="AV27" s="1">
        <f>U27/AU27</f>
        <v>0.07882415693711849</v>
      </c>
      <c r="AW27" s="1">
        <f>AO27/AU27</f>
        <v>0.9211758430628816</v>
      </c>
    </row>
    <row r="28" spans="44:45" ht="12.75">
      <c r="AR28" s="4"/>
      <c r="AS28" s="4"/>
    </row>
    <row r="29" spans="1:49" ht="12.75">
      <c r="A29" s="3">
        <v>1346</v>
      </c>
      <c r="B29" s="8">
        <v>8.33</v>
      </c>
      <c r="E29" s="4">
        <f>U29*1</f>
        <v>0</v>
      </c>
      <c r="I29" s="4">
        <f aca="true" t="shared" si="4" ref="I29:J33">D29+G29</f>
        <v>0</v>
      </c>
      <c r="J29" s="4">
        <f t="shared" si="4"/>
        <v>0</v>
      </c>
      <c r="T29" s="4">
        <f>D29*1</f>
        <v>0</v>
      </c>
      <c r="X29" s="4">
        <v>1361.757</v>
      </c>
      <c r="Y29" s="4">
        <v>2499</v>
      </c>
      <c r="AC29" s="4">
        <f aca="true" t="shared" si="5" ref="AC29:AD33">X29+AA29</f>
        <v>1361.757</v>
      </c>
      <c r="AD29" s="4">
        <f t="shared" si="5"/>
        <v>2499</v>
      </c>
      <c r="AN29" s="4">
        <f>X29*1</f>
        <v>1361.757</v>
      </c>
      <c r="AO29" s="4">
        <v>2499</v>
      </c>
      <c r="AQ29" s="4">
        <f>J29+AD29</f>
        <v>2499</v>
      </c>
      <c r="AR29" s="1">
        <f>J29/AQ29</f>
        <v>0</v>
      </c>
      <c r="AS29" s="1">
        <f>AD29/AQ29</f>
        <v>1</v>
      </c>
      <c r="AU29" s="4">
        <f>U29+AO29</f>
        <v>2499</v>
      </c>
      <c r="AV29" s="1">
        <v>0</v>
      </c>
      <c r="AW29" s="1">
        <v>0</v>
      </c>
    </row>
    <row r="30" spans="1:49" ht="12.75">
      <c r="A30" s="3">
        <v>1347</v>
      </c>
      <c r="B30" s="8">
        <v>12</v>
      </c>
      <c r="E30" s="4">
        <f>U30*1</f>
        <v>0</v>
      </c>
      <c r="I30" s="4">
        <f t="shared" si="4"/>
        <v>0</v>
      </c>
      <c r="J30" s="4">
        <f t="shared" si="4"/>
        <v>0</v>
      </c>
      <c r="T30" s="4">
        <f>D30*1</f>
        <v>0</v>
      </c>
      <c r="X30" s="4">
        <v>7643.177</v>
      </c>
      <c r="Y30" s="4">
        <v>15358.43</v>
      </c>
      <c r="AC30" s="4">
        <f t="shared" si="5"/>
        <v>7643.177</v>
      </c>
      <c r="AD30" s="4">
        <f t="shared" si="5"/>
        <v>15358.43</v>
      </c>
      <c r="AN30" s="4">
        <f>X30*1</f>
        <v>7643.177</v>
      </c>
      <c r="AO30" s="4">
        <v>15358.43</v>
      </c>
      <c r="AQ30" s="4">
        <f>J30+AD30</f>
        <v>15358.43</v>
      </c>
      <c r="AR30" s="1">
        <f>J30/AQ30</f>
        <v>0</v>
      </c>
      <c r="AS30" s="1">
        <f>AD30/AQ30</f>
        <v>1</v>
      </c>
      <c r="AU30" s="4">
        <f>U30+AO30</f>
        <v>15358.43</v>
      </c>
      <c r="AV30" s="1">
        <v>0</v>
      </c>
      <c r="AW30" s="1">
        <v>0</v>
      </c>
    </row>
    <row r="31" spans="1:49" ht="12.75">
      <c r="A31" s="3">
        <v>1348</v>
      </c>
      <c r="B31" s="8">
        <v>12</v>
      </c>
      <c r="E31" s="4">
        <f>U31*1</f>
        <v>0</v>
      </c>
      <c r="I31" s="4">
        <f t="shared" si="4"/>
        <v>0</v>
      </c>
      <c r="J31" s="4">
        <f t="shared" si="4"/>
        <v>0</v>
      </c>
      <c r="T31" s="4">
        <f>D31*1</f>
        <v>0</v>
      </c>
      <c r="X31" s="4">
        <v>7492.972</v>
      </c>
      <c r="Y31" s="4">
        <v>15104.98</v>
      </c>
      <c r="AC31" s="4">
        <f t="shared" si="5"/>
        <v>7492.972</v>
      </c>
      <c r="AD31" s="4">
        <f t="shared" si="5"/>
        <v>15104.98</v>
      </c>
      <c r="AN31" s="4">
        <f>X31*1</f>
        <v>7492.972</v>
      </c>
      <c r="AO31" s="4">
        <v>15104.98</v>
      </c>
      <c r="AQ31" s="4">
        <f>J31+AD31</f>
        <v>15104.98</v>
      </c>
      <c r="AR31" s="1">
        <f>J31/AQ31</f>
        <v>0</v>
      </c>
      <c r="AS31" s="1">
        <f>AD31/AQ31</f>
        <v>1</v>
      </c>
      <c r="AU31" s="4">
        <f>U31+AO31</f>
        <v>15104.98</v>
      </c>
      <c r="AV31" s="1">
        <f>U31/AU31</f>
        <v>0</v>
      </c>
      <c r="AW31" s="1">
        <f>AO31/AU31</f>
        <v>1</v>
      </c>
    </row>
    <row r="32" spans="1:49" ht="12.75">
      <c r="A32" s="3">
        <v>1349</v>
      </c>
      <c r="B32" s="8">
        <v>12</v>
      </c>
      <c r="D32" s="4">
        <v>473.624</v>
      </c>
      <c r="E32" s="4">
        <f>U32*1</f>
        <v>9887.8</v>
      </c>
      <c r="I32" s="4">
        <f t="shared" si="4"/>
        <v>473.624</v>
      </c>
      <c r="J32" s="4">
        <f t="shared" si="4"/>
        <v>9887.8</v>
      </c>
      <c r="T32" s="4">
        <f>D32*1</f>
        <v>473.624</v>
      </c>
      <c r="U32" s="4">
        <v>9887.8</v>
      </c>
      <c r="X32" s="4">
        <v>2440.135</v>
      </c>
      <c r="Y32" s="4">
        <v>4919.03</v>
      </c>
      <c r="AC32" s="4">
        <f t="shared" si="5"/>
        <v>2440.135</v>
      </c>
      <c r="AD32" s="4">
        <f t="shared" si="5"/>
        <v>4919.03</v>
      </c>
      <c r="AN32" s="4">
        <f>X32*1</f>
        <v>2440.135</v>
      </c>
      <c r="AO32" s="4">
        <v>4919.03</v>
      </c>
      <c r="AQ32" s="4">
        <f>J32+AD32</f>
        <v>14806.829999999998</v>
      </c>
      <c r="AR32" s="1">
        <f>J32/AQ32</f>
        <v>0.6677864201858197</v>
      </c>
      <c r="AS32" s="1">
        <f>AD32/AQ32</f>
        <v>0.33221357981418037</v>
      </c>
      <c r="AU32" s="4">
        <f>U32+AO32</f>
        <v>14806.829999999998</v>
      </c>
      <c r="AV32" s="1">
        <f>U32/AU32</f>
        <v>0.6677864201858197</v>
      </c>
      <c r="AW32" s="1">
        <f>AO32/AU32</f>
        <v>0.33221357981418037</v>
      </c>
    </row>
    <row r="33" spans="1:49" ht="12.75">
      <c r="A33" s="3">
        <v>1350</v>
      </c>
      <c r="B33" s="8">
        <v>12</v>
      </c>
      <c r="D33" s="4">
        <v>1106.199</v>
      </c>
      <c r="E33" s="4">
        <f>U33*1</f>
        <v>23094.01</v>
      </c>
      <c r="I33" s="4">
        <f t="shared" si="4"/>
        <v>1106.199</v>
      </c>
      <c r="J33" s="4">
        <f t="shared" si="4"/>
        <v>23094.01</v>
      </c>
      <c r="T33" s="4">
        <f>D33*1</f>
        <v>1106.199</v>
      </c>
      <c r="U33" s="4">
        <v>23094.01</v>
      </c>
      <c r="X33" s="4">
        <v>8829.408</v>
      </c>
      <c r="Y33" s="4">
        <v>17811.53</v>
      </c>
      <c r="AC33" s="4">
        <f t="shared" si="5"/>
        <v>8829.408</v>
      </c>
      <c r="AD33" s="4">
        <f t="shared" si="5"/>
        <v>17811.53</v>
      </c>
      <c r="AN33" s="4">
        <f>X33*1</f>
        <v>8829.408</v>
      </c>
      <c r="AO33" s="4">
        <v>17811.53</v>
      </c>
      <c r="AQ33" s="4">
        <f>J33+AD33</f>
        <v>40905.53999999999</v>
      </c>
      <c r="AR33" s="1">
        <f>J33/AQ33</f>
        <v>0.5645692490552625</v>
      </c>
      <c r="AS33" s="1">
        <f>AD33/AQ33</f>
        <v>0.4354307509447376</v>
      </c>
      <c r="AU33" s="4">
        <f>U33+AO33</f>
        <v>40905.53999999999</v>
      </c>
      <c r="AV33" s="1">
        <f>U33/AU33</f>
        <v>0.5645692490552625</v>
      </c>
      <c r="AW33" s="1">
        <f>AO33/AU33</f>
        <v>0.4354307509447376</v>
      </c>
    </row>
    <row r="35" spans="1:49" ht="12.75">
      <c r="A35" s="3">
        <f>1346-50</f>
        <v>1296</v>
      </c>
      <c r="D35" s="4">
        <f>SUM(D29:D34)/5</f>
        <v>315.9646</v>
      </c>
      <c r="E35" s="4">
        <f>SUM(E29:E34)/5</f>
        <v>6596.361999999999</v>
      </c>
      <c r="I35" s="4">
        <f>D35+G35</f>
        <v>315.9646</v>
      </c>
      <c r="J35" s="4">
        <f>SUM(J29:J34)/5</f>
        <v>6596.361999999999</v>
      </c>
      <c r="T35" s="4">
        <f>SUM(T29:T34)/5</f>
        <v>315.9646</v>
      </c>
      <c r="U35" s="4">
        <f>SUM(U29:U34)/5</f>
        <v>6596.361999999999</v>
      </c>
      <c r="X35" s="4">
        <f>SUM(X29:X34)/5</f>
        <v>5553.489799999999</v>
      </c>
      <c r="Y35" s="4">
        <f>SUM(Y29:Y34)/5</f>
        <v>11138.594000000001</v>
      </c>
      <c r="AC35" s="4">
        <f>X35+AA35</f>
        <v>5553.489799999999</v>
      </c>
      <c r="AD35" s="4">
        <f>SUM(AD29:AD34)/5</f>
        <v>11138.594000000001</v>
      </c>
      <c r="AN35" s="4">
        <f>SUM(AN29:AN34)/5</f>
        <v>5553.489799999999</v>
      </c>
      <c r="AO35" s="4">
        <f>SUM(AO29:AO34)/5</f>
        <v>11138.594000000001</v>
      </c>
      <c r="AQ35" s="4">
        <f>SUM(AQ29:AQ34)/5</f>
        <v>17734.956</v>
      </c>
      <c r="AU35" s="4">
        <f>SUM(AU29:AU34)/5</f>
        <v>17734.956</v>
      </c>
      <c r="AV35" s="1">
        <f>U35/AU35</f>
        <v>0.37194126672769867</v>
      </c>
      <c r="AW35" s="1">
        <f>AO35/AU35</f>
        <v>0.6280587332723014</v>
      </c>
    </row>
    <row r="37" spans="1:49" ht="12.75">
      <c r="A37" s="3">
        <v>1351</v>
      </c>
      <c r="B37" s="8">
        <v>12</v>
      </c>
      <c r="D37" s="4">
        <v>1242.117</v>
      </c>
      <c r="E37" s="4">
        <f>U37*1</f>
        <v>25931.52</v>
      </c>
      <c r="I37" s="4">
        <f aca="true" t="shared" si="6" ref="I37:J41">D37+G37</f>
        <v>1242.117</v>
      </c>
      <c r="J37" s="4">
        <f t="shared" si="6"/>
        <v>25931.52</v>
      </c>
      <c r="T37" s="4">
        <f>D37*1</f>
        <v>1242.117</v>
      </c>
      <c r="U37" s="4">
        <v>25931.52</v>
      </c>
      <c r="X37" s="4">
        <v>5801.069</v>
      </c>
      <c r="Y37" s="4">
        <v>12134.6</v>
      </c>
      <c r="AC37" s="4">
        <f aca="true" t="shared" si="7" ref="AC37:AD41">X37+AA37</f>
        <v>5801.069</v>
      </c>
      <c r="AD37" s="4">
        <f t="shared" si="7"/>
        <v>12134.6</v>
      </c>
      <c r="AN37" s="4">
        <f>X37*1</f>
        <v>5801.069</v>
      </c>
      <c r="AO37" s="4">
        <v>12134.6</v>
      </c>
      <c r="AQ37" s="4">
        <f>J37+AD37</f>
        <v>38066.12</v>
      </c>
      <c r="AR37" s="1">
        <f>J37/AQ37</f>
        <v>0.681223092871036</v>
      </c>
      <c r="AS37" s="1">
        <f>AD37/AQ37</f>
        <v>0.318776907128964</v>
      </c>
      <c r="AU37" s="4">
        <f>U37+AO37</f>
        <v>38066.12</v>
      </c>
      <c r="AV37" s="1">
        <f>U37/AU37</f>
        <v>0.681223092871036</v>
      </c>
      <c r="AW37" s="1">
        <f>AO37/AU37</f>
        <v>0.318776907128964</v>
      </c>
    </row>
    <row r="38" spans="1:49" ht="12.75">
      <c r="A38" s="3">
        <v>1352</v>
      </c>
      <c r="B38" s="8">
        <v>12</v>
      </c>
      <c r="D38" s="4">
        <v>900.874</v>
      </c>
      <c r="E38" s="4">
        <f>U38*1</f>
        <v>19692.99</v>
      </c>
      <c r="I38" s="4">
        <f t="shared" si="6"/>
        <v>900.874</v>
      </c>
      <c r="J38" s="4">
        <f t="shared" si="6"/>
        <v>19692.99</v>
      </c>
      <c r="T38" s="4">
        <f>D38*1</f>
        <v>900.874</v>
      </c>
      <c r="U38" s="4">
        <v>19692.99</v>
      </c>
      <c r="X38" s="4">
        <v>6891.804</v>
      </c>
      <c r="Y38" s="4">
        <v>14913.57</v>
      </c>
      <c r="AC38" s="4">
        <f t="shared" si="7"/>
        <v>6891.804</v>
      </c>
      <c r="AD38" s="4">
        <f t="shared" si="7"/>
        <v>14913.57</v>
      </c>
      <c r="AN38" s="4">
        <f>X38*1</f>
        <v>6891.804</v>
      </c>
      <c r="AO38" s="4">
        <v>14913.57</v>
      </c>
      <c r="AQ38" s="4">
        <f>J38+AD38</f>
        <v>34606.56</v>
      </c>
      <c r="AR38" s="1">
        <f>J38/AQ38</f>
        <v>0.5690536707491297</v>
      </c>
      <c r="AS38" s="1">
        <f>AD38/AQ38</f>
        <v>0.4309463292508704</v>
      </c>
      <c r="AU38" s="4">
        <f>U38+AO38</f>
        <v>34606.56</v>
      </c>
      <c r="AV38" s="1">
        <f>U38/AU38</f>
        <v>0.5690536707491297</v>
      </c>
      <c r="AW38" s="1">
        <f>AO38/AU38</f>
        <v>0.4309463292508704</v>
      </c>
    </row>
    <row r="39" spans="1:49" ht="12.75">
      <c r="A39" s="3">
        <v>1353</v>
      </c>
      <c r="B39" s="8">
        <v>12</v>
      </c>
      <c r="D39" s="4">
        <v>1325.455</v>
      </c>
      <c r="E39" s="4">
        <f>U39*1</f>
        <v>30186.95</v>
      </c>
      <c r="I39" s="4">
        <f t="shared" si="6"/>
        <v>1325.455</v>
      </c>
      <c r="J39" s="4">
        <f t="shared" si="6"/>
        <v>30186.95</v>
      </c>
      <c r="T39" s="4">
        <f>D39*1</f>
        <v>1325.455</v>
      </c>
      <c r="U39" s="4">
        <v>30186.95</v>
      </c>
      <c r="X39" s="4">
        <v>6757.738</v>
      </c>
      <c r="Y39" s="4">
        <v>14630.99</v>
      </c>
      <c r="AC39" s="4">
        <f t="shared" si="7"/>
        <v>6757.738</v>
      </c>
      <c r="AD39" s="4">
        <f t="shared" si="7"/>
        <v>14630.99</v>
      </c>
      <c r="AN39" s="4">
        <f>X39*1</f>
        <v>6757.738</v>
      </c>
      <c r="AO39" s="4">
        <v>14630.99</v>
      </c>
      <c r="AQ39" s="4">
        <f>J39+AD39</f>
        <v>44817.94</v>
      </c>
      <c r="AR39" s="1">
        <f>J39/AQ39</f>
        <v>0.6735461290724205</v>
      </c>
      <c r="AS39" s="1">
        <f>AD39/AQ39</f>
        <v>0.32645387092757944</v>
      </c>
      <c r="AU39" s="4">
        <f>U39+AO39</f>
        <v>44817.94</v>
      </c>
      <c r="AV39" s="1">
        <f>U39/AU39</f>
        <v>0.6735461290724205</v>
      </c>
      <c r="AW39" s="1">
        <f>AO39/AU39</f>
        <v>0.32645387092757944</v>
      </c>
    </row>
    <row r="40" spans="1:49" ht="12.75">
      <c r="A40" s="3">
        <v>1354</v>
      </c>
      <c r="B40" s="8">
        <v>12</v>
      </c>
      <c r="E40" s="4">
        <f>U40*1</f>
        <v>0</v>
      </c>
      <c r="I40" s="4">
        <f t="shared" si="6"/>
        <v>0</v>
      </c>
      <c r="J40" s="4">
        <f t="shared" si="6"/>
        <v>0</v>
      </c>
      <c r="T40" s="4">
        <f>D40*1</f>
        <v>0</v>
      </c>
      <c r="X40" s="4">
        <v>526.484</v>
      </c>
      <c r="Y40" s="4">
        <v>1196.14</v>
      </c>
      <c r="AC40" s="4">
        <f t="shared" si="7"/>
        <v>526.484</v>
      </c>
      <c r="AD40" s="4">
        <f t="shared" si="7"/>
        <v>1196.14</v>
      </c>
      <c r="AN40" s="4">
        <f>X40*1</f>
        <v>526.484</v>
      </c>
      <c r="AO40" s="4">
        <v>1196.14</v>
      </c>
      <c r="AQ40" s="4">
        <f>J40+AD40</f>
        <v>1196.14</v>
      </c>
      <c r="AR40" s="1">
        <f>J40/AQ40</f>
        <v>0</v>
      </c>
      <c r="AS40" s="1">
        <f>AD40/AQ40</f>
        <v>1</v>
      </c>
      <c r="AU40" s="4">
        <f>U40+AO40</f>
        <v>1196.14</v>
      </c>
      <c r="AV40" s="1">
        <f>U40/AU40</f>
        <v>0</v>
      </c>
      <c r="AW40" s="1">
        <f>AO40/AU40</f>
        <v>1</v>
      </c>
    </row>
    <row r="41" spans="1:49" ht="12.75">
      <c r="A41" s="3">
        <v>1355</v>
      </c>
      <c r="B41" s="8">
        <v>12</v>
      </c>
      <c r="D41" s="4">
        <v>2014.858</v>
      </c>
      <c r="E41" s="4">
        <f>U41*1</f>
        <v>48246.31</v>
      </c>
      <c r="I41" s="4">
        <f t="shared" si="6"/>
        <v>2014.858</v>
      </c>
      <c r="J41" s="4">
        <f t="shared" si="6"/>
        <v>48246.31</v>
      </c>
      <c r="T41" s="4">
        <f>D41*1</f>
        <v>2014.858</v>
      </c>
      <c r="U41" s="4">
        <v>48246.31</v>
      </c>
      <c r="X41" s="4">
        <v>5917.658</v>
      </c>
      <c r="Y41" s="4">
        <v>14110.96</v>
      </c>
      <c r="AC41" s="4">
        <f t="shared" si="7"/>
        <v>5917.658</v>
      </c>
      <c r="AD41" s="4">
        <f t="shared" si="7"/>
        <v>14110.96</v>
      </c>
      <c r="AN41" s="4">
        <f>X41*1</f>
        <v>5917.658</v>
      </c>
      <c r="AO41" s="4">
        <v>14110.96</v>
      </c>
      <c r="AQ41" s="4">
        <f>J41+AD41</f>
        <v>62357.27</v>
      </c>
      <c r="AR41" s="1">
        <f>J41/AQ41</f>
        <v>0.7737078611683931</v>
      </c>
      <c r="AS41" s="1">
        <f>AD41/AQ41</f>
        <v>0.22629213883160695</v>
      </c>
      <c r="AU41" s="4">
        <f>U41+AO41</f>
        <v>62357.27</v>
      </c>
      <c r="AV41" s="1">
        <f>U41/AU41</f>
        <v>0.7737078611683931</v>
      </c>
      <c r="AW41" s="1">
        <f>AO41/AU41</f>
        <v>0.22629213883160695</v>
      </c>
    </row>
    <row r="43" spans="1:49" ht="12.75">
      <c r="A43" s="3">
        <f>1351-55</f>
        <v>1296</v>
      </c>
      <c r="D43" s="4">
        <f>SUM(D37:D42)/5</f>
        <v>1096.6608</v>
      </c>
      <c r="E43" s="4">
        <f>SUM(E37:E42)/5</f>
        <v>24811.554</v>
      </c>
      <c r="I43" s="4">
        <f>D43+G43</f>
        <v>1096.6608</v>
      </c>
      <c r="J43" s="4">
        <f>SUM(J37:J42)/5</f>
        <v>24811.554</v>
      </c>
      <c r="T43" s="4">
        <f>SUM(T37:T42)/5</f>
        <v>1096.6608</v>
      </c>
      <c r="U43" s="4">
        <f>SUM(U37:U42)/5</f>
        <v>24811.554</v>
      </c>
      <c r="X43" s="4">
        <f>SUM(X37:X42)/5</f>
        <v>5178.9506</v>
      </c>
      <c r="Y43" s="4">
        <f>SUM(Y37:Y42)/5</f>
        <v>11397.251999999999</v>
      </c>
      <c r="AC43" s="4">
        <f>X43+AA43</f>
        <v>5178.9506</v>
      </c>
      <c r="AD43" s="4">
        <f>SUM(AD37:AD42)/5</f>
        <v>11397.251999999999</v>
      </c>
      <c r="AN43" s="4">
        <f>SUM(AN37:AN42)/5</f>
        <v>5178.9506</v>
      </c>
      <c r="AO43" s="4">
        <f>SUM(AO37:AO42)/5</f>
        <v>11397.251999999999</v>
      </c>
      <c r="AQ43" s="4">
        <f>SUM(AQ37:AQ42)/5</f>
        <v>36208.806</v>
      </c>
      <c r="AU43" s="4">
        <f>SUM(AU37:AU42)/5</f>
        <v>36208.806</v>
      </c>
      <c r="AV43" s="1">
        <f>U43/AU43</f>
        <v>0.685235354073813</v>
      </c>
      <c r="AW43" s="1">
        <f>AO43/AU43</f>
        <v>0.31476464592618714</v>
      </c>
    </row>
    <row r="45" spans="1:49" ht="12.75">
      <c r="A45" s="3">
        <v>1356</v>
      </c>
      <c r="B45" s="8">
        <v>12</v>
      </c>
      <c r="D45" s="4">
        <v>1953.188</v>
      </c>
      <c r="E45" s="4">
        <f>U45*1</f>
        <v>47687.56</v>
      </c>
      <c r="I45" s="4">
        <f aca="true" t="shared" si="8" ref="I45:J49">D45+G45</f>
        <v>1953.188</v>
      </c>
      <c r="J45" s="4">
        <f t="shared" si="8"/>
        <v>47687.56</v>
      </c>
      <c r="T45" s="4">
        <f>D45*1</f>
        <v>1953.188</v>
      </c>
      <c r="U45" s="4">
        <v>47687.56</v>
      </c>
      <c r="X45" s="4">
        <v>7480.692</v>
      </c>
      <c r="Y45" s="4">
        <v>17842.93</v>
      </c>
      <c r="AC45" s="4">
        <f aca="true" t="shared" si="9" ref="AC45:AD49">X45+AA45</f>
        <v>7480.692</v>
      </c>
      <c r="AD45" s="4">
        <f t="shared" si="9"/>
        <v>17842.93</v>
      </c>
      <c r="AN45" s="4">
        <f>X45*1</f>
        <v>7480.692</v>
      </c>
      <c r="AO45" s="4">
        <v>17842.93</v>
      </c>
      <c r="AQ45" s="4">
        <f>J45+AD45</f>
        <v>65530.49</v>
      </c>
      <c r="AR45" s="1">
        <f>J45/AQ45</f>
        <v>0.7277156023097034</v>
      </c>
      <c r="AS45" s="1">
        <f>AD45/AQ45</f>
        <v>0.27228439769029655</v>
      </c>
      <c r="AU45" s="4">
        <f>U45+AO45</f>
        <v>65530.49</v>
      </c>
      <c r="AV45" s="1">
        <f>U45/AU45</f>
        <v>0.7277156023097034</v>
      </c>
      <c r="AW45" s="1">
        <f>AO45/AU45</f>
        <v>0.27228439769029655</v>
      </c>
    </row>
    <row r="46" spans="1:49" ht="12.75">
      <c r="A46" s="3">
        <v>1357</v>
      </c>
      <c r="B46" s="8">
        <v>12</v>
      </c>
      <c r="D46" s="4">
        <v>4929.816</v>
      </c>
      <c r="E46" s="4">
        <f>U46*1</f>
        <v>122258.25</v>
      </c>
      <c r="I46" s="4">
        <f t="shared" si="8"/>
        <v>4929.816</v>
      </c>
      <c r="J46" s="4">
        <f t="shared" si="8"/>
        <v>122258.25</v>
      </c>
      <c r="T46" s="4">
        <f>D46*1</f>
        <v>4929.816</v>
      </c>
      <c r="U46" s="4">
        <v>122258.25</v>
      </c>
      <c r="X46" s="4">
        <v>9674.487</v>
      </c>
      <c r="Y46" s="4">
        <v>23075.55</v>
      </c>
      <c r="AC46" s="4">
        <f t="shared" si="9"/>
        <v>9674.487</v>
      </c>
      <c r="AD46" s="4">
        <f t="shared" si="9"/>
        <v>23075.55</v>
      </c>
      <c r="AN46" s="4">
        <f>X46*1</f>
        <v>9674.487</v>
      </c>
      <c r="AO46" s="4">
        <v>23075.55</v>
      </c>
      <c r="AQ46" s="4">
        <f>J46+AD46</f>
        <v>145333.8</v>
      </c>
      <c r="AR46" s="1">
        <f>J46/AQ46</f>
        <v>0.841223789648382</v>
      </c>
      <c r="AS46" s="1">
        <f>AD46/AQ46</f>
        <v>0.15877621035161815</v>
      </c>
      <c r="AU46" s="4">
        <f>U46+AO46</f>
        <v>145333.8</v>
      </c>
      <c r="AV46" s="1">
        <f>U46/AU46</f>
        <v>0.841223789648382</v>
      </c>
      <c r="AW46" s="1">
        <f>AO46/AU46</f>
        <v>0.15877621035161815</v>
      </c>
    </row>
    <row r="47" spans="1:49" ht="12.75">
      <c r="A47" s="3">
        <v>1358</v>
      </c>
      <c r="B47" s="8">
        <v>12</v>
      </c>
      <c r="D47" s="4">
        <v>3247.369</v>
      </c>
      <c r="E47" s="4">
        <f>U47*1</f>
        <v>80798.96</v>
      </c>
      <c r="I47" s="4">
        <f t="shared" si="8"/>
        <v>3247.369</v>
      </c>
      <c r="J47" s="4">
        <f t="shared" si="8"/>
        <v>80798.96</v>
      </c>
      <c r="T47" s="4">
        <f>D47*1</f>
        <v>3247.369</v>
      </c>
      <c r="U47" s="4">
        <v>80798.96</v>
      </c>
      <c r="X47" s="4">
        <v>9822.94</v>
      </c>
      <c r="Y47" s="4">
        <v>23429.65</v>
      </c>
      <c r="AC47" s="4">
        <f t="shared" si="9"/>
        <v>9822.94</v>
      </c>
      <c r="AD47" s="4">
        <f t="shared" si="9"/>
        <v>23429.65</v>
      </c>
      <c r="AN47" s="4">
        <f>X47*1</f>
        <v>9822.94</v>
      </c>
      <c r="AO47" s="4">
        <v>23429.65</v>
      </c>
      <c r="AQ47" s="4">
        <f>J47+AD47</f>
        <v>104228.61000000002</v>
      </c>
      <c r="AR47" s="1">
        <f>J47/AQ47</f>
        <v>0.7752090332970957</v>
      </c>
      <c r="AS47" s="1">
        <f>AD47/AQ47</f>
        <v>0.2247909667029043</v>
      </c>
      <c r="AU47" s="4">
        <f>U47+AO47</f>
        <v>104228.61000000002</v>
      </c>
      <c r="AV47" s="1">
        <f>U47/AU47</f>
        <v>0.7752090332970957</v>
      </c>
      <c r="AW47" s="1">
        <f>AO47/AU47</f>
        <v>0.2247909667029043</v>
      </c>
    </row>
    <row r="48" spans="1:49" ht="12.75">
      <c r="A48" s="3">
        <v>1359</v>
      </c>
      <c r="B48" s="8">
        <v>12</v>
      </c>
      <c r="D48" s="4">
        <v>2348.01</v>
      </c>
      <c r="E48" s="4">
        <f>U48*1</f>
        <v>60009.71</v>
      </c>
      <c r="I48" s="4">
        <f t="shared" si="8"/>
        <v>2348.01</v>
      </c>
      <c r="J48" s="4">
        <f t="shared" si="8"/>
        <v>60009.71</v>
      </c>
      <c r="T48" s="4">
        <f>D48*1</f>
        <v>2348.01</v>
      </c>
      <c r="U48" s="4">
        <v>60009.71</v>
      </c>
      <c r="X48" s="4">
        <v>6302.365</v>
      </c>
      <c r="Y48" s="4">
        <v>15032.4</v>
      </c>
      <c r="AC48" s="4">
        <f t="shared" si="9"/>
        <v>6302.365</v>
      </c>
      <c r="AD48" s="4">
        <f t="shared" si="9"/>
        <v>15032.4</v>
      </c>
      <c r="AN48" s="4">
        <f>X48*1</f>
        <v>6302.365</v>
      </c>
      <c r="AO48" s="4">
        <v>15032.4</v>
      </c>
      <c r="AQ48" s="4">
        <f>J48+AD48</f>
        <v>75042.11</v>
      </c>
      <c r="AR48" s="1">
        <f>J48/AQ48</f>
        <v>0.7996804727372404</v>
      </c>
      <c r="AS48" s="1">
        <f>AD48/AQ48</f>
        <v>0.20031952726275953</v>
      </c>
      <c r="AU48" s="4">
        <f>U48+AO48</f>
        <v>75042.11</v>
      </c>
      <c r="AV48" s="1">
        <f>U48/AU48</f>
        <v>0.7996804727372404</v>
      </c>
      <c r="AW48" s="1">
        <f>AO48/AU48</f>
        <v>0.20031952726275953</v>
      </c>
    </row>
    <row r="49" spans="1:49" ht="12.75">
      <c r="A49" s="3">
        <v>1360</v>
      </c>
      <c r="B49" s="8">
        <v>12</v>
      </c>
      <c r="D49" s="4">
        <v>3480.75</v>
      </c>
      <c r="E49" s="4">
        <f>U49*1</f>
        <v>93595.66</v>
      </c>
      <c r="I49" s="4">
        <f t="shared" si="8"/>
        <v>3480.75</v>
      </c>
      <c r="J49" s="4">
        <f t="shared" si="8"/>
        <v>93595.66</v>
      </c>
      <c r="T49" s="4">
        <f>D49*1</f>
        <v>3480.75</v>
      </c>
      <c r="U49" s="4">
        <v>93595.66</v>
      </c>
      <c r="X49" s="4">
        <v>10823.168</v>
      </c>
      <c r="Y49" s="4">
        <v>26877.05</v>
      </c>
      <c r="AC49" s="4">
        <f t="shared" si="9"/>
        <v>10823.168</v>
      </c>
      <c r="AD49" s="4">
        <f t="shared" si="9"/>
        <v>26877.05</v>
      </c>
      <c r="AN49" s="4">
        <f>X49*1</f>
        <v>10823.168</v>
      </c>
      <c r="AO49" s="4">
        <v>26877.05</v>
      </c>
      <c r="AQ49" s="4">
        <f>J49+AD49</f>
        <v>120472.71</v>
      </c>
      <c r="AR49" s="1">
        <f>J49/AQ49</f>
        <v>0.77690341654969</v>
      </c>
      <c r="AS49" s="1">
        <f>AD49/AQ49</f>
        <v>0.22309658345031003</v>
      </c>
      <c r="AU49" s="4">
        <f>U49+AO49</f>
        <v>120472.71</v>
      </c>
      <c r="AV49" s="1">
        <f>U49/AU49</f>
        <v>0.77690341654969</v>
      </c>
      <c r="AW49" s="1">
        <f>AO49/AU49</f>
        <v>0.22309658345031003</v>
      </c>
    </row>
    <row r="51" spans="1:49" ht="12.75">
      <c r="A51" s="3">
        <f>1356-60</f>
        <v>1296</v>
      </c>
      <c r="D51" s="4">
        <f>SUM(D45:D50)/5</f>
        <v>3191.8266</v>
      </c>
      <c r="E51" s="4">
        <f>SUM(E45:E50)/5</f>
        <v>80870.028</v>
      </c>
      <c r="I51" s="4">
        <f>D51+G51</f>
        <v>3191.8266</v>
      </c>
      <c r="J51" s="4">
        <f>SUM(J45:J50)/5</f>
        <v>80870.028</v>
      </c>
      <c r="T51" s="4">
        <f>SUM(T45:T50)/5</f>
        <v>3191.8266</v>
      </c>
      <c r="U51" s="4">
        <f>SUM(U45:U50)/5</f>
        <v>80870.028</v>
      </c>
      <c r="X51" s="4">
        <f>SUM(X45:X50)/5</f>
        <v>8820.730399999999</v>
      </c>
      <c r="Y51" s="4">
        <f>SUM(Y45:Y50)/5</f>
        <v>21251.516</v>
      </c>
      <c r="AC51" s="4">
        <f>X51+AA51</f>
        <v>8820.730399999999</v>
      </c>
      <c r="AD51" s="4">
        <f>SUM(AD45:AD50)/5</f>
        <v>21251.516</v>
      </c>
      <c r="AN51" s="4">
        <f>SUM(AN45:AN50)/5</f>
        <v>8820.730399999999</v>
      </c>
      <c r="AO51" s="4">
        <f>SUM(AO45:AO50)/5</f>
        <v>21251.516</v>
      </c>
      <c r="AQ51" s="4">
        <f>SUM(AQ45:AQ50)/5</f>
        <v>102121.54400000001</v>
      </c>
      <c r="AU51" s="4">
        <f>SUM(AU45:AU50)/5</f>
        <v>102121.54400000001</v>
      </c>
      <c r="AV51" s="1">
        <f>U51/AU51</f>
        <v>0.7918997777785264</v>
      </c>
      <c r="AW51" s="1">
        <f>AO51/AU51</f>
        <v>0.20810022222147365</v>
      </c>
    </row>
    <row r="53" spans="1:49" ht="12.75">
      <c r="A53" s="3">
        <v>1361</v>
      </c>
      <c r="B53" s="8">
        <v>12</v>
      </c>
      <c r="D53" s="4">
        <v>2704.52</v>
      </c>
      <c r="E53" s="4">
        <f>U53*1</f>
        <v>73742.12</v>
      </c>
      <c r="I53" s="4">
        <f aca="true" t="shared" si="10" ref="I53:J57">D53+G53</f>
        <v>2704.52</v>
      </c>
      <c r="J53" s="4">
        <f t="shared" si="10"/>
        <v>73742.12</v>
      </c>
      <c r="T53" s="4">
        <f>D53*1</f>
        <v>2704.52</v>
      </c>
      <c r="U53" s="4">
        <v>73742.12</v>
      </c>
      <c r="X53" s="4">
        <v>4434.103</v>
      </c>
      <c r="Y53" s="4">
        <v>11027.52</v>
      </c>
      <c r="AC53" s="4">
        <f aca="true" t="shared" si="11" ref="AC53:AD57">X53+AA53</f>
        <v>4434.103</v>
      </c>
      <c r="AD53" s="4">
        <f t="shared" si="11"/>
        <v>11027.52</v>
      </c>
      <c r="AN53" s="4">
        <f>X53*1</f>
        <v>4434.103</v>
      </c>
      <c r="AO53" s="4">
        <v>11027.52</v>
      </c>
      <c r="AQ53" s="4">
        <f>J53+AD53</f>
        <v>84769.64</v>
      </c>
      <c r="AR53" s="1">
        <f>J53/AQ53</f>
        <v>0.8699119165776804</v>
      </c>
      <c r="AS53" s="1">
        <f>AD53/AQ53</f>
        <v>0.1300880834223196</v>
      </c>
      <c r="AU53" s="4">
        <f>U53+AO53</f>
        <v>84769.64</v>
      </c>
      <c r="AV53" s="1">
        <f>U53/AU53</f>
        <v>0.8699119165776804</v>
      </c>
      <c r="AW53" s="1">
        <f>AO53/AU53</f>
        <v>0.1300880834223196</v>
      </c>
    </row>
    <row r="54" spans="1:49" ht="12.75">
      <c r="A54" s="3">
        <v>1362</v>
      </c>
      <c r="B54" s="8">
        <v>12</v>
      </c>
      <c r="D54" s="4">
        <v>3504.42</v>
      </c>
      <c r="E54" s="4">
        <f>U54*1</f>
        <v>101915.41</v>
      </c>
      <c r="I54" s="4">
        <f t="shared" si="10"/>
        <v>3504.42</v>
      </c>
      <c r="J54" s="4">
        <f t="shared" si="10"/>
        <v>101915.41</v>
      </c>
      <c r="T54" s="4">
        <f>D54*1</f>
        <v>3504.42</v>
      </c>
      <c r="U54" s="4">
        <v>101915.41</v>
      </c>
      <c r="X54" s="4">
        <v>4594.479</v>
      </c>
      <c r="Y54" s="4">
        <v>11656.59</v>
      </c>
      <c r="AC54" s="4">
        <f t="shared" si="11"/>
        <v>4594.479</v>
      </c>
      <c r="AD54" s="4">
        <f t="shared" si="11"/>
        <v>11656.59</v>
      </c>
      <c r="AN54" s="4">
        <f>X54*1</f>
        <v>4594.479</v>
      </c>
      <c r="AO54" s="4">
        <v>11656.59</v>
      </c>
      <c r="AQ54" s="4">
        <f>J54+AD54</f>
        <v>113572</v>
      </c>
      <c r="AR54" s="1">
        <f>J54/AQ54</f>
        <v>0.8973638748987427</v>
      </c>
      <c r="AS54" s="1">
        <f>AD54/AQ54</f>
        <v>0.10263612510125736</v>
      </c>
      <c r="AU54" s="4">
        <f>U54+AO54</f>
        <v>113572</v>
      </c>
      <c r="AV54" s="1">
        <f>U54/AU54</f>
        <v>0.8973638748987427</v>
      </c>
      <c r="AW54" s="1">
        <f>AO54/AU54</f>
        <v>0.10263612510125736</v>
      </c>
    </row>
    <row r="55" spans="1:49" ht="12.75">
      <c r="A55" s="3">
        <v>1363</v>
      </c>
      <c r="B55" s="8">
        <v>12</v>
      </c>
      <c r="D55" s="4">
        <v>2088.229</v>
      </c>
      <c r="E55" s="4">
        <f>U55*1</f>
        <v>61180.6</v>
      </c>
      <c r="I55" s="4">
        <f t="shared" si="10"/>
        <v>2088.229</v>
      </c>
      <c r="J55" s="4">
        <f t="shared" si="10"/>
        <v>61180.6</v>
      </c>
      <c r="T55" s="4">
        <f>D55*1</f>
        <v>2088.229</v>
      </c>
      <c r="U55" s="4">
        <v>61180.6</v>
      </c>
      <c r="Y55" s="4">
        <v>0</v>
      </c>
      <c r="AC55" s="4">
        <f t="shared" si="11"/>
        <v>0</v>
      </c>
      <c r="AD55" s="4">
        <f t="shared" si="11"/>
        <v>0</v>
      </c>
      <c r="AN55" s="4">
        <f>X55*1</f>
        <v>0</v>
      </c>
      <c r="AO55" s="4">
        <v>0</v>
      </c>
      <c r="AQ55" s="4">
        <f>J55+AD55</f>
        <v>61180.6</v>
      </c>
      <c r="AR55" s="1">
        <f>J55/AQ55</f>
        <v>1</v>
      </c>
      <c r="AS55" s="1">
        <f>AD55/AQ55</f>
        <v>0</v>
      </c>
      <c r="AU55" s="4">
        <f>U55+AO55</f>
        <v>61180.6</v>
      </c>
      <c r="AV55" s="1">
        <f>U55/AU55</f>
        <v>1</v>
      </c>
      <c r="AW55" s="1">
        <f>AO55/AU55</f>
        <v>0</v>
      </c>
    </row>
    <row r="56" spans="1:49" ht="12.75">
      <c r="A56" s="3">
        <v>1364</v>
      </c>
      <c r="B56" s="8">
        <v>12</v>
      </c>
      <c r="D56" s="4">
        <v>1101.85</v>
      </c>
      <c r="E56" s="4">
        <f>U56*1</f>
        <v>34350.65</v>
      </c>
      <c r="I56" s="4">
        <f t="shared" si="10"/>
        <v>1101.85</v>
      </c>
      <c r="J56" s="4">
        <f t="shared" si="10"/>
        <v>34350.65</v>
      </c>
      <c r="T56" s="4">
        <f>D56*1</f>
        <v>1101.85</v>
      </c>
      <c r="U56" s="4">
        <v>34350.65</v>
      </c>
      <c r="X56" s="4">
        <v>686.073</v>
      </c>
      <c r="Y56" s="4">
        <v>1901.25</v>
      </c>
      <c r="AC56" s="4">
        <f t="shared" si="11"/>
        <v>686.073</v>
      </c>
      <c r="AD56" s="4">
        <f t="shared" si="11"/>
        <v>1901.25</v>
      </c>
      <c r="AN56" s="4">
        <f>X56*1</f>
        <v>686.073</v>
      </c>
      <c r="AO56" s="4">
        <v>1901.25</v>
      </c>
      <c r="AQ56" s="4">
        <f>J56+AD56</f>
        <v>36251.9</v>
      </c>
      <c r="AR56" s="1">
        <f>J56/AQ56</f>
        <v>0.9475544730069321</v>
      </c>
      <c r="AS56" s="1">
        <f>AD56/AQ56</f>
        <v>0.05244552699306795</v>
      </c>
      <c r="AU56" s="4">
        <f>U56+AO56</f>
        <v>36251.9</v>
      </c>
      <c r="AV56" s="1">
        <f>U56/AU56</f>
        <v>0.9475544730069321</v>
      </c>
      <c r="AW56" s="1">
        <f>AO56/AU56</f>
        <v>0.05244552699306795</v>
      </c>
    </row>
    <row r="57" spans="1:49" ht="12.75">
      <c r="A57" s="3">
        <v>1365</v>
      </c>
      <c r="B57" s="8">
        <v>12</v>
      </c>
      <c r="D57" s="4">
        <v>3750.438</v>
      </c>
      <c r="E57" s="4">
        <f>U57*1</f>
        <v>115563.69</v>
      </c>
      <c r="I57" s="4">
        <f t="shared" si="10"/>
        <v>3750.438</v>
      </c>
      <c r="J57" s="4">
        <f t="shared" si="10"/>
        <v>115563.69</v>
      </c>
      <c r="T57" s="4">
        <f>D57*1</f>
        <v>3750.438</v>
      </c>
      <c r="U57" s="4">
        <v>115563.69</v>
      </c>
      <c r="X57" s="4">
        <v>10246.172</v>
      </c>
      <c r="Y57" s="4">
        <v>31124.47</v>
      </c>
      <c r="AC57" s="4">
        <f t="shared" si="11"/>
        <v>10246.172</v>
      </c>
      <c r="AD57" s="4">
        <f t="shared" si="11"/>
        <v>31124.47</v>
      </c>
      <c r="AN57" s="4">
        <f>X57*1</f>
        <v>10246.172</v>
      </c>
      <c r="AO57" s="4">
        <v>31124.47</v>
      </c>
      <c r="AQ57" s="4">
        <f>J57+AD57</f>
        <v>146688.16</v>
      </c>
      <c r="AR57" s="1">
        <f>J57/AQ57</f>
        <v>0.7878187987360398</v>
      </c>
      <c r="AS57" s="1">
        <f>AD57/AQ57</f>
        <v>0.21218120126396023</v>
      </c>
      <c r="AU57" s="4">
        <f>U57+AO57</f>
        <v>146688.16</v>
      </c>
      <c r="AV57" s="1">
        <f>U57/AU57</f>
        <v>0.7878187987360398</v>
      </c>
      <c r="AW57" s="1">
        <f>AO57/AU57</f>
        <v>0.21218120126396023</v>
      </c>
    </row>
    <row r="59" spans="1:49" ht="12.75">
      <c r="A59" s="3">
        <f>1361-65</f>
        <v>1296</v>
      </c>
      <c r="D59" s="4">
        <f>SUM(D53:D58)/5</f>
        <v>2629.8914</v>
      </c>
      <c r="E59" s="4">
        <f>SUM(E53:E58)/5</f>
        <v>77350.494</v>
      </c>
      <c r="I59" s="4">
        <f>D59+G59</f>
        <v>2629.8914</v>
      </c>
      <c r="J59" s="4">
        <f>SUM(J53:J58)/5</f>
        <v>77350.494</v>
      </c>
      <c r="T59" s="4">
        <f>SUM(T53:T58)/5</f>
        <v>2629.8914</v>
      </c>
      <c r="U59" s="4">
        <f>SUM(U53:U58)/5</f>
        <v>77350.494</v>
      </c>
      <c r="X59" s="4">
        <f>SUM(X53:X58)/5</f>
        <v>3992.1654000000003</v>
      </c>
      <c r="Y59" s="4">
        <f>SUM(Y53:Y58)/5</f>
        <v>11141.966</v>
      </c>
      <c r="AC59" s="4">
        <f>X59+AA59</f>
        <v>3992.1654000000003</v>
      </c>
      <c r="AD59" s="4">
        <f>SUM(AD53:AD58)/5</f>
        <v>11141.966</v>
      </c>
      <c r="AN59" s="4">
        <f>SUM(AN53:AN58)/5</f>
        <v>3992.1654000000003</v>
      </c>
      <c r="AO59" s="4">
        <f>SUM(AO53:AO58)/5</f>
        <v>11141.966</v>
      </c>
      <c r="AQ59" s="4">
        <f>SUM(AQ53:AQ58)/5</f>
        <v>88492.46</v>
      </c>
      <c r="AU59" s="4">
        <f>SUM(AU53:AU58)/5</f>
        <v>88492.46</v>
      </c>
      <c r="AV59" s="1">
        <f>U59/AU59</f>
        <v>0.8740913519637719</v>
      </c>
      <c r="AW59" s="1">
        <f>AO59/AU59</f>
        <v>0.12590864803622817</v>
      </c>
    </row>
    <row r="61" spans="1:49" ht="12.75">
      <c r="A61" s="3">
        <v>1366</v>
      </c>
      <c r="B61" s="8">
        <v>12</v>
      </c>
      <c r="D61" s="4">
        <v>2671.813</v>
      </c>
      <c r="E61" s="4">
        <f>U61*1</f>
        <v>82327.59</v>
      </c>
      <c r="I61" s="4">
        <f aca="true" t="shared" si="12" ref="I61:J65">D61+G61</f>
        <v>2671.813</v>
      </c>
      <c r="J61" s="4">
        <f t="shared" si="12"/>
        <v>82327.59</v>
      </c>
      <c r="T61" s="4">
        <f>D61*1</f>
        <v>2671.813</v>
      </c>
      <c r="U61" s="4">
        <v>82327.59</v>
      </c>
      <c r="X61" s="4">
        <v>17853.299</v>
      </c>
      <c r="Y61" s="4">
        <v>54232.42</v>
      </c>
      <c r="AC61" s="4">
        <f aca="true" t="shared" si="13" ref="AC61:AD65">X61+AA61</f>
        <v>17853.299</v>
      </c>
      <c r="AD61" s="4">
        <f t="shared" si="13"/>
        <v>54232.42</v>
      </c>
      <c r="AN61" s="4">
        <f>X61*1</f>
        <v>17853.299</v>
      </c>
      <c r="AO61" s="4">
        <v>54232.42</v>
      </c>
      <c r="AQ61" s="4">
        <f>J61+AD61</f>
        <v>136560.01</v>
      </c>
      <c r="AR61" s="1">
        <f>J61/AQ61</f>
        <v>0.6028674866090006</v>
      </c>
      <c r="AS61" s="1">
        <f>AD61/AQ61</f>
        <v>0.39713251339099925</v>
      </c>
      <c r="AU61" s="4">
        <f>U61+AO61</f>
        <v>136560.01</v>
      </c>
      <c r="AV61" s="1">
        <f>U61/AU61</f>
        <v>0.6028674866090006</v>
      </c>
      <c r="AW61" s="1">
        <f>AO61/AU61</f>
        <v>0.39713251339099925</v>
      </c>
    </row>
    <row r="62" spans="1:49" ht="12.75">
      <c r="A62" s="3">
        <v>1367</v>
      </c>
      <c r="B62" s="8">
        <v>12</v>
      </c>
      <c r="D62" s="4">
        <v>1471.585</v>
      </c>
      <c r="E62" s="4">
        <f>U62*1</f>
        <v>45344.52</v>
      </c>
      <c r="I62" s="4">
        <f t="shared" si="12"/>
        <v>1471.585</v>
      </c>
      <c r="J62" s="4">
        <f t="shared" si="12"/>
        <v>45344.52</v>
      </c>
      <c r="T62" s="4">
        <f>D62*1</f>
        <v>1471.585</v>
      </c>
      <c r="U62" s="4">
        <v>45344.52</v>
      </c>
      <c r="X62" s="4">
        <v>11135.932</v>
      </c>
      <c r="Y62" s="4">
        <v>33827.27</v>
      </c>
      <c r="AC62" s="4">
        <f t="shared" si="13"/>
        <v>11135.932</v>
      </c>
      <c r="AD62" s="4">
        <f t="shared" si="13"/>
        <v>33827.27</v>
      </c>
      <c r="AN62" s="4">
        <f>X62*1</f>
        <v>11135.932</v>
      </c>
      <c r="AO62" s="4">
        <v>33827.27</v>
      </c>
      <c r="AQ62" s="4">
        <f>J62+AD62</f>
        <v>79171.79</v>
      </c>
      <c r="AR62" s="1">
        <f>J62/AQ62</f>
        <v>0.5727358191598295</v>
      </c>
      <c r="AS62" s="1">
        <f>AD62/AQ62</f>
        <v>0.4272641808401705</v>
      </c>
      <c r="AU62" s="4">
        <f>U62+AO62</f>
        <v>79171.79</v>
      </c>
      <c r="AV62" s="1">
        <f>U62/AU62</f>
        <v>0.5727358191598295</v>
      </c>
      <c r="AW62" s="1">
        <f>AO62/AU62</f>
        <v>0.4272641808401705</v>
      </c>
    </row>
    <row r="63" spans="1:49" ht="12.75">
      <c r="A63" s="3">
        <v>1368</v>
      </c>
      <c r="B63" s="8">
        <v>12</v>
      </c>
      <c r="D63" s="4">
        <v>2436.561</v>
      </c>
      <c r="E63" s="4">
        <f>U63*1</f>
        <v>78865.95</v>
      </c>
      <c r="I63" s="4">
        <f t="shared" si="12"/>
        <v>2436.561</v>
      </c>
      <c r="J63" s="4">
        <f t="shared" si="12"/>
        <v>78865.95</v>
      </c>
      <c r="T63" s="4">
        <f>D63*1</f>
        <v>2436.561</v>
      </c>
      <c r="U63" s="4">
        <v>78865.95</v>
      </c>
      <c r="X63" s="4">
        <v>4404.097</v>
      </c>
      <c r="Y63" s="4">
        <v>14083.27</v>
      </c>
      <c r="AC63" s="4">
        <f t="shared" si="13"/>
        <v>4404.097</v>
      </c>
      <c r="AD63" s="4">
        <f t="shared" si="13"/>
        <v>14083.27</v>
      </c>
      <c r="AN63" s="4">
        <f>X63*1</f>
        <v>4404.097</v>
      </c>
      <c r="AO63" s="4">
        <v>14083.27</v>
      </c>
      <c r="AQ63" s="4">
        <f>J63+AD63</f>
        <v>92949.22</v>
      </c>
      <c r="AR63" s="1">
        <f>J63/AQ63</f>
        <v>0.8484842583939919</v>
      </c>
      <c r="AS63" s="1">
        <f>AD63/AQ63</f>
        <v>0.15151574160600811</v>
      </c>
      <c r="AU63" s="4">
        <f>U63+AO63</f>
        <v>92949.22</v>
      </c>
      <c r="AV63" s="1">
        <f>U63/AU63</f>
        <v>0.8484842583939919</v>
      </c>
      <c r="AW63" s="1">
        <f>AO63/AU63</f>
        <v>0.15151574160600811</v>
      </c>
    </row>
    <row r="64" spans="1:49" ht="12.75">
      <c r="A64" s="3">
        <v>1369</v>
      </c>
      <c r="B64" s="8">
        <v>12</v>
      </c>
      <c r="D64" s="4">
        <v>93.961</v>
      </c>
      <c r="E64" s="4">
        <f>U64*1</f>
        <v>3088.02</v>
      </c>
      <c r="I64" s="4">
        <f t="shared" si="12"/>
        <v>93.961</v>
      </c>
      <c r="J64" s="4">
        <f t="shared" si="12"/>
        <v>3088.02</v>
      </c>
      <c r="T64" s="4">
        <f>D64*1</f>
        <v>93.961</v>
      </c>
      <c r="U64" s="4">
        <v>3088.02</v>
      </c>
      <c r="X64" s="4">
        <v>2520.65</v>
      </c>
      <c r="Y64" s="4">
        <v>8624.25</v>
      </c>
      <c r="AC64" s="4">
        <f t="shared" si="13"/>
        <v>2520.65</v>
      </c>
      <c r="AD64" s="4">
        <f t="shared" si="13"/>
        <v>8624.25</v>
      </c>
      <c r="AN64" s="4">
        <f>X64*1</f>
        <v>2520.65</v>
      </c>
      <c r="AO64" s="4">
        <v>8624.25</v>
      </c>
      <c r="AQ64" s="4">
        <f>J64+AD64</f>
        <v>11712.27</v>
      </c>
      <c r="AR64" s="1">
        <f>J64/AQ64</f>
        <v>0.26365683168164666</v>
      </c>
      <c r="AS64" s="1">
        <f>AD64/AQ64</f>
        <v>0.7363431683183533</v>
      </c>
      <c r="AU64" s="4">
        <f>U64+AO64</f>
        <v>11712.27</v>
      </c>
      <c r="AV64" s="1">
        <f>U64/AU64</f>
        <v>0.26365683168164666</v>
      </c>
      <c r="AW64" s="1">
        <f>AO64/AU64</f>
        <v>0.7363431683183533</v>
      </c>
    </row>
    <row r="65" spans="1:49" ht="12.75">
      <c r="A65" s="3">
        <v>1370</v>
      </c>
      <c r="B65" s="8">
        <v>10.16</v>
      </c>
      <c r="D65" s="4">
        <v>1258.588</v>
      </c>
      <c r="E65" s="4">
        <f>U65*1</f>
        <v>41376.57</v>
      </c>
      <c r="I65" s="4">
        <f t="shared" si="12"/>
        <v>1258.588</v>
      </c>
      <c r="J65" s="4">
        <f t="shared" si="12"/>
        <v>41376.57</v>
      </c>
      <c r="T65" s="4">
        <f>D65*1</f>
        <v>1258.588</v>
      </c>
      <c r="U65" s="4">
        <v>41376.57</v>
      </c>
      <c r="X65" s="4">
        <v>14236.991</v>
      </c>
      <c r="Y65" s="4">
        <v>50581.59</v>
      </c>
      <c r="AC65" s="4">
        <f t="shared" si="13"/>
        <v>14236.991</v>
      </c>
      <c r="AD65" s="4">
        <f t="shared" si="13"/>
        <v>50581.59</v>
      </c>
      <c r="AN65" s="4">
        <f>X65*1</f>
        <v>14236.991</v>
      </c>
      <c r="AO65" s="4">
        <v>50581.59</v>
      </c>
      <c r="AQ65" s="4">
        <f>J65+AD65</f>
        <v>91958.16</v>
      </c>
      <c r="AR65" s="1">
        <f>J65/AQ65</f>
        <v>0.44994995550150196</v>
      </c>
      <c r="AS65" s="1">
        <f>AD65/AQ65</f>
        <v>0.5500500444984979</v>
      </c>
      <c r="AU65" s="4">
        <f>U65+AO65</f>
        <v>91958.16</v>
      </c>
      <c r="AV65" s="1">
        <f>U65/AU65</f>
        <v>0.44994995550150196</v>
      </c>
      <c r="AW65" s="1">
        <f>AO65/AU65</f>
        <v>0.5500500444984979</v>
      </c>
    </row>
    <row r="67" spans="1:49" ht="12.75">
      <c r="A67" s="3">
        <f>1366-70</f>
        <v>1296</v>
      </c>
      <c r="D67" s="4">
        <f>SUM(D61:D66)/5</f>
        <v>1586.5016</v>
      </c>
      <c r="E67" s="4">
        <f>SUM(E61:E66)/5</f>
        <v>50200.53</v>
      </c>
      <c r="I67" s="4">
        <f>D67+G67</f>
        <v>1586.5016</v>
      </c>
      <c r="J67" s="4">
        <f>SUM(J61:J66)/5</f>
        <v>50200.53</v>
      </c>
      <c r="T67" s="4">
        <f>SUM(T61:T66)/5</f>
        <v>1586.5016</v>
      </c>
      <c r="U67" s="4">
        <f>SUM(U61:U66)/5</f>
        <v>50200.53</v>
      </c>
      <c r="X67" s="4">
        <f>SUM(X61:X66)/5</f>
        <v>10030.193800000001</v>
      </c>
      <c r="Y67" s="4">
        <f>SUM(Y61:Y66)/5</f>
        <v>32269.76</v>
      </c>
      <c r="AC67" s="4">
        <f>X67+AA67</f>
        <v>10030.193800000001</v>
      </c>
      <c r="AD67" s="4">
        <f>SUM(AD61:AD66)/5</f>
        <v>32269.76</v>
      </c>
      <c r="AN67" s="4">
        <f>SUM(AN61:AN66)/5</f>
        <v>10030.193800000001</v>
      </c>
      <c r="AO67" s="4">
        <f>SUM(AO61:AO66)/5</f>
        <v>32269.76</v>
      </c>
      <c r="AQ67" s="4">
        <f>SUM(AQ61:AQ66)/5</f>
        <v>82470.29000000001</v>
      </c>
      <c r="AU67" s="4">
        <f>SUM(AU61:AU66)/5</f>
        <v>82470.29000000001</v>
      </c>
      <c r="AV67" s="1">
        <f>U67/AU67</f>
        <v>0.6087104822839836</v>
      </c>
      <c r="AW67" s="1">
        <f>AO67/AU67</f>
        <v>0.3912895177160162</v>
      </c>
    </row>
    <row r="69" spans="1:49" ht="12.75">
      <c r="A69" s="3">
        <v>1371</v>
      </c>
      <c r="B69" s="8" t="s">
        <v>104</v>
      </c>
      <c r="E69" s="4">
        <f>U69*1</f>
        <v>0</v>
      </c>
      <c r="I69" s="4">
        <f aca="true" t="shared" si="14" ref="I69:J73">D69+G69</f>
        <v>0</v>
      </c>
      <c r="J69" s="4">
        <f t="shared" si="14"/>
        <v>0</v>
      </c>
      <c r="T69" s="4">
        <f>D69*1</f>
        <v>0</v>
      </c>
      <c r="Y69" s="4">
        <v>0</v>
      </c>
      <c r="AC69" s="4">
        <f aca="true" t="shared" si="15" ref="AC69:AD73">X69+AA69</f>
        <v>0</v>
      </c>
      <c r="AD69" s="4">
        <f t="shared" si="15"/>
        <v>0</v>
      </c>
      <c r="AN69" s="4">
        <f>X69*1</f>
        <v>0</v>
      </c>
      <c r="AQ69" s="4">
        <f aca="true" t="shared" si="16" ref="AQ69:AS70">J69+AD69</f>
        <v>0</v>
      </c>
      <c r="AR69" s="4">
        <f t="shared" si="16"/>
        <v>0</v>
      </c>
      <c r="AS69" s="4">
        <f t="shared" si="16"/>
        <v>0</v>
      </c>
      <c r="AU69" s="4">
        <f>U69+AO69</f>
        <v>0</v>
      </c>
      <c r="AV69" s="1">
        <v>0</v>
      </c>
      <c r="AW69" s="1">
        <v>0</v>
      </c>
    </row>
    <row r="70" spans="1:49" ht="12.75">
      <c r="A70" s="3">
        <v>1372</v>
      </c>
      <c r="B70" s="8" t="s">
        <v>104</v>
      </c>
      <c r="E70" s="4">
        <f>U70*1</f>
        <v>0</v>
      </c>
      <c r="I70" s="4">
        <f t="shared" si="14"/>
        <v>0</v>
      </c>
      <c r="J70" s="4">
        <f t="shared" si="14"/>
        <v>0</v>
      </c>
      <c r="T70" s="4">
        <f>D70*1</f>
        <v>0</v>
      </c>
      <c r="Y70" s="4">
        <v>0</v>
      </c>
      <c r="AC70" s="4">
        <f t="shared" si="15"/>
        <v>0</v>
      </c>
      <c r="AD70" s="4">
        <f t="shared" si="15"/>
        <v>0</v>
      </c>
      <c r="AN70" s="4">
        <f>X70*1</f>
        <v>0</v>
      </c>
      <c r="AQ70" s="4">
        <f t="shared" si="16"/>
        <v>0</v>
      </c>
      <c r="AR70" s="4">
        <f t="shared" si="16"/>
        <v>0</v>
      </c>
      <c r="AS70" s="4">
        <f t="shared" si="16"/>
        <v>0</v>
      </c>
      <c r="AU70" s="4">
        <f>U70+AO70</f>
        <v>0</v>
      </c>
      <c r="AV70" s="1">
        <v>0</v>
      </c>
      <c r="AW70" s="1">
        <v>0</v>
      </c>
    </row>
    <row r="71" spans="1:49" ht="12.75">
      <c r="A71" s="3">
        <v>1373</v>
      </c>
      <c r="B71" s="8">
        <v>3.4</v>
      </c>
      <c r="D71" s="4">
        <v>556.672</v>
      </c>
      <c r="E71" s="4">
        <f>U71*1</f>
        <v>22205.49</v>
      </c>
      <c r="I71" s="4">
        <f t="shared" si="14"/>
        <v>556.672</v>
      </c>
      <c r="J71" s="4">
        <f t="shared" si="14"/>
        <v>22205.49</v>
      </c>
      <c r="T71" s="4">
        <f>D71*1</f>
        <v>556.672</v>
      </c>
      <c r="U71" s="4">
        <v>22205.49</v>
      </c>
      <c r="X71" s="4">
        <v>1214.658</v>
      </c>
      <c r="Y71" s="4">
        <v>4541.21</v>
      </c>
      <c r="AC71" s="4">
        <f t="shared" si="15"/>
        <v>1214.658</v>
      </c>
      <c r="AD71" s="4">
        <f t="shared" si="15"/>
        <v>4541.21</v>
      </c>
      <c r="AN71" s="4">
        <f>X71*1</f>
        <v>1214.658</v>
      </c>
      <c r="AO71" s="4">
        <v>4541.21</v>
      </c>
      <c r="AQ71" s="4">
        <f>J71+AD71</f>
        <v>26746.7</v>
      </c>
      <c r="AR71" s="1">
        <f>J71/AQ71</f>
        <v>0.8302141946483118</v>
      </c>
      <c r="AS71" s="1">
        <f>AD71/AQ71</f>
        <v>0.16978580535168825</v>
      </c>
      <c r="AU71" s="4">
        <f>U71+AO71</f>
        <v>26746.7</v>
      </c>
      <c r="AV71" s="1">
        <v>0</v>
      </c>
      <c r="AW71" s="1">
        <v>0</v>
      </c>
    </row>
    <row r="72" spans="1:49" ht="12.75">
      <c r="A72" s="3">
        <v>1374</v>
      </c>
      <c r="B72" s="8">
        <v>12</v>
      </c>
      <c r="D72" s="4">
        <v>2261.48</v>
      </c>
      <c r="E72" s="4">
        <f>U72*1</f>
        <v>90221.56</v>
      </c>
      <c r="I72" s="4">
        <f t="shared" si="14"/>
        <v>2261.48</v>
      </c>
      <c r="J72" s="4">
        <f t="shared" si="14"/>
        <v>90221.56</v>
      </c>
      <c r="T72" s="4">
        <f>D72*1</f>
        <v>2261.48</v>
      </c>
      <c r="U72" s="4">
        <v>90221.56</v>
      </c>
      <c r="X72" s="4">
        <v>5617.486</v>
      </c>
      <c r="Y72" s="4">
        <v>21001.93</v>
      </c>
      <c r="AC72" s="4">
        <f t="shared" si="15"/>
        <v>5617.486</v>
      </c>
      <c r="AD72" s="4">
        <f t="shared" si="15"/>
        <v>21001.93</v>
      </c>
      <c r="AN72" s="4">
        <f>X72*1</f>
        <v>5617.486</v>
      </c>
      <c r="AO72" s="4">
        <v>21001.93</v>
      </c>
      <c r="AQ72" s="4">
        <f>J72+AD72</f>
        <v>111223.48999999999</v>
      </c>
      <c r="AR72" s="1">
        <f>J72/AQ72</f>
        <v>0.8111736108982015</v>
      </c>
      <c r="AS72" s="1">
        <f>AD72/AQ72</f>
        <v>0.18882638910179858</v>
      </c>
      <c r="AU72" s="4">
        <f>U72+AO72</f>
        <v>111223.48999999999</v>
      </c>
      <c r="AV72" s="1">
        <f>U72/AU72</f>
        <v>0.8111736108982015</v>
      </c>
      <c r="AW72" s="1">
        <f>AO72/AU72</f>
        <v>0.18882638910179858</v>
      </c>
    </row>
    <row r="73" spans="1:49" ht="12.75">
      <c r="A73" s="3">
        <v>1375</v>
      </c>
      <c r="B73" s="8">
        <v>12</v>
      </c>
      <c r="D73" s="4">
        <v>1307.895</v>
      </c>
      <c r="E73" s="4">
        <f>U73*1</f>
        <v>52179.34</v>
      </c>
      <c r="I73" s="4">
        <f t="shared" si="14"/>
        <v>1307.895</v>
      </c>
      <c r="J73" s="4">
        <f t="shared" si="14"/>
        <v>52179.34</v>
      </c>
      <c r="T73" s="4">
        <f>D73*1</f>
        <v>1307.895</v>
      </c>
      <c r="U73" s="4">
        <v>52179.34</v>
      </c>
      <c r="X73" s="4">
        <v>4246.64</v>
      </c>
      <c r="Y73" s="4">
        <v>16032.59</v>
      </c>
      <c r="AC73" s="4">
        <f t="shared" si="15"/>
        <v>4246.64</v>
      </c>
      <c r="AD73" s="4">
        <f t="shared" si="15"/>
        <v>16032.59</v>
      </c>
      <c r="AN73" s="4">
        <f>X73*1</f>
        <v>4246.64</v>
      </c>
      <c r="AO73" s="4">
        <v>16032.59</v>
      </c>
      <c r="AQ73" s="4">
        <f>J73+AD73</f>
        <v>68211.93</v>
      </c>
      <c r="AR73" s="1">
        <f>J73/AQ73</f>
        <v>0.7649591501076132</v>
      </c>
      <c r="AS73" s="1">
        <f>AD73/AQ73</f>
        <v>0.23504084989238688</v>
      </c>
      <c r="AU73" s="4">
        <f>U73+AO73</f>
        <v>68211.93</v>
      </c>
      <c r="AV73" s="1">
        <f>U73/AU73</f>
        <v>0.7649591501076132</v>
      </c>
      <c r="AW73" s="1">
        <f>AO73/AU73</f>
        <v>0.23504084989238688</v>
      </c>
    </row>
    <row r="75" spans="1:49" ht="12.75">
      <c r="A75" s="3">
        <f>1371-75</f>
        <v>1296</v>
      </c>
      <c r="D75" s="4">
        <f>SUM(D69:D74)/3</f>
        <v>1375.3490000000002</v>
      </c>
      <c r="E75" s="4">
        <f>SUM(E69:E74)/3</f>
        <v>54868.79666666667</v>
      </c>
      <c r="I75" s="4">
        <f>D75+G75</f>
        <v>1375.3490000000002</v>
      </c>
      <c r="J75" s="4">
        <f>SUM(J69:J74)/5</f>
        <v>32921.278000000006</v>
      </c>
      <c r="T75" s="4">
        <f>SUM(T69:T74)/5</f>
        <v>825.2094000000001</v>
      </c>
      <c r="U75" s="4">
        <f>SUM(U69:U74)/5</f>
        <v>32921.278000000006</v>
      </c>
      <c r="X75" s="4">
        <f>SUM(X69:X74)/5</f>
        <v>2215.7568</v>
      </c>
      <c r="Y75" s="4">
        <f>SUM(Y69:Y74)/5</f>
        <v>8315.145999999999</v>
      </c>
      <c r="AC75" s="4">
        <f>X75+AA75</f>
        <v>2215.7568</v>
      </c>
      <c r="AD75" s="4">
        <f>SUM(AD69:AD74)/5</f>
        <v>8315.145999999999</v>
      </c>
      <c r="AN75" s="4">
        <f>SUM(AN69:AN74)/5</f>
        <v>2215.7568</v>
      </c>
      <c r="AO75" s="4">
        <f>SUM(AO69:AO74)/5</f>
        <v>8315.145999999999</v>
      </c>
      <c r="AQ75" s="4">
        <f>SUM(AQ69:AQ74)/5</f>
        <v>41236.424</v>
      </c>
      <c r="AU75" s="4">
        <f>SUM(AU69:AU74)/5</f>
        <v>41236.424</v>
      </c>
      <c r="AV75" s="1">
        <f>U75/AU75</f>
        <v>0.7983543383878293</v>
      </c>
      <c r="AW75" s="1">
        <f>AO75/AU75</f>
        <v>0.20164566161217082</v>
      </c>
    </row>
    <row r="77" spans="1:49" ht="12.75">
      <c r="A77" s="3">
        <v>1376</v>
      </c>
      <c r="B77" s="8">
        <v>12</v>
      </c>
      <c r="D77" s="4">
        <v>526.629</v>
      </c>
      <c r="E77" s="4">
        <f>U77*1</f>
        <v>21010.22</v>
      </c>
      <c r="I77" s="4">
        <f aca="true" t="shared" si="17" ref="I77:J81">D77+G77</f>
        <v>526.629</v>
      </c>
      <c r="J77" s="4">
        <f t="shared" si="17"/>
        <v>21010.22</v>
      </c>
      <c r="T77" s="4">
        <f>D77*1</f>
        <v>526.629</v>
      </c>
      <c r="U77" s="4">
        <v>21010.22</v>
      </c>
      <c r="X77" s="4">
        <v>1230.74</v>
      </c>
      <c r="Y77" s="4">
        <v>4601.33</v>
      </c>
      <c r="AC77" s="4">
        <f aca="true" t="shared" si="18" ref="AC77:AD81">X77+AA77</f>
        <v>1230.74</v>
      </c>
      <c r="AD77" s="4">
        <f t="shared" si="18"/>
        <v>4601.33</v>
      </c>
      <c r="AN77" s="4">
        <f>X77*1</f>
        <v>1230.74</v>
      </c>
      <c r="AO77" s="4">
        <v>4601.33</v>
      </c>
      <c r="AQ77" s="4">
        <f>J77+AD77</f>
        <v>25611.550000000003</v>
      </c>
      <c r="AR77" s="1">
        <f>J77/AQ77</f>
        <v>0.8203416036905224</v>
      </c>
      <c r="AS77" s="1">
        <f>AD77/AQ77</f>
        <v>0.17965839630947752</v>
      </c>
      <c r="AU77" s="4">
        <f>U77+AO77</f>
        <v>25611.550000000003</v>
      </c>
      <c r="AV77" s="1">
        <f>U77/AU77</f>
        <v>0.8203416036905224</v>
      </c>
      <c r="AW77" s="1">
        <f>AO77/AU77</f>
        <v>0.17965839630947752</v>
      </c>
    </row>
    <row r="78" spans="1:49" ht="12.75">
      <c r="A78" s="3">
        <v>1377</v>
      </c>
      <c r="B78" s="8">
        <v>8.9</v>
      </c>
      <c r="D78" s="4">
        <v>496.242</v>
      </c>
      <c r="E78" s="4">
        <f>U78*1</f>
        <v>19797.91</v>
      </c>
      <c r="I78" s="4">
        <f t="shared" si="17"/>
        <v>496.242</v>
      </c>
      <c r="J78" s="4">
        <f t="shared" si="17"/>
        <v>19797.91</v>
      </c>
      <c r="T78" s="4">
        <f>D78*1</f>
        <v>496.242</v>
      </c>
      <c r="U78" s="4">
        <v>19797.91</v>
      </c>
      <c r="X78" s="4">
        <v>538.956</v>
      </c>
      <c r="Y78" s="4">
        <v>2068.25</v>
      </c>
      <c r="AC78" s="4">
        <f t="shared" si="18"/>
        <v>538.956</v>
      </c>
      <c r="AD78" s="4">
        <f t="shared" si="18"/>
        <v>2068.25</v>
      </c>
      <c r="AN78" s="4">
        <f>X78*1</f>
        <v>538.956</v>
      </c>
      <c r="AO78" s="4">
        <v>2068.25</v>
      </c>
      <c r="AQ78" s="4">
        <f>J78+AD78</f>
        <v>21866.16</v>
      </c>
      <c r="AR78" s="1">
        <f>J78/AQ78</f>
        <v>0.9054132046962063</v>
      </c>
      <c r="AS78" s="1">
        <f>AD78/AQ78</f>
        <v>0.09458679530379363</v>
      </c>
      <c r="AU78" s="4">
        <f>U78+AO78</f>
        <v>21866.16</v>
      </c>
      <c r="AV78" s="1">
        <f>U78/AU78</f>
        <v>0.9054132046962063</v>
      </c>
      <c r="AW78" s="1">
        <f>AO78/AU78</f>
        <v>0.09458679530379363</v>
      </c>
    </row>
    <row r="79" spans="1:49" ht="12.75">
      <c r="A79" s="3">
        <v>1378</v>
      </c>
      <c r="B79" s="8" t="s">
        <v>82</v>
      </c>
      <c r="E79" s="4">
        <f>U79*1</f>
        <v>0</v>
      </c>
      <c r="I79" s="4">
        <f t="shared" si="17"/>
        <v>0</v>
      </c>
      <c r="J79" s="4">
        <f t="shared" si="17"/>
        <v>0</v>
      </c>
      <c r="T79" s="4">
        <f>D79*1</f>
        <v>0</v>
      </c>
      <c r="Y79" s="4">
        <v>0</v>
      </c>
      <c r="AC79" s="4">
        <f t="shared" si="18"/>
        <v>0</v>
      </c>
      <c r="AD79" s="4">
        <f t="shared" si="18"/>
        <v>0</v>
      </c>
      <c r="AN79" s="4">
        <f>X79*1</f>
        <v>0</v>
      </c>
      <c r="AQ79" s="4">
        <f>J79+AD79</f>
        <v>0</v>
      </c>
      <c r="AR79" s="4">
        <f>K79+AE79</f>
        <v>0</v>
      </c>
      <c r="AS79" s="4">
        <f>L79+AF79</f>
        <v>0</v>
      </c>
      <c r="AU79" s="4">
        <f>U79+AO79</f>
        <v>0</v>
      </c>
      <c r="AV79" s="1">
        <v>0</v>
      </c>
      <c r="AW79" s="1">
        <v>0</v>
      </c>
    </row>
    <row r="80" spans="1:49" ht="12.75">
      <c r="A80" s="3">
        <v>1379</v>
      </c>
      <c r="B80" s="8" t="s">
        <v>82</v>
      </c>
      <c r="E80" s="4">
        <f>U80*1</f>
        <v>0</v>
      </c>
      <c r="I80" s="4">
        <f t="shared" si="17"/>
        <v>0</v>
      </c>
      <c r="J80" s="4">
        <f t="shared" si="17"/>
        <v>0</v>
      </c>
      <c r="T80" s="4">
        <f>D80*1</f>
        <v>0</v>
      </c>
      <c r="Y80" s="4">
        <v>0</v>
      </c>
      <c r="AC80" s="4">
        <f t="shared" si="18"/>
        <v>0</v>
      </c>
      <c r="AD80" s="4">
        <f t="shared" si="18"/>
        <v>0</v>
      </c>
      <c r="AN80" s="4">
        <f>X80*1</f>
        <v>0</v>
      </c>
      <c r="AQ80" s="4">
        <f>J80+AD80</f>
        <v>0</v>
      </c>
      <c r="AR80" s="4">
        <f>K80+AE80</f>
        <v>0</v>
      </c>
      <c r="AS80" s="4">
        <f>L80+AF80</f>
        <v>0</v>
      </c>
      <c r="AU80" s="4">
        <f>U80+AO80</f>
        <v>0</v>
      </c>
      <c r="AV80" s="1">
        <v>0</v>
      </c>
      <c r="AW80" s="1">
        <v>0</v>
      </c>
    </row>
    <row r="81" spans="1:49" ht="12.75">
      <c r="A81" s="3">
        <v>1380</v>
      </c>
      <c r="B81" s="8">
        <v>8.03</v>
      </c>
      <c r="D81" s="4">
        <v>283.127</v>
      </c>
      <c r="E81" s="4">
        <f>U81*1</f>
        <v>11967.23</v>
      </c>
      <c r="I81" s="4">
        <f t="shared" si="17"/>
        <v>283.127</v>
      </c>
      <c r="J81" s="4">
        <f t="shared" si="17"/>
        <v>11967.23</v>
      </c>
      <c r="T81" s="4">
        <f>D81*1</f>
        <v>283.127</v>
      </c>
      <c r="U81" s="4">
        <v>11967.23</v>
      </c>
      <c r="X81" s="4">
        <v>2808.38</v>
      </c>
      <c r="Y81" s="4">
        <v>11574.13</v>
      </c>
      <c r="AC81" s="4">
        <f t="shared" si="18"/>
        <v>2808.38</v>
      </c>
      <c r="AD81" s="4">
        <f t="shared" si="18"/>
        <v>11574.13</v>
      </c>
      <c r="AN81" s="4">
        <f>X81*1</f>
        <v>2808.38</v>
      </c>
      <c r="AO81" s="4">
        <v>11574.13</v>
      </c>
      <c r="AQ81" s="4">
        <f>J81+AD81</f>
        <v>23541.36</v>
      </c>
      <c r="AR81" s="1">
        <f>J81/AQ81</f>
        <v>0.50834913530909</v>
      </c>
      <c r="AS81" s="1">
        <f>AD81/AQ81</f>
        <v>0.4916508646909099</v>
      </c>
      <c r="AU81" s="4">
        <f>U81+AO81</f>
        <v>23541.36</v>
      </c>
      <c r="AV81" s="1">
        <v>0</v>
      </c>
      <c r="AW81" s="1">
        <v>0</v>
      </c>
    </row>
    <row r="82" ht="12.75">
      <c r="B82" s="6"/>
    </row>
    <row r="83" spans="1:49" ht="12.75">
      <c r="A83" s="3">
        <f>1376-80</f>
        <v>1296</v>
      </c>
      <c r="B83" s="6"/>
      <c r="D83" s="4">
        <f>SUM(D77:D82)/5</f>
        <v>261.19960000000003</v>
      </c>
      <c r="E83" s="4">
        <f>SUM(E77:E82)/5</f>
        <v>10555.072</v>
      </c>
      <c r="I83" s="4">
        <f>D83+G83</f>
        <v>261.19960000000003</v>
      </c>
      <c r="J83" s="4">
        <f>SUM(J77:J82)/5</f>
        <v>10555.072</v>
      </c>
      <c r="T83" s="4">
        <f>SUM(T77:T82)/5</f>
        <v>261.19960000000003</v>
      </c>
      <c r="U83" s="4">
        <f>SUM(U77:U82)/5</f>
        <v>10555.072</v>
      </c>
      <c r="X83" s="4">
        <f>SUM(X77:X82)/5</f>
        <v>915.6152</v>
      </c>
      <c r="Y83" s="4">
        <f>SUM(Y77:Y82)/5</f>
        <v>3648.7419999999997</v>
      </c>
      <c r="AC83" s="4">
        <f>X83+AA83</f>
        <v>915.6152</v>
      </c>
      <c r="AD83" s="4">
        <f>SUM(AD77:AD82)/5</f>
        <v>3648.7419999999997</v>
      </c>
      <c r="AN83" s="4">
        <f>SUM(AN77:AN82)/5</f>
        <v>915.6152</v>
      </c>
      <c r="AO83" s="4">
        <f>SUM(AO77:AO82)/5</f>
        <v>3648.7419999999997</v>
      </c>
      <c r="AQ83" s="4">
        <f>SUM(AQ77:AQ82)/5</f>
        <v>14203.814000000002</v>
      </c>
      <c r="AU83" s="4">
        <f>SUM(AU77:AU82)/5</f>
        <v>14203.814000000002</v>
      </c>
      <c r="AV83" s="1">
        <f>U83/AU83</f>
        <v>0.7431153350783105</v>
      </c>
      <c r="AW83" s="1">
        <f>AO83/AU83</f>
        <v>0.25688466492168927</v>
      </c>
    </row>
    <row r="84" ht="12.75">
      <c r="B84" s="6"/>
    </row>
    <row r="85" spans="1:49" ht="12.75">
      <c r="A85" s="3">
        <v>1381</v>
      </c>
      <c r="B85" s="6">
        <v>12</v>
      </c>
      <c r="D85" s="4">
        <v>477.382</v>
      </c>
      <c r="E85" s="4">
        <f>U85*1</f>
        <v>20335.7</v>
      </c>
      <c r="I85" s="4">
        <f aca="true" t="shared" si="19" ref="I85:J89">D85+G85</f>
        <v>477.382</v>
      </c>
      <c r="J85" s="4">
        <f t="shared" si="19"/>
        <v>20335.7</v>
      </c>
      <c r="T85" s="4">
        <f>D85*1</f>
        <v>477.382</v>
      </c>
      <c r="U85" s="4">
        <v>20335.7</v>
      </c>
      <c r="X85" s="4">
        <v>3072.39</v>
      </c>
      <c r="Y85" s="4">
        <v>12662.17</v>
      </c>
      <c r="AC85" s="4">
        <f aca="true" t="shared" si="20" ref="AC85:AD89">X85+AA85</f>
        <v>3072.39</v>
      </c>
      <c r="AD85" s="4">
        <f t="shared" si="20"/>
        <v>12662.17</v>
      </c>
      <c r="AN85" s="4">
        <f>X85*1</f>
        <v>3072.39</v>
      </c>
      <c r="AO85" s="4">
        <v>12662.17</v>
      </c>
      <c r="AQ85" s="4">
        <f>J85+AD85</f>
        <v>32997.87</v>
      </c>
      <c r="AR85" s="1">
        <f>J85/AQ85</f>
        <v>0.6162731109614045</v>
      </c>
      <c r="AS85" s="1">
        <f>AD85/AQ85</f>
        <v>0.3837268890385955</v>
      </c>
      <c r="AU85" s="4">
        <f>U85+AO85</f>
        <v>32997.87</v>
      </c>
      <c r="AV85" s="1">
        <f>U85/AU85</f>
        <v>0.6162731109614045</v>
      </c>
      <c r="AW85" s="1">
        <f>AO85/AU85</f>
        <v>0.3837268890385955</v>
      </c>
    </row>
    <row r="86" spans="1:49" ht="12.75">
      <c r="A86" s="3">
        <v>1382</v>
      </c>
      <c r="B86" s="6">
        <v>12</v>
      </c>
      <c r="D86" s="4">
        <v>440.097</v>
      </c>
      <c r="E86" s="4">
        <f>U86*1</f>
        <v>18747.43</v>
      </c>
      <c r="I86" s="4">
        <f t="shared" si="19"/>
        <v>440.097</v>
      </c>
      <c r="J86" s="4">
        <f t="shared" si="19"/>
        <v>18747.43</v>
      </c>
      <c r="T86" s="4">
        <f>D86*1</f>
        <v>440.097</v>
      </c>
      <c r="U86" s="4">
        <v>18747.43</v>
      </c>
      <c r="X86" s="4">
        <v>3559.52</v>
      </c>
      <c r="Y86" s="4">
        <v>14669.78</v>
      </c>
      <c r="AC86" s="4">
        <f t="shared" si="20"/>
        <v>3559.52</v>
      </c>
      <c r="AD86" s="4">
        <f t="shared" si="20"/>
        <v>14669.78</v>
      </c>
      <c r="AN86" s="4">
        <f>X86*1</f>
        <v>3559.52</v>
      </c>
      <c r="AO86" s="4">
        <v>14669.78</v>
      </c>
      <c r="AQ86" s="4">
        <f>J86+AD86</f>
        <v>33417.21</v>
      </c>
      <c r="AR86" s="1">
        <f>J86/AQ86</f>
        <v>0.5610112274483717</v>
      </c>
      <c r="AS86" s="1">
        <f>AD86/AQ86</f>
        <v>0.4389887725516284</v>
      </c>
      <c r="AU86" s="4">
        <f>U86+AO86</f>
        <v>33417.21</v>
      </c>
      <c r="AV86" s="1">
        <f>U86/AU86</f>
        <v>0.5610112274483717</v>
      </c>
      <c r="AW86" s="1">
        <f>AO86/AU86</f>
        <v>0.4389887725516284</v>
      </c>
    </row>
    <row r="87" spans="1:49" ht="12.75">
      <c r="A87" s="3">
        <v>1383</v>
      </c>
      <c r="B87" s="6">
        <v>12</v>
      </c>
      <c r="D87" s="4">
        <v>439.824</v>
      </c>
      <c r="E87" s="4">
        <f>U87*1</f>
        <v>18959.97</v>
      </c>
      <c r="I87" s="4">
        <f t="shared" si="19"/>
        <v>439.824</v>
      </c>
      <c r="J87" s="4">
        <f t="shared" si="19"/>
        <v>18959.97</v>
      </c>
      <c r="T87" s="4">
        <f>D87*1</f>
        <v>439.824</v>
      </c>
      <c r="U87" s="4">
        <v>18959.97</v>
      </c>
      <c r="X87" s="4">
        <v>3881.198</v>
      </c>
      <c r="Y87" s="4">
        <v>16026.5</v>
      </c>
      <c r="AC87" s="4">
        <f t="shared" si="20"/>
        <v>3881.198</v>
      </c>
      <c r="AD87" s="4">
        <f t="shared" si="20"/>
        <v>16026.5</v>
      </c>
      <c r="AN87" s="4">
        <f>X87*1</f>
        <v>3881.198</v>
      </c>
      <c r="AO87" s="4">
        <v>16026.5</v>
      </c>
      <c r="AQ87" s="4">
        <f>J87+AD87</f>
        <v>34986.47</v>
      </c>
      <c r="AR87" s="1">
        <f>J87/AQ87</f>
        <v>0.5419229204889776</v>
      </c>
      <c r="AS87" s="1">
        <f>AD87/AQ87</f>
        <v>0.4580770795110224</v>
      </c>
      <c r="AU87" s="4">
        <f>U87+AO87</f>
        <v>34986.47</v>
      </c>
      <c r="AV87" s="1">
        <f>U87/AU87</f>
        <v>0.5419229204889776</v>
      </c>
      <c r="AW87" s="1">
        <f>AO87/AU87</f>
        <v>0.4580770795110224</v>
      </c>
    </row>
    <row r="88" spans="1:49" ht="12.75">
      <c r="A88" s="3">
        <v>1384</v>
      </c>
      <c r="B88" s="6">
        <v>12</v>
      </c>
      <c r="D88" s="4">
        <v>1093.278</v>
      </c>
      <c r="E88" s="4">
        <f>U88*1</f>
        <v>49694.93</v>
      </c>
      <c r="I88" s="4">
        <f t="shared" si="19"/>
        <v>1093.278</v>
      </c>
      <c r="J88" s="4">
        <f t="shared" si="19"/>
        <v>49694.93</v>
      </c>
      <c r="T88" s="4">
        <f>D88*1</f>
        <v>1093.278</v>
      </c>
      <c r="U88" s="4">
        <v>49694.93</v>
      </c>
      <c r="X88" s="4">
        <v>1824.034</v>
      </c>
      <c r="Y88" s="4">
        <v>7771.26</v>
      </c>
      <c r="AC88" s="4">
        <f t="shared" si="20"/>
        <v>1824.034</v>
      </c>
      <c r="AD88" s="4">
        <f t="shared" si="20"/>
        <v>7771.26</v>
      </c>
      <c r="AN88" s="4">
        <f>X88*1</f>
        <v>1824.034</v>
      </c>
      <c r="AO88" s="4">
        <v>7771.26</v>
      </c>
      <c r="AQ88" s="4">
        <f>J88+AD88</f>
        <v>57466.19</v>
      </c>
      <c r="AR88" s="1">
        <f>J88/AQ88</f>
        <v>0.8647681358377857</v>
      </c>
      <c r="AS88" s="1">
        <f>AD88/AQ88</f>
        <v>0.13523186416221433</v>
      </c>
      <c r="AU88" s="4">
        <f>U88+AO88</f>
        <v>57466.19</v>
      </c>
      <c r="AV88" s="1">
        <f>U88/AU88</f>
        <v>0.8647681358377857</v>
      </c>
      <c r="AW88" s="1">
        <f>AO88/AU88</f>
        <v>0.13523186416221433</v>
      </c>
    </row>
    <row r="89" spans="1:49" ht="12.75">
      <c r="A89" s="3">
        <v>1385</v>
      </c>
      <c r="B89" s="6">
        <v>12</v>
      </c>
      <c r="D89" s="4">
        <v>198.465</v>
      </c>
      <c r="E89" s="4">
        <f>U89*1</f>
        <v>6970.12</v>
      </c>
      <c r="I89" s="4">
        <f t="shared" si="19"/>
        <v>198.465</v>
      </c>
      <c r="J89" s="4">
        <f t="shared" si="19"/>
        <v>6970.12</v>
      </c>
      <c r="T89" s="4">
        <f>D89*1</f>
        <v>198.465</v>
      </c>
      <c r="U89" s="4">
        <v>6970.12</v>
      </c>
      <c r="X89" s="4">
        <v>1747.275</v>
      </c>
      <c r="Y89" s="4">
        <v>6207.77</v>
      </c>
      <c r="AC89" s="4">
        <f t="shared" si="20"/>
        <v>1747.275</v>
      </c>
      <c r="AD89" s="4">
        <f t="shared" si="20"/>
        <v>6207.77</v>
      </c>
      <c r="AN89" s="4">
        <f>X89*1</f>
        <v>1747.275</v>
      </c>
      <c r="AO89" s="4">
        <v>6207.77</v>
      </c>
      <c r="AQ89" s="4">
        <f>J89+AD89</f>
        <v>13177.89</v>
      </c>
      <c r="AR89" s="1">
        <f>J89/AQ89</f>
        <v>0.5289253438904103</v>
      </c>
      <c r="AS89" s="1">
        <f>AD89/AQ89</f>
        <v>0.47107465610958965</v>
      </c>
      <c r="AU89" s="4">
        <f>U89+AO89</f>
        <v>13177.89</v>
      </c>
      <c r="AV89" s="1">
        <f>U89/AU89</f>
        <v>0.5289253438904103</v>
      </c>
      <c r="AW89" s="1">
        <f>AO89/AU89</f>
        <v>0.47107465610958965</v>
      </c>
    </row>
    <row r="90" ht="12.75">
      <c r="B90" s="6"/>
    </row>
    <row r="91" spans="1:49" ht="12.75">
      <c r="A91" s="3">
        <f>1381-95</f>
        <v>1286</v>
      </c>
      <c r="B91" s="6"/>
      <c r="D91" s="4">
        <f>SUM(D85:D90)/5</f>
        <v>529.8092</v>
      </c>
      <c r="E91" s="4">
        <f>SUM(E85:E90)/5</f>
        <v>22941.629999999997</v>
      </c>
      <c r="I91" s="4">
        <f>D91+G91</f>
        <v>529.8092</v>
      </c>
      <c r="J91" s="4">
        <f>SUM(J85:J90)/5</f>
        <v>22941.629999999997</v>
      </c>
      <c r="T91" s="4">
        <f>SUM(T85:T90)/5</f>
        <v>529.8092</v>
      </c>
      <c r="U91" s="4">
        <f>SUM(U85:U90)/5</f>
        <v>22941.629999999997</v>
      </c>
      <c r="X91" s="4">
        <f>SUM(X85:X90)/5</f>
        <v>2816.8833999999997</v>
      </c>
      <c r="Y91" s="4">
        <f>SUM(Y85:Y90)/5</f>
        <v>11467.496</v>
      </c>
      <c r="AC91" s="4">
        <f>X91+AA91</f>
        <v>2816.8833999999997</v>
      </c>
      <c r="AD91" s="4">
        <f>SUM(AD85:AD90)/5</f>
        <v>11467.496</v>
      </c>
      <c r="AN91" s="4">
        <f>SUM(AN85:AN90)/5</f>
        <v>2816.8833999999997</v>
      </c>
      <c r="AO91" s="4">
        <f>SUM(AO85:AO90)/5</f>
        <v>11467.496</v>
      </c>
      <c r="AQ91" s="4">
        <f>SUM(AQ85:AQ90)/5</f>
        <v>34409.126000000004</v>
      </c>
      <c r="AU91" s="4">
        <f>SUM(AU85:AU90)/5</f>
        <v>34409.126000000004</v>
      </c>
      <c r="AV91" s="1">
        <f>U91/AU91</f>
        <v>0.6667309713126685</v>
      </c>
      <c r="AW91" s="1">
        <f>AO91/AU91</f>
        <v>0.3332690286873313</v>
      </c>
    </row>
    <row r="92" ht="12.75">
      <c r="B92" s="6"/>
    </row>
    <row r="93" spans="1:49" ht="12.75">
      <c r="A93" s="3">
        <v>1386</v>
      </c>
      <c r="B93" s="8">
        <v>7.06</v>
      </c>
      <c r="D93" s="4">
        <v>21.997</v>
      </c>
      <c r="E93" s="4">
        <f>U93*1</f>
        <v>772.52</v>
      </c>
      <c r="I93" s="4">
        <f aca="true" t="shared" si="21" ref="I93:J97">D93+G93</f>
        <v>21.997</v>
      </c>
      <c r="J93" s="4">
        <f t="shared" si="21"/>
        <v>772.52</v>
      </c>
      <c r="T93" s="4">
        <f>D93*1</f>
        <v>21.997</v>
      </c>
      <c r="U93" s="4">
        <v>772.52</v>
      </c>
      <c r="X93" s="4">
        <v>310.141</v>
      </c>
      <c r="Y93" s="4">
        <v>1101.88</v>
      </c>
      <c r="AC93" s="4">
        <f aca="true" t="shared" si="22" ref="AC93:AD97">X93+AA93</f>
        <v>310.141</v>
      </c>
      <c r="AD93" s="4">
        <f t="shared" si="22"/>
        <v>1101.88</v>
      </c>
      <c r="AN93" s="4">
        <f>X93*1</f>
        <v>310.141</v>
      </c>
      <c r="AO93" s="4">
        <v>1101.88</v>
      </c>
      <c r="AQ93" s="4">
        <f>J93+AD93</f>
        <v>1874.4</v>
      </c>
      <c r="AR93" s="1">
        <f>J93/AQ93</f>
        <v>0.4121425522833973</v>
      </c>
      <c r="AS93" s="1">
        <f>AD93/AQ93</f>
        <v>0.5878574477166026</v>
      </c>
      <c r="AU93" s="4">
        <f>U93+AO93</f>
        <v>1874.4</v>
      </c>
      <c r="AV93" s="1">
        <f>U93/AU93</f>
        <v>0.4121425522833973</v>
      </c>
      <c r="AW93" s="1">
        <f>AO93/AU93</f>
        <v>0.5878574477166026</v>
      </c>
    </row>
    <row r="94" spans="1:49" ht="12.75">
      <c r="A94" s="3">
        <v>1387</v>
      </c>
      <c r="B94" s="8" t="s">
        <v>104</v>
      </c>
      <c r="D94" s="4" t="s">
        <v>104</v>
      </c>
      <c r="E94" s="4">
        <f>U94*1</f>
        <v>0</v>
      </c>
      <c r="I94" s="4" t="e">
        <f t="shared" si="21"/>
        <v>#VALUE!</v>
      </c>
      <c r="J94" s="4">
        <f t="shared" si="21"/>
        <v>0</v>
      </c>
      <c r="T94" s="4" t="e">
        <f>D94*1</f>
        <v>#VALUE!</v>
      </c>
      <c r="Y94" s="4">
        <v>0</v>
      </c>
      <c r="AC94" s="4">
        <f t="shared" si="22"/>
        <v>0</v>
      </c>
      <c r="AD94" s="4">
        <f t="shared" si="22"/>
        <v>0</v>
      </c>
      <c r="AN94" s="4">
        <f>X94*1</f>
        <v>0</v>
      </c>
      <c r="AQ94" s="4">
        <f>J94+AD94</f>
        <v>0</v>
      </c>
      <c r="AR94" s="4">
        <f>K94+AE94</f>
        <v>0</v>
      </c>
      <c r="AS94" s="4">
        <f>L94+AF94</f>
        <v>0</v>
      </c>
      <c r="AU94" s="4">
        <f>U94+AO94</f>
        <v>0</v>
      </c>
      <c r="AV94" s="1">
        <v>0</v>
      </c>
      <c r="AW94" s="1">
        <v>0</v>
      </c>
    </row>
    <row r="95" spans="1:49" ht="12.75">
      <c r="A95" s="3">
        <v>1388</v>
      </c>
      <c r="B95" s="8" t="s">
        <v>104</v>
      </c>
      <c r="D95" s="4" t="s">
        <v>104</v>
      </c>
      <c r="E95" s="4">
        <f>U95*1</f>
        <v>0</v>
      </c>
      <c r="I95" s="4" t="e">
        <f t="shared" si="21"/>
        <v>#VALUE!</v>
      </c>
      <c r="J95" s="4">
        <f t="shared" si="21"/>
        <v>0</v>
      </c>
      <c r="T95" s="4" t="e">
        <f>D95*1</f>
        <v>#VALUE!</v>
      </c>
      <c r="Y95" s="4">
        <v>0</v>
      </c>
      <c r="AC95" s="4">
        <f t="shared" si="22"/>
        <v>0</v>
      </c>
      <c r="AD95" s="4">
        <f t="shared" si="22"/>
        <v>0</v>
      </c>
      <c r="AN95" s="4">
        <f>X95*1</f>
        <v>0</v>
      </c>
      <c r="AQ95" s="4">
        <f>J95+AD95</f>
        <v>0</v>
      </c>
      <c r="AR95" s="4">
        <f>K95+AE95</f>
        <v>0</v>
      </c>
      <c r="AS95" s="4">
        <f>L95+AF95</f>
        <v>0</v>
      </c>
      <c r="AU95" s="4">
        <f>U95+AO95</f>
        <v>0</v>
      </c>
      <c r="AV95" s="1">
        <v>0</v>
      </c>
      <c r="AW95" s="1">
        <v>0</v>
      </c>
    </row>
    <row r="96" spans="1:49" ht="12.75">
      <c r="A96" s="3">
        <v>1389</v>
      </c>
      <c r="B96" s="8">
        <v>12</v>
      </c>
      <c r="D96" s="4">
        <v>1130.569</v>
      </c>
      <c r="E96" s="4">
        <f>U96*1</f>
        <v>62821.48</v>
      </c>
      <c r="I96" s="4">
        <f t="shared" si="21"/>
        <v>1130.569</v>
      </c>
      <c r="J96" s="4">
        <f t="shared" si="21"/>
        <v>62821.48</v>
      </c>
      <c r="T96" s="4">
        <f>D96*1</f>
        <v>1130.569</v>
      </c>
      <c r="U96" s="4">
        <v>62821.48</v>
      </c>
      <c r="X96" s="4">
        <v>2064.71</v>
      </c>
      <c r="Y96" s="4">
        <v>11047.57</v>
      </c>
      <c r="AC96" s="4">
        <f t="shared" si="22"/>
        <v>2064.71</v>
      </c>
      <c r="AD96" s="4">
        <f t="shared" si="22"/>
        <v>11047.57</v>
      </c>
      <c r="AN96" s="4">
        <f>X96*1</f>
        <v>2064.71</v>
      </c>
      <c r="AO96" s="4">
        <v>11047.57</v>
      </c>
      <c r="AQ96" s="4">
        <f>J96+AD96</f>
        <v>73869.05</v>
      </c>
      <c r="AR96" s="1">
        <f>J96/AQ96</f>
        <v>0.850443859776185</v>
      </c>
      <c r="AS96" s="1">
        <f>AD96/AQ96</f>
        <v>0.14955614022381497</v>
      </c>
      <c r="AU96" s="4">
        <f>U96+AO96</f>
        <v>73869.05</v>
      </c>
      <c r="AV96" s="1">
        <v>0</v>
      </c>
      <c r="AW96" s="1">
        <v>0</v>
      </c>
    </row>
    <row r="97" spans="1:49" ht="12.75">
      <c r="A97" s="3">
        <v>1390</v>
      </c>
      <c r="B97" s="6">
        <v>12</v>
      </c>
      <c r="D97" s="4">
        <v>962.962</v>
      </c>
      <c r="E97" s="4">
        <f>U97*1</f>
        <v>40735.54</v>
      </c>
      <c r="I97" s="4">
        <f t="shared" si="21"/>
        <v>962.962</v>
      </c>
      <c r="J97" s="4">
        <f t="shared" si="21"/>
        <v>40735.54</v>
      </c>
      <c r="T97" s="4">
        <f>D97*1</f>
        <v>962.962</v>
      </c>
      <c r="U97" s="4">
        <v>40735.54</v>
      </c>
      <c r="X97" s="4">
        <v>6563.72</v>
      </c>
      <c r="Y97" s="4">
        <v>26812</v>
      </c>
      <c r="AC97" s="4">
        <f t="shared" si="22"/>
        <v>6563.72</v>
      </c>
      <c r="AD97" s="4">
        <f t="shared" si="22"/>
        <v>26812</v>
      </c>
      <c r="AN97" s="4">
        <f>X97*1</f>
        <v>6563.72</v>
      </c>
      <c r="AO97" s="4">
        <v>26812</v>
      </c>
      <c r="AQ97" s="4">
        <f>J97+AD97</f>
        <v>67547.54000000001</v>
      </c>
      <c r="AR97" s="1">
        <f>J97/AQ97</f>
        <v>0.6030647452149996</v>
      </c>
      <c r="AS97" s="1">
        <f>AD97/AQ97</f>
        <v>0.39693525478500025</v>
      </c>
      <c r="AU97" s="4">
        <f>U97+AO97</f>
        <v>67547.54000000001</v>
      </c>
      <c r="AV97" s="1">
        <f>U97/AU97</f>
        <v>0.6030647452149996</v>
      </c>
      <c r="AW97" s="1">
        <f>AO97/AU97</f>
        <v>0.39693525478500025</v>
      </c>
    </row>
    <row r="98" ht="12.75">
      <c r="B98" s="6"/>
    </row>
    <row r="99" spans="1:49" ht="12.75">
      <c r="A99" s="3">
        <f>1386-90</f>
        <v>1296</v>
      </c>
      <c r="B99" s="6"/>
      <c r="D99" s="4">
        <f>SUM(D93:D98)/5</f>
        <v>423.10560000000004</v>
      </c>
      <c r="E99" s="4">
        <f>SUM(E93:E98)/5</f>
        <v>20865.908000000003</v>
      </c>
      <c r="I99" s="4">
        <f>D99+G99</f>
        <v>423.10560000000004</v>
      </c>
      <c r="J99" s="4">
        <f>SUM(J93:J98)/5</f>
        <v>20865.908000000003</v>
      </c>
      <c r="T99" s="4" t="e">
        <f>SUM(T93:T98)/5</f>
        <v>#VALUE!</v>
      </c>
      <c r="U99" s="4">
        <f>SUM(U93:U98)/5</f>
        <v>20865.908000000003</v>
      </c>
      <c r="X99" s="4">
        <f>SUM(X93:X98)/5</f>
        <v>1787.7142</v>
      </c>
      <c r="Y99" s="4">
        <f>SUM(Y93:Y98)/5</f>
        <v>7792.289999999999</v>
      </c>
      <c r="AC99" s="4">
        <f>X99+AA99</f>
        <v>1787.7142</v>
      </c>
      <c r="AD99" s="4">
        <f>SUM(AD93:AD98)/5</f>
        <v>7792.289999999999</v>
      </c>
      <c r="AN99" s="4">
        <f>SUM(AN93:AN98)/5</f>
        <v>1787.7142</v>
      </c>
      <c r="AO99" s="4">
        <f>SUM(AO93:AO98)/5</f>
        <v>7792.289999999999</v>
      </c>
      <c r="AQ99" s="4">
        <f>SUM(AQ93:AQ98)/5</f>
        <v>28658.197999999997</v>
      </c>
      <c r="AU99" s="4">
        <f>SUM(AU93:AU98)/5</f>
        <v>28658.197999999997</v>
      </c>
      <c r="AV99" s="1">
        <f>U99/AU99</f>
        <v>0.7280956046154753</v>
      </c>
      <c r="AW99" s="1">
        <f>AO99/AU99</f>
        <v>0.2719043953845249</v>
      </c>
    </row>
    <row r="100" ht="12.75">
      <c r="B100" s="6"/>
    </row>
    <row r="101" spans="1:49" ht="12.75">
      <c r="A101" s="3">
        <v>1391</v>
      </c>
      <c r="B101" s="6">
        <v>12</v>
      </c>
      <c r="D101" s="4">
        <v>276.326</v>
      </c>
      <c r="E101" s="4">
        <f>U101*1</f>
        <v>10838.39</v>
      </c>
      <c r="I101" s="4">
        <f aca="true" t="shared" si="23" ref="I101:J105">D101+G101</f>
        <v>276.326</v>
      </c>
      <c r="J101" s="4">
        <f t="shared" si="23"/>
        <v>10838.39</v>
      </c>
      <c r="T101" s="4">
        <f>D101*1</f>
        <v>276.326</v>
      </c>
      <c r="U101" s="4">
        <v>10838.39</v>
      </c>
      <c r="X101" s="4">
        <v>3319.567</v>
      </c>
      <c r="Y101" s="4">
        <v>13503.41</v>
      </c>
      <c r="AC101" s="4">
        <f aca="true" t="shared" si="24" ref="AC101:AD105">X101+AA101</f>
        <v>3319.567</v>
      </c>
      <c r="AD101" s="4">
        <f t="shared" si="24"/>
        <v>13503.41</v>
      </c>
      <c r="AN101" s="4">
        <f>X101*1</f>
        <v>3319.567</v>
      </c>
      <c r="AO101" s="4">
        <v>13503.41</v>
      </c>
      <c r="AQ101" s="4">
        <f>J101+AD101</f>
        <v>24341.8</v>
      </c>
      <c r="AR101" s="1">
        <f>J101/AQ101</f>
        <v>0.44525836215892006</v>
      </c>
      <c r="AS101" s="1">
        <f>AD101/AQ101</f>
        <v>0.55474163784108</v>
      </c>
      <c r="AU101" s="4">
        <f>U101+AO101</f>
        <v>24341.8</v>
      </c>
      <c r="AV101" s="1">
        <f>U101/AU101</f>
        <v>0.44525836215892006</v>
      </c>
      <c r="AW101" s="1">
        <f>AO101/AU101</f>
        <v>0.55474163784108</v>
      </c>
    </row>
    <row r="102" spans="1:49" ht="12.75">
      <c r="A102" s="3">
        <v>1392</v>
      </c>
      <c r="B102" s="6">
        <v>12</v>
      </c>
      <c r="D102" s="4">
        <v>223.193</v>
      </c>
      <c r="E102" s="4">
        <f>U102*1</f>
        <v>8754.34</v>
      </c>
      <c r="I102" s="4">
        <f t="shared" si="23"/>
        <v>223.193</v>
      </c>
      <c r="J102" s="4">
        <f t="shared" si="23"/>
        <v>8754.34</v>
      </c>
      <c r="T102" s="4">
        <f>D102*1</f>
        <v>223.193</v>
      </c>
      <c r="U102" s="4">
        <v>8754.34</v>
      </c>
      <c r="X102" s="4">
        <v>4495.198</v>
      </c>
      <c r="Y102" s="4">
        <v>18354.36</v>
      </c>
      <c r="AC102" s="4">
        <f t="shared" si="24"/>
        <v>4495.198</v>
      </c>
      <c r="AD102" s="4">
        <f t="shared" si="24"/>
        <v>18354.36</v>
      </c>
      <c r="AN102" s="4">
        <f>X102*1</f>
        <v>4495.198</v>
      </c>
      <c r="AO102" s="4">
        <v>18354.36</v>
      </c>
      <c r="AQ102" s="4">
        <f>J102+AD102</f>
        <v>27108.7</v>
      </c>
      <c r="AR102" s="1">
        <f>J102/AQ102</f>
        <v>0.32293470361913335</v>
      </c>
      <c r="AS102" s="1">
        <f>AD102/AQ102</f>
        <v>0.6770652963808667</v>
      </c>
      <c r="AU102" s="4">
        <f>U102+AO102</f>
        <v>27108.7</v>
      </c>
      <c r="AV102" s="1">
        <f>U102/AU102</f>
        <v>0.32293470361913335</v>
      </c>
      <c r="AW102" s="1">
        <f>AO102/AU102</f>
        <v>0.6770652963808667</v>
      </c>
    </row>
    <row r="103" spans="1:49" ht="12.75">
      <c r="A103" s="3">
        <v>1393</v>
      </c>
      <c r="B103" s="6">
        <v>12</v>
      </c>
      <c r="D103" s="4">
        <v>386.91</v>
      </c>
      <c r="E103" s="4">
        <f>U103*1</f>
        <v>15175.87</v>
      </c>
      <c r="I103" s="4">
        <f t="shared" si="23"/>
        <v>386.91</v>
      </c>
      <c r="J103" s="4">
        <f t="shared" si="23"/>
        <v>15175.87</v>
      </c>
      <c r="T103" s="4">
        <f>D103*1</f>
        <v>386.91</v>
      </c>
      <c r="U103" s="4">
        <v>15175.87</v>
      </c>
      <c r="X103" s="4">
        <v>2371.596</v>
      </c>
      <c r="Y103" s="4">
        <v>9642.76</v>
      </c>
      <c r="AC103" s="4">
        <f t="shared" si="24"/>
        <v>2371.596</v>
      </c>
      <c r="AD103" s="4">
        <f t="shared" si="24"/>
        <v>9642.76</v>
      </c>
      <c r="AN103" s="4">
        <f>X103*1</f>
        <v>2371.596</v>
      </c>
      <c r="AO103" s="4">
        <v>9642.76</v>
      </c>
      <c r="AQ103" s="4">
        <f>J103+AD103</f>
        <v>24818.63</v>
      </c>
      <c r="AR103" s="1">
        <f>J103/AQ103</f>
        <v>0.6114708990786357</v>
      </c>
      <c r="AS103" s="1">
        <f>AD103/AQ103</f>
        <v>0.38852910092136433</v>
      </c>
      <c r="AU103" s="4">
        <f>U103+AO103</f>
        <v>24818.63</v>
      </c>
      <c r="AV103" s="1">
        <f>U103/AU103</f>
        <v>0.6114708990786357</v>
      </c>
      <c r="AW103" s="1">
        <f>AO103/AU103</f>
        <v>0.38852910092136433</v>
      </c>
    </row>
    <row r="104" spans="1:49" ht="12.75">
      <c r="A104" s="3">
        <v>1394</v>
      </c>
      <c r="B104" s="6">
        <v>12</v>
      </c>
      <c r="D104" s="4">
        <v>572.162</v>
      </c>
      <c r="E104" s="4">
        <f>U104*1</f>
        <v>22442.05</v>
      </c>
      <c r="I104" s="4">
        <f t="shared" si="23"/>
        <v>572.162</v>
      </c>
      <c r="J104" s="4">
        <f t="shared" si="23"/>
        <v>22442.05</v>
      </c>
      <c r="T104" s="4">
        <f>D104*1</f>
        <v>572.162</v>
      </c>
      <c r="U104" s="4">
        <v>22442.05</v>
      </c>
      <c r="X104" s="4">
        <v>3610.702</v>
      </c>
      <c r="Y104" s="4">
        <v>14665.5</v>
      </c>
      <c r="AC104" s="4">
        <f t="shared" si="24"/>
        <v>3610.702</v>
      </c>
      <c r="AD104" s="4">
        <f t="shared" si="24"/>
        <v>14665.5</v>
      </c>
      <c r="AN104" s="4">
        <f>X104*1</f>
        <v>3610.702</v>
      </c>
      <c r="AO104" s="4">
        <v>14665.5</v>
      </c>
      <c r="AQ104" s="4">
        <f>J104+AD104</f>
        <v>37107.55</v>
      </c>
      <c r="AR104" s="1">
        <f>J104/AQ104</f>
        <v>0.6047839321108507</v>
      </c>
      <c r="AS104" s="1">
        <f>AD104/AQ104</f>
        <v>0.3952160678891492</v>
      </c>
      <c r="AU104" s="4">
        <f>U104+AO104</f>
        <v>37107.55</v>
      </c>
      <c r="AV104" s="1">
        <f>U104/AU104</f>
        <v>0.6047839321108507</v>
      </c>
      <c r="AW104" s="1">
        <f>AO104/AU104</f>
        <v>0.3952160678891492</v>
      </c>
    </row>
    <row r="105" spans="1:49" ht="12.75">
      <c r="A105" s="3">
        <v>1395</v>
      </c>
      <c r="B105" s="6">
        <v>12</v>
      </c>
      <c r="D105" s="4">
        <v>384.48</v>
      </c>
      <c r="E105" s="4">
        <f>U105*1</f>
        <v>15080.56</v>
      </c>
      <c r="I105" s="4">
        <f t="shared" si="23"/>
        <v>384.48</v>
      </c>
      <c r="J105" s="4">
        <f t="shared" si="23"/>
        <v>15080.56</v>
      </c>
      <c r="T105" s="4">
        <f>D105*1</f>
        <v>384.48</v>
      </c>
      <c r="U105" s="4">
        <v>15080.56</v>
      </c>
      <c r="X105" s="4">
        <v>4583.245</v>
      </c>
      <c r="Y105" s="4">
        <v>18625.97</v>
      </c>
      <c r="AC105" s="4">
        <f t="shared" si="24"/>
        <v>4583.245</v>
      </c>
      <c r="AD105" s="4">
        <f t="shared" si="24"/>
        <v>18625.97</v>
      </c>
      <c r="AN105" s="4">
        <f>X105*1</f>
        <v>4583.245</v>
      </c>
      <c r="AO105" s="4">
        <v>18625.97</v>
      </c>
      <c r="AQ105" s="4">
        <f>J105+AD105</f>
        <v>33706.53</v>
      </c>
      <c r="AR105" s="1">
        <f>J105/AQ105</f>
        <v>0.4474076684844153</v>
      </c>
      <c r="AS105" s="1">
        <f>AD105/AQ105</f>
        <v>0.5525923315155847</v>
      </c>
      <c r="AU105" s="4">
        <f>U105+AO105</f>
        <v>33706.53</v>
      </c>
      <c r="AV105" s="1">
        <f>U105/AU105</f>
        <v>0.4474076684844153</v>
      </c>
      <c r="AW105" s="1">
        <f>AO105/AU105</f>
        <v>0.5525923315155847</v>
      </c>
    </row>
    <row r="106" ht="12.75">
      <c r="B106" s="6"/>
    </row>
    <row r="107" spans="1:49" ht="12.75">
      <c r="A107" s="3">
        <f>1391-95</f>
        <v>1296</v>
      </c>
      <c r="B107" s="6"/>
      <c r="D107" s="4">
        <f>SUM(D101:D106)/5</f>
        <v>368.61420000000004</v>
      </c>
      <c r="E107" s="4">
        <f>SUM(E101:E106)/5</f>
        <v>14458.241999999998</v>
      </c>
      <c r="I107" s="4">
        <f>D107+G107</f>
        <v>368.61420000000004</v>
      </c>
      <c r="J107" s="4">
        <f>SUM(J101:J106)/5</f>
        <v>14458.241999999998</v>
      </c>
      <c r="T107" s="4">
        <f>SUM(T101:T106)/5</f>
        <v>368.61420000000004</v>
      </c>
      <c r="U107" s="4">
        <f>SUM(U101:U106)/5</f>
        <v>14458.241999999998</v>
      </c>
      <c r="X107" s="4">
        <f>SUM(X101:X106)/5</f>
        <v>3676.0616</v>
      </c>
      <c r="Y107" s="4">
        <f>SUM(Y101:Y106)/5</f>
        <v>14958.4</v>
      </c>
      <c r="AC107" s="4">
        <f>X107+AA107</f>
        <v>3676.0616</v>
      </c>
      <c r="AD107" s="4">
        <f>SUM(AD101:AD106)/5</f>
        <v>14958.4</v>
      </c>
      <c r="AN107" s="4">
        <f>SUM(AN101:AN106)/5</f>
        <v>3676.0616</v>
      </c>
      <c r="AO107" s="4">
        <f>SUM(AO101:AO106)/5</f>
        <v>14958.4</v>
      </c>
      <c r="AQ107" s="4">
        <f>SUM(AQ101:AQ106)/5</f>
        <v>29416.642000000003</v>
      </c>
      <c r="AU107" s="4">
        <f>SUM(AU101:AU106)/5</f>
        <v>29416.642000000003</v>
      </c>
      <c r="AV107" s="1">
        <f>U107/AU107</f>
        <v>0.49149872374963793</v>
      </c>
      <c r="AW107" s="1">
        <f>AO107/AU107</f>
        <v>0.5085012762503619</v>
      </c>
    </row>
    <row r="108" ht="12.75">
      <c r="B108" s="6"/>
    </row>
    <row r="109" spans="1:49" ht="12.75">
      <c r="A109" s="3">
        <v>1396</v>
      </c>
      <c r="B109" s="6">
        <v>12</v>
      </c>
      <c r="D109" s="4">
        <v>379.491</v>
      </c>
      <c r="E109" s="4">
        <f>U109*1</f>
        <v>14884.84</v>
      </c>
      <c r="I109" s="4">
        <f aca="true" t="shared" si="25" ref="I109:J113">D109+G109</f>
        <v>379.491</v>
      </c>
      <c r="J109" s="4">
        <f t="shared" si="25"/>
        <v>14884.84</v>
      </c>
      <c r="T109" s="4">
        <f>D109*1</f>
        <v>379.491</v>
      </c>
      <c r="U109" s="4">
        <v>14884.84</v>
      </c>
      <c r="X109" s="4">
        <v>5150.843</v>
      </c>
      <c r="Y109" s="4">
        <v>20910.28</v>
      </c>
      <c r="AC109" s="4">
        <f aca="true" t="shared" si="26" ref="AC109:AD113">X109+AA109</f>
        <v>5150.843</v>
      </c>
      <c r="AD109" s="4">
        <f t="shared" si="26"/>
        <v>20910.28</v>
      </c>
      <c r="AN109" s="4">
        <f>X109*1</f>
        <v>5150.843</v>
      </c>
      <c r="AO109" s="4">
        <v>20910.28</v>
      </c>
      <c r="AQ109" s="4">
        <f>J109+AD109</f>
        <v>35795.119999999995</v>
      </c>
      <c r="AR109" s="1">
        <f>J109/AQ109</f>
        <v>0.41583433719456736</v>
      </c>
      <c r="AS109" s="1">
        <f>AD109/AQ109</f>
        <v>0.5841656628054327</v>
      </c>
      <c r="AU109" s="4">
        <f>U109+AO109</f>
        <v>35795.119999999995</v>
      </c>
      <c r="AV109" s="1">
        <f>U109/AU109</f>
        <v>0.41583433719456736</v>
      </c>
      <c r="AW109" s="1">
        <f>AO109/AU109</f>
        <v>0.5841656628054327</v>
      </c>
    </row>
    <row r="110" spans="1:49" ht="12.75">
      <c r="A110" s="3">
        <v>1397</v>
      </c>
      <c r="B110" s="6">
        <v>12</v>
      </c>
      <c r="D110" s="4">
        <v>517.813</v>
      </c>
      <c r="E110" s="4">
        <f>U110*1</f>
        <v>20310.33</v>
      </c>
      <c r="I110" s="4">
        <f t="shared" si="25"/>
        <v>517.813</v>
      </c>
      <c r="J110" s="4">
        <f t="shared" si="25"/>
        <v>20310.33</v>
      </c>
      <c r="T110" s="4">
        <f>D110*1</f>
        <v>517.813</v>
      </c>
      <c r="U110" s="4">
        <v>20310.33</v>
      </c>
      <c r="X110" s="4">
        <v>7324.478</v>
      </c>
      <c r="Y110" s="4">
        <v>29703.68</v>
      </c>
      <c r="AC110" s="4">
        <f t="shared" si="26"/>
        <v>7324.478</v>
      </c>
      <c r="AD110" s="4">
        <f t="shared" si="26"/>
        <v>29703.68</v>
      </c>
      <c r="AN110" s="4">
        <f>X110*1</f>
        <v>7324.478</v>
      </c>
      <c r="AO110" s="4">
        <v>29703.68</v>
      </c>
      <c r="AQ110" s="4">
        <f>J110+AD110</f>
        <v>50014.01</v>
      </c>
      <c r="AR110" s="1">
        <f>J110/AQ110</f>
        <v>0.4060928127938552</v>
      </c>
      <c r="AS110" s="1">
        <f>AD110/AQ110</f>
        <v>0.5939071872061448</v>
      </c>
      <c r="AU110" s="4">
        <f>U110+AO110</f>
        <v>50014.01</v>
      </c>
      <c r="AV110" s="1">
        <f>U110/AU110</f>
        <v>0.4060928127938552</v>
      </c>
      <c r="AW110" s="1">
        <f>AO110/AU110</f>
        <v>0.5939071872061448</v>
      </c>
    </row>
    <row r="111" spans="1:49" ht="12.75">
      <c r="A111" s="3">
        <v>1398</v>
      </c>
      <c r="B111" s="6">
        <v>12</v>
      </c>
      <c r="D111" s="4">
        <v>353.306</v>
      </c>
      <c r="E111" s="4">
        <f>U111*1</f>
        <v>13857.72</v>
      </c>
      <c r="I111" s="4">
        <f t="shared" si="25"/>
        <v>353.306</v>
      </c>
      <c r="J111" s="4">
        <f t="shared" si="25"/>
        <v>13857.72</v>
      </c>
      <c r="T111" s="4">
        <f>D111*1</f>
        <v>353.306</v>
      </c>
      <c r="U111" s="4">
        <v>13857.72</v>
      </c>
      <c r="X111" s="4">
        <v>7426.134</v>
      </c>
      <c r="Y111" s="4">
        <v>30112.82</v>
      </c>
      <c r="AC111" s="4">
        <f t="shared" si="26"/>
        <v>7426.134</v>
      </c>
      <c r="AD111" s="4">
        <f t="shared" si="26"/>
        <v>30112.82</v>
      </c>
      <c r="AN111" s="4">
        <f>X111*1</f>
        <v>7426.134</v>
      </c>
      <c r="AO111" s="4">
        <v>30112.82</v>
      </c>
      <c r="AQ111" s="4">
        <f>J111+AD111</f>
        <v>43970.54</v>
      </c>
      <c r="AR111" s="1">
        <f>J111/AQ111</f>
        <v>0.3151591952248028</v>
      </c>
      <c r="AS111" s="1">
        <f>AD111/AQ111</f>
        <v>0.6848408047751972</v>
      </c>
      <c r="AU111" s="4">
        <f>U111+AO111</f>
        <v>43970.54</v>
      </c>
      <c r="AV111" s="1">
        <f>U111/AU111</f>
        <v>0.3151591952248028</v>
      </c>
      <c r="AW111" s="1">
        <f>AO111/AU111</f>
        <v>0.6848408047751972</v>
      </c>
    </row>
    <row r="112" spans="1:49" ht="12.75">
      <c r="A112" s="3">
        <v>1399</v>
      </c>
      <c r="B112" s="6">
        <v>12</v>
      </c>
      <c r="D112" s="4">
        <v>209.123</v>
      </c>
      <c r="E112" s="4">
        <f>U112*1</f>
        <v>8202.48</v>
      </c>
      <c r="I112" s="4">
        <f t="shared" si="25"/>
        <v>209.123</v>
      </c>
      <c r="J112" s="4">
        <f t="shared" si="25"/>
        <v>8202.48</v>
      </c>
      <c r="T112" s="4">
        <f>D112*1</f>
        <v>209.123</v>
      </c>
      <c r="U112" s="4">
        <v>8202.48</v>
      </c>
      <c r="X112" s="4">
        <v>5202.118</v>
      </c>
      <c r="Y112" s="4">
        <v>21135.69</v>
      </c>
      <c r="AC112" s="4">
        <f t="shared" si="26"/>
        <v>5202.118</v>
      </c>
      <c r="AD112" s="4">
        <f t="shared" si="26"/>
        <v>21135.69</v>
      </c>
      <c r="AN112" s="4">
        <f>X112*1</f>
        <v>5202.118</v>
      </c>
      <c r="AO112" s="4">
        <v>21135.69</v>
      </c>
      <c r="AQ112" s="4">
        <f>J112+AD112</f>
        <v>29338.17</v>
      </c>
      <c r="AR112" s="1">
        <f>J112/AQ112</f>
        <v>0.2795839004273273</v>
      </c>
      <c r="AS112" s="1">
        <f>AD112/AQ112</f>
        <v>0.7204160995726727</v>
      </c>
      <c r="AU112" s="4">
        <f>U112+AO112</f>
        <v>29338.17</v>
      </c>
      <c r="AV112" s="1">
        <f>U112/AU112</f>
        <v>0.2795839004273273</v>
      </c>
      <c r="AW112" s="1">
        <f>AO112/AU112</f>
        <v>0.7204160995726727</v>
      </c>
    </row>
    <row r="113" spans="1:49" ht="12.75">
      <c r="A113" s="3">
        <v>1400</v>
      </c>
      <c r="B113" s="6">
        <v>12</v>
      </c>
      <c r="D113" s="4">
        <v>163.213</v>
      </c>
      <c r="E113" s="4">
        <f>U113*1</f>
        <v>6401.75</v>
      </c>
      <c r="I113" s="4">
        <f t="shared" si="25"/>
        <v>163.213</v>
      </c>
      <c r="J113" s="4">
        <f t="shared" si="25"/>
        <v>6401.75</v>
      </c>
      <c r="T113" s="4">
        <f>D113*1</f>
        <v>163.213</v>
      </c>
      <c r="U113" s="4">
        <v>6401.75</v>
      </c>
      <c r="X113" s="4">
        <v>3852.959</v>
      </c>
      <c r="Y113" s="4">
        <v>15675.13</v>
      </c>
      <c r="AC113" s="4">
        <f t="shared" si="26"/>
        <v>3852.959</v>
      </c>
      <c r="AD113" s="4">
        <f t="shared" si="26"/>
        <v>15675.13</v>
      </c>
      <c r="AN113" s="4">
        <f>X113*1</f>
        <v>3852.959</v>
      </c>
      <c r="AO113" s="4">
        <v>15675.13</v>
      </c>
      <c r="AQ113" s="4">
        <f>J113+AD113</f>
        <v>22076.879999999997</v>
      </c>
      <c r="AR113" s="1">
        <f>J113/AQ113</f>
        <v>0.2899753044814304</v>
      </c>
      <c r="AS113" s="1">
        <f>AD113/AQ113</f>
        <v>0.7100246955185697</v>
      </c>
      <c r="AU113" s="4">
        <f>U113+AO113</f>
        <v>22076.879999999997</v>
      </c>
      <c r="AV113" s="1">
        <f>U113/AU113</f>
        <v>0.2899753044814304</v>
      </c>
      <c r="AW113" s="1">
        <f>AO113/AU113</f>
        <v>0.7100246955185697</v>
      </c>
    </row>
    <row r="114" ht="12.75">
      <c r="B114" s="6"/>
    </row>
    <row r="115" spans="1:49" ht="12.75">
      <c r="A115" s="3">
        <f>1396-1400</f>
        <v>-4</v>
      </c>
      <c r="B115" s="6"/>
      <c r="D115" s="4">
        <f>SUM(D109:D114)/5</f>
        <v>324.5892</v>
      </c>
      <c r="E115" s="4">
        <f>SUM(E109:E114)/5</f>
        <v>12731.423999999999</v>
      </c>
      <c r="I115" s="4">
        <f>D115+G115</f>
        <v>324.5892</v>
      </c>
      <c r="J115" s="4">
        <f>SUM(J109:J114)/5</f>
        <v>12731.423999999999</v>
      </c>
      <c r="T115" s="4">
        <f>SUM(T109:T114)/5</f>
        <v>324.5892</v>
      </c>
      <c r="U115" s="4">
        <f>SUM(U109:U114)/5</f>
        <v>12731.423999999999</v>
      </c>
      <c r="X115" s="4">
        <f>SUM(X109:X114)/5</f>
        <v>5791.3064</v>
      </c>
      <c r="Y115" s="4">
        <f>SUM(Y109:Y114)/5</f>
        <v>23507.52</v>
      </c>
      <c r="AC115" s="4">
        <f>X115+AA115</f>
        <v>5791.3064</v>
      </c>
      <c r="AD115" s="4">
        <f>SUM(AD109:AD114)/5</f>
        <v>23507.52</v>
      </c>
      <c r="AN115" s="4">
        <f>SUM(AN109:AN114)/5</f>
        <v>5791.3064</v>
      </c>
      <c r="AO115" s="4">
        <f>SUM(AO109:AO114)/5</f>
        <v>23507.52</v>
      </c>
      <c r="AQ115" s="4">
        <f>SUM(AQ109:AQ114)/5</f>
        <v>36238.944</v>
      </c>
      <c r="AU115" s="4">
        <f>SUM(AU109:AU114)/5</f>
        <v>36238.944</v>
      </c>
      <c r="AV115" s="1">
        <f>U115/AU115</f>
        <v>0.35131884637698046</v>
      </c>
      <c r="AW115" s="1">
        <f>AO115/AU115</f>
        <v>0.6486811536230195</v>
      </c>
    </row>
    <row r="116" ht="12.75">
      <c r="B116" s="6"/>
    </row>
    <row r="117" spans="1:49" ht="12.75">
      <c r="A117" s="3">
        <v>1401</v>
      </c>
      <c r="B117" s="6">
        <v>12</v>
      </c>
      <c r="D117" s="4">
        <v>92.162</v>
      </c>
      <c r="E117" s="4">
        <f>U117*1</f>
        <v>3614.91</v>
      </c>
      <c r="I117" s="4">
        <f aca="true" t="shared" si="27" ref="I117:J121">D117+G117</f>
        <v>92.162</v>
      </c>
      <c r="J117" s="4">
        <f t="shared" si="27"/>
        <v>3614.91</v>
      </c>
      <c r="T117" s="4">
        <f>D117*1</f>
        <v>92.162</v>
      </c>
      <c r="U117" s="4">
        <v>3614.91</v>
      </c>
      <c r="X117" s="4">
        <v>2021.415</v>
      </c>
      <c r="Y117" s="4">
        <v>8260.71</v>
      </c>
      <c r="AC117" s="4">
        <f aca="true" t="shared" si="28" ref="AC117:AD121">X117+AA117</f>
        <v>2021.415</v>
      </c>
      <c r="AD117" s="4">
        <f t="shared" si="28"/>
        <v>8260.71</v>
      </c>
      <c r="AN117" s="4">
        <f>X117*1</f>
        <v>2021.415</v>
      </c>
      <c r="AO117" s="4">
        <v>8260.71</v>
      </c>
      <c r="AQ117" s="4">
        <f>J117+AD117</f>
        <v>11875.619999999999</v>
      </c>
      <c r="AR117" s="1">
        <f>J117/AQ117</f>
        <v>0.30439758092630115</v>
      </c>
      <c r="AS117" s="1">
        <f>AD117/AQ117</f>
        <v>0.6956024190736989</v>
      </c>
      <c r="AU117" s="4">
        <f>U117+AO117</f>
        <v>11875.619999999999</v>
      </c>
      <c r="AV117" s="1">
        <f>U117/AU117</f>
        <v>0.30439758092630115</v>
      </c>
      <c r="AW117" s="1">
        <f>AO117/AU117</f>
        <v>0.6956024190736989</v>
      </c>
    </row>
    <row r="118" spans="1:49" ht="12.75">
      <c r="A118" s="3">
        <v>1402</v>
      </c>
      <c r="B118" s="6">
        <v>12</v>
      </c>
      <c r="D118" s="4">
        <v>65.512</v>
      </c>
      <c r="E118" s="4">
        <f>U118*1</f>
        <v>2569.6</v>
      </c>
      <c r="I118" s="4">
        <f t="shared" si="27"/>
        <v>65.512</v>
      </c>
      <c r="J118" s="4">
        <f t="shared" si="27"/>
        <v>2569.6</v>
      </c>
      <c r="T118" s="4">
        <f>D118*1</f>
        <v>65.512</v>
      </c>
      <c r="U118" s="4">
        <v>2569.6</v>
      </c>
      <c r="X118" s="4">
        <v>1436.889</v>
      </c>
      <c r="Y118" s="4">
        <v>5871.99</v>
      </c>
      <c r="AC118" s="4">
        <f t="shared" si="28"/>
        <v>1436.889</v>
      </c>
      <c r="AD118" s="4">
        <f t="shared" si="28"/>
        <v>5871.99</v>
      </c>
      <c r="AN118" s="4">
        <f>X118*1</f>
        <v>1436.889</v>
      </c>
      <c r="AO118" s="4">
        <v>5871.99</v>
      </c>
      <c r="AQ118" s="4">
        <f>J118+AD118</f>
        <v>8441.59</v>
      </c>
      <c r="AR118" s="1">
        <f>J118/AQ118</f>
        <v>0.30439763125193237</v>
      </c>
      <c r="AS118" s="1">
        <f>AD118/AQ118</f>
        <v>0.6956023687480676</v>
      </c>
      <c r="AU118" s="4">
        <f>U118+AO118</f>
        <v>8441.59</v>
      </c>
      <c r="AV118" s="1">
        <f>U118/AU118</f>
        <v>0.30439763125193237</v>
      </c>
      <c r="AW118" s="1">
        <f>AO118/AU118</f>
        <v>0.6956023687480676</v>
      </c>
    </row>
    <row r="119" spans="1:49" ht="12.75">
      <c r="A119" s="3">
        <v>1403</v>
      </c>
      <c r="B119" s="6">
        <v>12</v>
      </c>
      <c r="E119" s="4">
        <f>U119*1</f>
        <v>0</v>
      </c>
      <c r="I119" s="4">
        <f t="shared" si="27"/>
        <v>0</v>
      </c>
      <c r="J119" s="4">
        <f t="shared" si="27"/>
        <v>0</v>
      </c>
      <c r="T119" s="4">
        <f>D119*1</f>
        <v>0</v>
      </c>
      <c r="Y119" s="4">
        <v>0</v>
      </c>
      <c r="AC119" s="4">
        <f t="shared" si="28"/>
        <v>0</v>
      </c>
      <c r="AD119" s="4">
        <f t="shared" si="28"/>
        <v>0</v>
      </c>
      <c r="AN119" s="4">
        <f>X119*1</f>
        <v>0</v>
      </c>
      <c r="AQ119" s="4">
        <f>J119+AD119</f>
        <v>0</v>
      </c>
      <c r="AR119" s="4">
        <f aca="true" t="shared" si="29" ref="AR119:AS121">K119+AE119</f>
        <v>0</v>
      </c>
      <c r="AS119" s="4">
        <f t="shared" si="29"/>
        <v>0</v>
      </c>
      <c r="AU119" s="4">
        <f>U119+AO119</f>
        <v>0</v>
      </c>
      <c r="AV119" s="1">
        <v>0</v>
      </c>
      <c r="AW119" s="1">
        <v>0</v>
      </c>
    </row>
    <row r="120" spans="1:49" ht="12.75">
      <c r="A120" s="3">
        <v>1404</v>
      </c>
      <c r="B120" s="6">
        <v>12</v>
      </c>
      <c r="E120" s="4">
        <f>U120*1</f>
        <v>0</v>
      </c>
      <c r="I120" s="4">
        <f t="shared" si="27"/>
        <v>0</v>
      </c>
      <c r="J120" s="4">
        <f t="shared" si="27"/>
        <v>0</v>
      </c>
      <c r="T120" s="4">
        <f>D120*1</f>
        <v>0</v>
      </c>
      <c r="Y120" s="4">
        <v>0</v>
      </c>
      <c r="AC120" s="4">
        <f t="shared" si="28"/>
        <v>0</v>
      </c>
      <c r="AD120" s="4">
        <f t="shared" si="28"/>
        <v>0</v>
      </c>
      <c r="AN120" s="4">
        <f>X120*1</f>
        <v>0</v>
      </c>
      <c r="AQ120" s="4">
        <f>J120+AD120</f>
        <v>0</v>
      </c>
      <c r="AR120" s="4">
        <f t="shared" si="29"/>
        <v>0</v>
      </c>
      <c r="AS120" s="4">
        <f t="shared" si="29"/>
        <v>0</v>
      </c>
      <c r="AU120" s="4">
        <f>U120+AO120</f>
        <v>0</v>
      </c>
      <c r="AV120" s="1">
        <v>0</v>
      </c>
      <c r="AW120" s="1">
        <v>0</v>
      </c>
    </row>
    <row r="121" spans="1:49" ht="12.75">
      <c r="A121" s="3">
        <v>1405</v>
      </c>
      <c r="B121" s="6">
        <v>12</v>
      </c>
      <c r="E121" s="4">
        <f>U121*1</f>
        <v>0</v>
      </c>
      <c r="I121" s="4">
        <f t="shared" si="27"/>
        <v>0</v>
      </c>
      <c r="J121" s="4">
        <f t="shared" si="27"/>
        <v>0</v>
      </c>
      <c r="T121" s="4">
        <f>D121*1</f>
        <v>0</v>
      </c>
      <c r="Y121" s="4">
        <v>0</v>
      </c>
      <c r="AC121" s="4">
        <f t="shared" si="28"/>
        <v>0</v>
      </c>
      <c r="AD121" s="4">
        <f t="shared" si="28"/>
        <v>0</v>
      </c>
      <c r="AN121" s="4">
        <f>X121*1</f>
        <v>0</v>
      </c>
      <c r="AQ121" s="4">
        <f>J121+AD121</f>
        <v>0</v>
      </c>
      <c r="AR121" s="4">
        <f t="shared" si="29"/>
        <v>0</v>
      </c>
      <c r="AS121" s="4">
        <f t="shared" si="29"/>
        <v>0</v>
      </c>
      <c r="AU121" s="4">
        <f>U121+AO121</f>
        <v>0</v>
      </c>
      <c r="AV121" s="1">
        <v>0</v>
      </c>
      <c r="AW121" s="1">
        <v>0</v>
      </c>
    </row>
    <row r="122" spans="2:45" ht="12.75">
      <c r="B122" s="6"/>
      <c r="AR122" s="4"/>
      <c r="AS122" s="4"/>
    </row>
    <row r="123" spans="1:49" ht="12.75">
      <c r="A123" s="3">
        <f>1401-5</f>
        <v>1396</v>
      </c>
      <c r="B123" s="6"/>
      <c r="D123" s="4">
        <f>SUM(D117:D122)/5</f>
        <v>31.5348</v>
      </c>
      <c r="E123" s="4">
        <f>SUM(E117:E122)/5</f>
        <v>1236.902</v>
      </c>
      <c r="I123" s="4">
        <f>D123+G123</f>
        <v>31.5348</v>
      </c>
      <c r="J123" s="4">
        <f>SUM(J117:J122)/5</f>
        <v>1236.902</v>
      </c>
      <c r="T123" s="4">
        <f>SUM(T117:T122)/5</f>
        <v>31.5348</v>
      </c>
      <c r="U123" s="4">
        <f>SUM(U117:U122)/5</f>
        <v>1236.902</v>
      </c>
      <c r="X123" s="4">
        <f>SUM(X117:X122)/5</f>
        <v>691.6608</v>
      </c>
      <c r="Y123" s="4">
        <f>SUM(Y117:Y122)/5</f>
        <v>2826.54</v>
      </c>
      <c r="AC123" s="4">
        <f>X123+AA123</f>
        <v>691.6608</v>
      </c>
      <c r="AD123" s="4">
        <f>SUM(AD117:AD122)/5</f>
        <v>2826.54</v>
      </c>
      <c r="AN123" s="4">
        <f>SUM(AN117:AN122)/5</f>
        <v>691.6608</v>
      </c>
      <c r="AO123" s="4">
        <f>SUM(AO117:AO122)/5</f>
        <v>2826.54</v>
      </c>
      <c r="AQ123" s="4">
        <f>SUM(AQ117:AQ122)/5</f>
        <v>4063.442</v>
      </c>
      <c r="AR123" s="4"/>
      <c r="AS123" s="4"/>
      <c r="AU123" s="4">
        <f>SUM(AU117:AU122)/5</f>
        <v>4063.442</v>
      </c>
      <c r="AV123" s="1">
        <f>U123/AU123</f>
        <v>0.3043976018360789</v>
      </c>
      <c r="AW123" s="1">
        <f>AO123/AU123</f>
        <v>0.6956023981639211</v>
      </c>
    </row>
    <row r="124" spans="2:45" ht="12.75">
      <c r="B124" s="6"/>
      <c r="AR124" s="4"/>
      <c r="AS124" s="4"/>
    </row>
    <row r="125" spans="1:49" ht="12.75">
      <c r="A125" s="3">
        <v>1406</v>
      </c>
      <c r="B125" s="6">
        <v>12</v>
      </c>
      <c r="E125" s="4">
        <f>U125*1</f>
        <v>0</v>
      </c>
      <c r="I125" s="4">
        <f aca="true" t="shared" si="30" ref="I125:J129">D125+G125</f>
        <v>0</v>
      </c>
      <c r="J125" s="4">
        <f t="shared" si="30"/>
        <v>0</v>
      </c>
      <c r="T125" s="4">
        <f>D125*1</f>
        <v>0</v>
      </c>
      <c r="Y125" s="4">
        <v>0</v>
      </c>
      <c r="AC125" s="4">
        <f aca="true" t="shared" si="31" ref="AC125:AD129">X125+AA125</f>
        <v>0</v>
      </c>
      <c r="AD125" s="4">
        <f t="shared" si="31"/>
        <v>0</v>
      </c>
      <c r="AN125" s="4">
        <f>X125*1</f>
        <v>0</v>
      </c>
      <c r="AQ125" s="4">
        <f aca="true" t="shared" si="32" ref="AQ125:AS128">J125+AD125</f>
        <v>0</v>
      </c>
      <c r="AR125" s="4">
        <f t="shared" si="32"/>
        <v>0</v>
      </c>
      <c r="AS125" s="4">
        <f t="shared" si="32"/>
        <v>0</v>
      </c>
      <c r="AU125" s="4">
        <f>U125+AO125</f>
        <v>0</v>
      </c>
      <c r="AV125" s="1">
        <v>0</v>
      </c>
      <c r="AW125" s="1">
        <v>0</v>
      </c>
    </row>
    <row r="126" spans="1:49" ht="12.75">
      <c r="A126" s="3">
        <v>1407</v>
      </c>
      <c r="B126" s="6">
        <v>12</v>
      </c>
      <c r="E126" s="4">
        <f>U126*1</f>
        <v>0</v>
      </c>
      <c r="I126" s="4">
        <f t="shared" si="30"/>
        <v>0</v>
      </c>
      <c r="J126" s="4">
        <f t="shared" si="30"/>
        <v>0</v>
      </c>
      <c r="T126" s="4">
        <f>D126*1</f>
        <v>0</v>
      </c>
      <c r="Y126" s="4">
        <v>0</v>
      </c>
      <c r="AC126" s="4">
        <f t="shared" si="31"/>
        <v>0</v>
      </c>
      <c r="AD126" s="4">
        <f t="shared" si="31"/>
        <v>0</v>
      </c>
      <c r="AN126" s="4">
        <f>X126*1</f>
        <v>0</v>
      </c>
      <c r="AQ126" s="4">
        <f t="shared" si="32"/>
        <v>0</v>
      </c>
      <c r="AR126" s="4">
        <f t="shared" si="32"/>
        <v>0</v>
      </c>
      <c r="AS126" s="4">
        <f t="shared" si="32"/>
        <v>0</v>
      </c>
      <c r="AU126" s="4">
        <f>U126+AO126</f>
        <v>0</v>
      </c>
      <c r="AV126" s="1">
        <v>0</v>
      </c>
      <c r="AW126" s="1">
        <v>0</v>
      </c>
    </row>
    <row r="127" spans="1:49" ht="12.75">
      <c r="A127" s="3">
        <v>1408</v>
      </c>
      <c r="B127" s="6">
        <v>12</v>
      </c>
      <c r="E127" s="4">
        <f>U127*1</f>
        <v>0</v>
      </c>
      <c r="I127" s="4">
        <f t="shared" si="30"/>
        <v>0</v>
      </c>
      <c r="J127" s="4">
        <f t="shared" si="30"/>
        <v>0</v>
      </c>
      <c r="T127" s="4">
        <f>D127*1</f>
        <v>0</v>
      </c>
      <c r="Y127" s="4">
        <v>0</v>
      </c>
      <c r="AC127" s="4">
        <f t="shared" si="31"/>
        <v>0</v>
      </c>
      <c r="AD127" s="4">
        <f t="shared" si="31"/>
        <v>0</v>
      </c>
      <c r="AN127" s="4">
        <f>X127*1</f>
        <v>0</v>
      </c>
      <c r="AQ127" s="4">
        <f t="shared" si="32"/>
        <v>0</v>
      </c>
      <c r="AR127" s="4">
        <f t="shared" si="32"/>
        <v>0</v>
      </c>
      <c r="AS127" s="4">
        <f t="shared" si="32"/>
        <v>0</v>
      </c>
      <c r="AU127" s="4">
        <f>U127+AO127</f>
        <v>0</v>
      </c>
      <c r="AV127" s="1">
        <v>0</v>
      </c>
      <c r="AW127" s="1">
        <v>0</v>
      </c>
    </row>
    <row r="128" spans="1:49" ht="12.75">
      <c r="A128" s="3">
        <v>1409</v>
      </c>
      <c r="B128" s="6">
        <v>12</v>
      </c>
      <c r="E128" s="4">
        <f>U128*1</f>
        <v>0</v>
      </c>
      <c r="I128" s="4">
        <f t="shared" si="30"/>
        <v>0</v>
      </c>
      <c r="J128" s="4">
        <f t="shared" si="30"/>
        <v>0</v>
      </c>
      <c r="T128" s="4">
        <f>D128*1</f>
        <v>0</v>
      </c>
      <c r="Y128" s="4">
        <v>0</v>
      </c>
      <c r="AC128" s="4">
        <f t="shared" si="31"/>
        <v>0</v>
      </c>
      <c r="AD128" s="4">
        <f t="shared" si="31"/>
        <v>0</v>
      </c>
      <c r="AN128" s="4">
        <f>X128*1</f>
        <v>0</v>
      </c>
      <c r="AQ128" s="4">
        <f t="shared" si="32"/>
        <v>0</v>
      </c>
      <c r="AR128" s="4">
        <f t="shared" si="32"/>
        <v>0</v>
      </c>
      <c r="AS128" s="4">
        <f t="shared" si="32"/>
        <v>0</v>
      </c>
      <c r="AU128" s="4">
        <f>U128+AO128</f>
        <v>0</v>
      </c>
      <c r="AV128" s="1">
        <v>0</v>
      </c>
      <c r="AW128" s="1">
        <v>0</v>
      </c>
    </row>
    <row r="129" spans="1:49" ht="12.75">
      <c r="A129" s="3">
        <v>1410</v>
      </c>
      <c r="B129" s="6">
        <v>12</v>
      </c>
      <c r="D129" s="4">
        <v>95.125</v>
      </c>
      <c r="E129" s="4">
        <f>U129*1</f>
        <v>3181.25</v>
      </c>
      <c r="I129" s="4">
        <f t="shared" si="30"/>
        <v>95.125</v>
      </c>
      <c r="J129" s="4">
        <f t="shared" si="30"/>
        <v>3181.25</v>
      </c>
      <c r="T129" s="4">
        <f>D129*1</f>
        <v>95.125</v>
      </c>
      <c r="U129" s="4">
        <v>3181.25</v>
      </c>
      <c r="X129" s="4">
        <v>5568.5</v>
      </c>
      <c r="Y129" s="4">
        <v>19439.97</v>
      </c>
      <c r="AC129" s="4">
        <f t="shared" si="31"/>
        <v>5568.5</v>
      </c>
      <c r="AD129" s="4">
        <f t="shared" si="31"/>
        <v>19439.97</v>
      </c>
      <c r="AN129" s="4">
        <f>X129*1</f>
        <v>5568.5</v>
      </c>
      <c r="AO129" s="4">
        <v>19439.97</v>
      </c>
      <c r="AQ129" s="4">
        <f>J129+AD129</f>
        <v>22621.22</v>
      </c>
      <c r="AR129" s="1">
        <f>J129/AQ129</f>
        <v>0.14063123032267932</v>
      </c>
      <c r="AS129" s="1">
        <f>AD129/AQ129</f>
        <v>0.8593687696773207</v>
      </c>
      <c r="AU129" s="4">
        <f>U129+AO129</f>
        <v>22621.22</v>
      </c>
      <c r="AV129" s="1">
        <v>0</v>
      </c>
      <c r="AW129" s="1">
        <v>0</v>
      </c>
    </row>
    <row r="130" ht="12.75">
      <c r="B130" s="6"/>
    </row>
    <row r="131" spans="1:49" ht="12.75">
      <c r="A131" s="3">
        <f>1406-10</f>
        <v>1396</v>
      </c>
      <c r="B131" s="6"/>
      <c r="D131" s="4">
        <f>SUM(D125:D130)/5</f>
        <v>19.025</v>
      </c>
      <c r="E131" s="4">
        <f>SUM(E125:E130)/5</f>
        <v>636.25</v>
      </c>
      <c r="I131" s="4">
        <f>D131+G131</f>
        <v>19.025</v>
      </c>
      <c r="J131" s="4">
        <f>SUM(J125:J130)/5</f>
        <v>636.25</v>
      </c>
      <c r="T131" s="4">
        <f>SUM(T125:T130)/5</f>
        <v>19.025</v>
      </c>
      <c r="U131" s="4">
        <f>SUM(U125:U130)/5</f>
        <v>636.25</v>
      </c>
      <c r="X131" s="4">
        <f>SUM(X125:X130)/5</f>
        <v>1113.7</v>
      </c>
      <c r="Y131" s="4">
        <f>SUM(Y125:Y130)/5</f>
        <v>3887.994</v>
      </c>
      <c r="AC131" s="4">
        <f>X131+AA131</f>
        <v>1113.7</v>
      </c>
      <c r="AD131" s="4">
        <f>SUM(AD125:AD130)/5</f>
        <v>3887.994</v>
      </c>
      <c r="AN131" s="4">
        <f>SUM(AN125:AN130)/5</f>
        <v>1113.7</v>
      </c>
      <c r="AO131" s="4">
        <f>SUM(AO125:AO130)/5</f>
        <v>3887.994</v>
      </c>
      <c r="AQ131" s="4">
        <f>SUM(AQ125:AQ130)/5</f>
        <v>4524.244000000001</v>
      </c>
      <c r="AU131" s="4">
        <f>SUM(AU125:AU130)/5</f>
        <v>4524.244000000001</v>
      </c>
      <c r="AV131" s="1">
        <f>U131/AU131</f>
        <v>0.1406312303226793</v>
      </c>
      <c r="AW131" s="1">
        <f>AO131/AU131</f>
        <v>0.8593687696773206</v>
      </c>
    </row>
    <row r="132" ht="12.75">
      <c r="B132" s="6"/>
    </row>
    <row r="133" spans="1:49" ht="12.75">
      <c r="A133" s="3">
        <v>1411</v>
      </c>
      <c r="B133" s="6">
        <v>12</v>
      </c>
      <c r="D133" s="4">
        <v>22.452</v>
      </c>
      <c r="E133" s="4">
        <f>U133*1</f>
        <v>750.86</v>
      </c>
      <c r="I133" s="4">
        <f aca="true" t="shared" si="33" ref="I133:J137">D133+G133</f>
        <v>22.452</v>
      </c>
      <c r="J133" s="4">
        <f t="shared" si="33"/>
        <v>750.86</v>
      </c>
      <c r="T133" s="4">
        <f>D133*1</f>
        <v>22.452</v>
      </c>
      <c r="U133" s="4">
        <v>750.86</v>
      </c>
      <c r="X133" s="4">
        <v>3371.521</v>
      </c>
      <c r="Y133" s="4">
        <v>11751.86</v>
      </c>
      <c r="AC133" s="4">
        <f aca="true" t="shared" si="34" ref="AC133:AD137">X133+AA133</f>
        <v>3371.521</v>
      </c>
      <c r="AD133" s="4">
        <f t="shared" si="34"/>
        <v>11751.86</v>
      </c>
      <c r="AN133" s="4">
        <f>X133*1</f>
        <v>3371.521</v>
      </c>
      <c r="AO133" s="4">
        <v>11751.86</v>
      </c>
      <c r="AQ133" s="4">
        <f>J133+AD133</f>
        <v>12502.720000000001</v>
      </c>
      <c r="AR133" s="1">
        <f>J133/AQ133</f>
        <v>0.06005573187274449</v>
      </c>
      <c r="AS133" s="1">
        <f>AD133/AQ133</f>
        <v>0.9399442681272555</v>
      </c>
      <c r="AU133" s="4">
        <f>U133+AO133</f>
        <v>12502.720000000001</v>
      </c>
      <c r="AV133" s="1">
        <v>0</v>
      </c>
      <c r="AW133" s="1">
        <v>0</v>
      </c>
    </row>
    <row r="134" spans="1:49" ht="12.75">
      <c r="A134" s="3">
        <v>1412</v>
      </c>
      <c r="B134" s="6">
        <v>12</v>
      </c>
      <c r="E134" s="4">
        <f>U134*1</f>
        <v>0</v>
      </c>
      <c r="I134" s="4">
        <f t="shared" si="33"/>
        <v>0</v>
      </c>
      <c r="J134" s="4">
        <f t="shared" si="33"/>
        <v>0</v>
      </c>
      <c r="T134" s="4">
        <f>D134*1</f>
        <v>0</v>
      </c>
      <c r="X134" s="4">
        <v>6957.884</v>
      </c>
      <c r="Y134" s="4">
        <v>24258.52</v>
      </c>
      <c r="AC134" s="4">
        <f t="shared" si="34"/>
        <v>6957.884</v>
      </c>
      <c r="AD134" s="4">
        <f t="shared" si="34"/>
        <v>24258.52</v>
      </c>
      <c r="AN134" s="4">
        <f>X134*1</f>
        <v>6957.884</v>
      </c>
      <c r="AO134" s="4">
        <v>24258.52</v>
      </c>
      <c r="AQ134" s="4">
        <f>J134+AD134</f>
        <v>24258.52</v>
      </c>
      <c r="AR134" s="1">
        <f>J134/AQ134</f>
        <v>0</v>
      </c>
      <c r="AS134" s="1">
        <f>AD134/AQ134</f>
        <v>1</v>
      </c>
      <c r="AU134" s="4">
        <f>U134+AO134</f>
        <v>24258.52</v>
      </c>
      <c r="AV134" s="1">
        <f>U134/AU134</f>
        <v>0</v>
      </c>
      <c r="AW134" s="1">
        <f>AO134/AU134</f>
        <v>1</v>
      </c>
    </row>
    <row r="135" spans="1:49" ht="12.75">
      <c r="A135" s="3">
        <v>1413</v>
      </c>
      <c r="B135" s="6">
        <v>12</v>
      </c>
      <c r="D135" s="4">
        <v>1.297</v>
      </c>
      <c r="E135" s="4">
        <f>U135*1</f>
        <v>43.37</v>
      </c>
      <c r="I135" s="4">
        <f t="shared" si="33"/>
        <v>1.297</v>
      </c>
      <c r="J135" s="4">
        <f t="shared" si="33"/>
        <v>43.37</v>
      </c>
      <c r="T135" s="4">
        <f>D135*1</f>
        <v>1.297</v>
      </c>
      <c r="U135" s="4">
        <v>43.37</v>
      </c>
      <c r="X135" s="4">
        <v>769.603</v>
      </c>
      <c r="Y135" s="4">
        <v>2693.26</v>
      </c>
      <c r="AC135" s="4">
        <f t="shared" si="34"/>
        <v>769.603</v>
      </c>
      <c r="AD135" s="4">
        <f t="shared" si="34"/>
        <v>2693.26</v>
      </c>
      <c r="AN135" s="4">
        <f>X135*1</f>
        <v>769.603</v>
      </c>
      <c r="AO135" s="4">
        <v>2693.26</v>
      </c>
      <c r="AQ135" s="4">
        <f>J135+AD135</f>
        <v>2736.63</v>
      </c>
      <c r="AR135" s="1">
        <f>J135/AQ135</f>
        <v>0.015847958986052187</v>
      </c>
      <c r="AS135" s="1">
        <f>AD135/AQ135</f>
        <v>0.9841520410139478</v>
      </c>
      <c r="AU135" s="4">
        <f>U135+AO135</f>
        <v>2736.63</v>
      </c>
      <c r="AV135" s="1">
        <f>U135/AU135</f>
        <v>0.015847958986052187</v>
      </c>
      <c r="AW135" s="1">
        <f>AO135/AU135</f>
        <v>0.9841520410139478</v>
      </c>
    </row>
    <row r="136" spans="1:49" ht="12.75">
      <c r="A136" s="3">
        <v>1414</v>
      </c>
      <c r="B136" s="6">
        <v>12</v>
      </c>
      <c r="D136" s="4">
        <v>3.857</v>
      </c>
      <c r="E136" s="4">
        <f>U136*1</f>
        <v>128.98</v>
      </c>
      <c r="I136" s="4">
        <f t="shared" si="33"/>
        <v>3.857</v>
      </c>
      <c r="J136" s="4">
        <f t="shared" si="33"/>
        <v>128.98</v>
      </c>
      <c r="T136" s="4">
        <f>D136*1</f>
        <v>3.857</v>
      </c>
      <c r="U136" s="4">
        <v>128.98</v>
      </c>
      <c r="X136" s="4">
        <v>875.795</v>
      </c>
      <c r="Y136" s="4">
        <v>3065.66</v>
      </c>
      <c r="AC136" s="4">
        <f t="shared" si="34"/>
        <v>875.795</v>
      </c>
      <c r="AD136" s="4">
        <f t="shared" si="34"/>
        <v>3065.66</v>
      </c>
      <c r="AN136" s="4">
        <f>X136*1</f>
        <v>875.795</v>
      </c>
      <c r="AO136" s="4">
        <v>3065.66</v>
      </c>
      <c r="AQ136" s="4">
        <f>J136+AD136</f>
        <v>3194.64</v>
      </c>
      <c r="AR136" s="1">
        <f>J136/AQ136</f>
        <v>0.04037387624270653</v>
      </c>
      <c r="AS136" s="1">
        <f>AD136/AQ136</f>
        <v>0.9596261237572935</v>
      </c>
      <c r="AU136" s="4">
        <f>U136+AO136</f>
        <v>3194.64</v>
      </c>
      <c r="AV136" s="1">
        <f>U136/AU136</f>
        <v>0.04037387624270653</v>
      </c>
      <c r="AW136" s="1">
        <f>AO136/AU136</f>
        <v>0.9596261237572935</v>
      </c>
    </row>
    <row r="137" spans="1:49" ht="12.75">
      <c r="A137" s="3">
        <v>1415</v>
      </c>
      <c r="B137" s="6">
        <v>12</v>
      </c>
      <c r="D137" s="4">
        <v>1.812</v>
      </c>
      <c r="E137" s="4">
        <f>U137*1</f>
        <v>60.6</v>
      </c>
      <c r="I137" s="4">
        <f t="shared" si="33"/>
        <v>1.812</v>
      </c>
      <c r="J137" s="4">
        <f t="shared" si="33"/>
        <v>60.6</v>
      </c>
      <c r="T137" s="4">
        <f>D137*1</f>
        <v>1.812</v>
      </c>
      <c r="U137" s="4">
        <v>60.6</v>
      </c>
      <c r="X137" s="4">
        <v>446.541</v>
      </c>
      <c r="Y137" s="4">
        <v>1559.93</v>
      </c>
      <c r="AC137" s="4">
        <f t="shared" si="34"/>
        <v>446.541</v>
      </c>
      <c r="AD137" s="4">
        <f t="shared" si="34"/>
        <v>1559.93</v>
      </c>
      <c r="AN137" s="4">
        <f>X137*1</f>
        <v>446.541</v>
      </c>
      <c r="AO137" s="4">
        <v>1559.93</v>
      </c>
      <c r="AQ137" s="4">
        <f>J137+AD137</f>
        <v>1620.53</v>
      </c>
      <c r="AR137" s="1">
        <f>J137/AQ137</f>
        <v>0.037395173184081754</v>
      </c>
      <c r="AS137" s="1">
        <f>AD137/AQ137</f>
        <v>0.9626048268159183</v>
      </c>
      <c r="AU137" s="4">
        <f>U137+AO137</f>
        <v>1620.53</v>
      </c>
      <c r="AV137" s="1">
        <f>U137/AU137</f>
        <v>0.037395173184081754</v>
      </c>
      <c r="AW137" s="1">
        <f>AO137/AU137</f>
        <v>0.9626048268159183</v>
      </c>
    </row>
    <row r="138" ht="12.75">
      <c r="B138" s="6"/>
    </row>
    <row r="139" spans="1:49" ht="12.75">
      <c r="A139" s="3">
        <f>1411-15</f>
        <v>1396</v>
      </c>
      <c r="B139" s="6"/>
      <c r="D139" s="4">
        <f>SUM(D133:D138)/5</f>
        <v>5.8836</v>
      </c>
      <c r="E139" s="4">
        <f>SUM(E133:E138)/5</f>
        <v>196.762</v>
      </c>
      <c r="I139" s="4">
        <f>D139+G139</f>
        <v>5.8836</v>
      </c>
      <c r="J139" s="4">
        <f>SUM(J133:J138)/5</f>
        <v>196.762</v>
      </c>
      <c r="T139" s="4">
        <f>SUM(T133:T138)/5</f>
        <v>5.8836</v>
      </c>
      <c r="U139" s="4">
        <f>SUM(U133:U138)/5</f>
        <v>196.762</v>
      </c>
      <c r="X139" s="4">
        <f>SUM(X133:X138)/5</f>
        <v>2484.2688</v>
      </c>
      <c r="Y139" s="4">
        <f>SUM(Y133:Y138)/5</f>
        <v>8665.846000000001</v>
      </c>
      <c r="AC139" s="4">
        <f>X139+AA139</f>
        <v>2484.2688</v>
      </c>
      <c r="AD139" s="4">
        <f>SUM(AD133:AD138)/5</f>
        <v>8665.846000000001</v>
      </c>
      <c r="AN139" s="4">
        <f>SUM(AN133:AN138)/5</f>
        <v>2484.2688</v>
      </c>
      <c r="AO139" s="4">
        <f>SUM(AO133:AO138)/5</f>
        <v>8665.846000000001</v>
      </c>
      <c r="AQ139" s="4">
        <f>SUM(AQ133:AQ138)/5</f>
        <v>8862.608</v>
      </c>
      <c r="AU139" s="4">
        <f>SUM(AU133:AU138)/5</f>
        <v>8862.608</v>
      </c>
      <c r="AV139" s="1">
        <f>U139/AU139</f>
        <v>0.02220136555740703</v>
      </c>
      <c r="AW139" s="1">
        <f>AO139/AU139</f>
        <v>0.9777986344425931</v>
      </c>
    </row>
    <row r="140" ht="12.75">
      <c r="B140" s="6"/>
    </row>
    <row r="141" spans="1:49" ht="12.75">
      <c r="A141" s="3">
        <v>1416</v>
      </c>
      <c r="B141" s="6">
        <v>12</v>
      </c>
      <c r="E141" s="4">
        <f>U141*1</f>
        <v>0</v>
      </c>
      <c r="I141" s="4">
        <f aca="true" t="shared" si="35" ref="I141:J145">D141+G141</f>
        <v>0</v>
      </c>
      <c r="J141" s="4">
        <f t="shared" si="35"/>
        <v>0</v>
      </c>
      <c r="T141" s="4">
        <f>D141*1</f>
        <v>0</v>
      </c>
      <c r="Y141" s="4">
        <v>0</v>
      </c>
      <c r="AC141" s="4">
        <f aca="true" t="shared" si="36" ref="AC141:AD145">X141+AA141</f>
        <v>0</v>
      </c>
      <c r="AD141" s="4">
        <f t="shared" si="36"/>
        <v>0</v>
      </c>
      <c r="AN141" s="4">
        <f>X141*1</f>
        <v>0</v>
      </c>
      <c r="AQ141" s="4">
        <f aca="true" t="shared" si="37" ref="AQ141:AS142">J141+AD141</f>
        <v>0</v>
      </c>
      <c r="AR141" s="4">
        <f t="shared" si="37"/>
        <v>0</v>
      </c>
      <c r="AS141" s="4">
        <f t="shared" si="37"/>
        <v>0</v>
      </c>
      <c r="AU141" s="4">
        <f>U141+AO141</f>
        <v>0</v>
      </c>
      <c r="AV141" s="1">
        <v>0</v>
      </c>
      <c r="AW141" s="1">
        <v>0</v>
      </c>
    </row>
    <row r="142" spans="1:49" ht="12.75">
      <c r="A142" s="3">
        <v>1417</v>
      </c>
      <c r="B142" s="6">
        <v>12</v>
      </c>
      <c r="E142" s="4">
        <f>U142*1</f>
        <v>0</v>
      </c>
      <c r="I142" s="4">
        <f t="shared" si="35"/>
        <v>0</v>
      </c>
      <c r="J142" s="4">
        <f t="shared" si="35"/>
        <v>0</v>
      </c>
      <c r="T142" s="4">
        <f>D142*1</f>
        <v>0</v>
      </c>
      <c r="Y142" s="4">
        <v>0</v>
      </c>
      <c r="AC142" s="4">
        <f t="shared" si="36"/>
        <v>0</v>
      </c>
      <c r="AD142" s="4">
        <f t="shared" si="36"/>
        <v>0</v>
      </c>
      <c r="AN142" s="4">
        <f>X142*1</f>
        <v>0</v>
      </c>
      <c r="AQ142" s="4">
        <f t="shared" si="37"/>
        <v>0</v>
      </c>
      <c r="AR142" s="4">
        <f t="shared" si="37"/>
        <v>0</v>
      </c>
      <c r="AS142" s="4">
        <f t="shared" si="37"/>
        <v>0</v>
      </c>
      <c r="AU142" s="4">
        <f>U142+AO142</f>
        <v>0</v>
      </c>
      <c r="AV142" s="1">
        <v>0</v>
      </c>
      <c r="AW142" s="1">
        <v>0</v>
      </c>
    </row>
    <row r="143" spans="1:49" ht="12.75">
      <c r="A143" s="3">
        <v>1418</v>
      </c>
      <c r="B143" s="6">
        <v>12</v>
      </c>
      <c r="D143" s="4">
        <v>11.39</v>
      </c>
      <c r="E143" s="4">
        <f>U143*1</f>
        <v>427.75</v>
      </c>
      <c r="I143" s="4">
        <f t="shared" si="35"/>
        <v>11.39</v>
      </c>
      <c r="J143" s="4">
        <f t="shared" si="35"/>
        <v>427.75</v>
      </c>
      <c r="T143" s="4">
        <f>D143*1</f>
        <v>11.39</v>
      </c>
      <c r="U143" s="4">
        <v>427.75</v>
      </c>
      <c r="X143" s="4">
        <v>464.956</v>
      </c>
      <c r="Y143" s="4">
        <v>1982.29</v>
      </c>
      <c r="AC143" s="4">
        <f t="shared" si="36"/>
        <v>464.956</v>
      </c>
      <c r="AD143" s="4">
        <f t="shared" si="36"/>
        <v>1982.29</v>
      </c>
      <c r="AN143" s="4">
        <f>X143*1</f>
        <v>464.956</v>
      </c>
      <c r="AO143" s="4">
        <v>1982.29</v>
      </c>
      <c r="AQ143" s="4">
        <f>J143+AD143</f>
        <v>2410.04</v>
      </c>
      <c r="AR143" s="1">
        <f>J143/AQ143</f>
        <v>0.1774866807189922</v>
      </c>
      <c r="AS143" s="1">
        <f>AD143/AQ143</f>
        <v>0.8225133192810078</v>
      </c>
      <c r="AU143" s="4">
        <f>U143+AO143</f>
        <v>2410.04</v>
      </c>
      <c r="AV143" s="1">
        <v>0</v>
      </c>
      <c r="AW143" s="1">
        <v>0</v>
      </c>
    </row>
    <row r="144" spans="1:49" ht="12.75">
      <c r="A144" s="3">
        <v>1419</v>
      </c>
      <c r="B144" s="6">
        <v>12</v>
      </c>
      <c r="E144" s="4">
        <f>U144*1</f>
        <v>0</v>
      </c>
      <c r="I144" s="4">
        <f t="shared" si="35"/>
        <v>0</v>
      </c>
      <c r="J144" s="4">
        <f t="shared" si="35"/>
        <v>0</v>
      </c>
      <c r="T144" s="4">
        <v>0</v>
      </c>
      <c r="Y144" s="4">
        <v>0</v>
      </c>
      <c r="AC144" s="4">
        <f t="shared" si="36"/>
        <v>0</v>
      </c>
      <c r="AD144" s="4">
        <f t="shared" si="36"/>
        <v>0</v>
      </c>
      <c r="AN144" s="4">
        <f>X144*1</f>
        <v>0</v>
      </c>
      <c r="AO144" s="4">
        <v>0</v>
      </c>
      <c r="AQ144" s="4">
        <f>J144+AD144</f>
        <v>0</v>
      </c>
      <c r="AR144" s="4">
        <f>K144+AE144</f>
        <v>0</v>
      </c>
      <c r="AS144" s="4">
        <f>L144+AF144</f>
        <v>0</v>
      </c>
      <c r="AU144" s="4">
        <f>U144+AO144</f>
        <v>0</v>
      </c>
      <c r="AV144" s="1">
        <v>0</v>
      </c>
      <c r="AW144" s="1">
        <v>0</v>
      </c>
    </row>
    <row r="145" spans="1:49" ht="12.75">
      <c r="A145" s="3">
        <v>1420</v>
      </c>
      <c r="B145" s="6">
        <v>12</v>
      </c>
      <c r="D145" s="4">
        <f>C145*0.2447529</f>
        <v>0</v>
      </c>
      <c r="E145" s="4">
        <f>D145/T145*U145</f>
        <v>0</v>
      </c>
      <c r="F145" s="4">
        <v>41.48</v>
      </c>
      <c r="G145" s="4">
        <f>F145*0.2447529</f>
        <v>10.152350292</v>
      </c>
      <c r="H145" s="4">
        <v>480.42</v>
      </c>
      <c r="I145" s="4">
        <f t="shared" si="35"/>
        <v>10.152350292</v>
      </c>
      <c r="J145" s="4">
        <f t="shared" si="35"/>
        <v>480.42</v>
      </c>
      <c r="S145" s="4">
        <f>C145+F145+L145+O145</f>
        <v>41.48</v>
      </c>
      <c r="T145" s="4">
        <f>S145*0.2447529</f>
        <v>10.152350292</v>
      </c>
      <c r="U145" s="4">
        <v>480.42</v>
      </c>
      <c r="W145" s="4">
        <v>58323</v>
      </c>
      <c r="X145" s="4">
        <f>W145*0.2447529*(23/24)</f>
        <v>13679.9432455875</v>
      </c>
      <c r="Y145" s="4">
        <v>66138.24</v>
      </c>
      <c r="Z145" s="4">
        <v>6298.91</v>
      </c>
      <c r="AA145" s="4">
        <f>Z145*0.2447529*(23/24)</f>
        <v>1477.439968949875</v>
      </c>
      <c r="AB145" s="4">
        <v>7142.96</v>
      </c>
      <c r="AC145" s="4">
        <f t="shared" si="36"/>
        <v>15157.383214537374</v>
      </c>
      <c r="AD145" s="4">
        <f t="shared" si="36"/>
        <v>73281.20000000001</v>
      </c>
      <c r="AG145" s="4">
        <f>AF145*0.2447529*(23/24)</f>
        <v>0</v>
      </c>
      <c r="AJ145" s="4">
        <f>AI145*0.2447529*(23/24)</f>
        <v>0</v>
      </c>
      <c r="AM145" s="4">
        <f>W145+Z145+AF145+AI145</f>
        <v>64621.91</v>
      </c>
      <c r="AN145" s="4">
        <f>AM145*0.2447529*(23/24)</f>
        <v>15157.383214537376</v>
      </c>
      <c r="AO145" s="4">
        <v>73281.2</v>
      </c>
      <c r="AQ145" s="4">
        <f>J145+AD145</f>
        <v>73761.62000000001</v>
      </c>
      <c r="AR145" s="1">
        <f>J145/AQ145</f>
        <v>0.006513143285085115</v>
      </c>
      <c r="AS145" s="1">
        <f>AD145/AQ145</f>
        <v>0.9934868567149149</v>
      </c>
      <c r="AU145" s="4">
        <f>U145+AO145</f>
        <v>73761.62</v>
      </c>
      <c r="AV145" s="1">
        <f>U145/AU145</f>
        <v>0.006513143285085117</v>
      </c>
      <c r="AW145" s="1">
        <f>AO145/AU145</f>
        <v>0.9934868567149149</v>
      </c>
    </row>
    <row r="146" ht="12.75">
      <c r="B146" s="6"/>
    </row>
    <row r="147" spans="1:49" ht="12.75">
      <c r="A147" s="3">
        <f>1416-20</f>
        <v>1396</v>
      </c>
      <c r="B147" s="6"/>
      <c r="D147" s="4">
        <f>SUM(D141:D146)/5</f>
        <v>2.278</v>
      </c>
      <c r="E147" s="4">
        <f>SUM(E141:E146)/5</f>
        <v>85.55</v>
      </c>
      <c r="G147" s="4">
        <f>SUM(G141:G146)/5</f>
        <v>2.0304700583999997</v>
      </c>
      <c r="H147" s="4">
        <f>SUM(H141:H146)/5</f>
        <v>96.084</v>
      </c>
      <c r="I147" s="4">
        <f>D147+G147</f>
        <v>4.308470058399999</v>
      </c>
      <c r="J147" s="4">
        <f>SUM(J141:J146)/5</f>
        <v>181.63400000000001</v>
      </c>
      <c r="T147" s="4">
        <f>SUM(T141:T146)/5</f>
        <v>4.3084700584</v>
      </c>
      <c r="U147" s="4">
        <f>SUM(U141:U146)/5</f>
        <v>181.63400000000001</v>
      </c>
      <c r="X147" s="4">
        <f>SUM(X141:X146)/5</f>
        <v>2828.9798491174997</v>
      </c>
      <c r="Y147" s="4">
        <f>SUM(Y141:Y146)/5</f>
        <v>13624.106</v>
      </c>
      <c r="AA147" s="4">
        <f>SUM(AA141:AA146)/5</f>
        <v>295.487993789975</v>
      </c>
      <c r="AB147" s="4">
        <f>SUM(AB141:AB146)/5</f>
        <v>1428.592</v>
      </c>
      <c r="AC147" s="4">
        <f>X147+AA147</f>
        <v>3124.4678429074747</v>
      </c>
      <c r="AD147" s="4">
        <f>SUM(AD141:AD146)/5</f>
        <v>15052.698</v>
      </c>
      <c r="AG147" s="4">
        <f>SUM(AG141:AG146)/5</f>
        <v>0</v>
      </c>
      <c r="AJ147" s="4">
        <f>SUM(AJ141:AJ146)/5</f>
        <v>0</v>
      </c>
      <c r="AK147" s="4">
        <f>SUM(AK141:AK146)/5</f>
        <v>0</v>
      </c>
      <c r="AN147" s="4">
        <f>SUM(AN141:AN146)/5</f>
        <v>3124.467842907475</v>
      </c>
      <c r="AO147" s="4">
        <f>SUM(AO141:AO146)/5</f>
        <v>15052.697999999999</v>
      </c>
      <c r="AQ147" s="4">
        <f>SUM(AQ141:AQ146)/5</f>
        <v>15234.332</v>
      </c>
      <c r="AU147" s="4">
        <f>SUM(AU141:AU146)/5</f>
        <v>15234.331999999999</v>
      </c>
      <c r="AV147" s="1">
        <f>U147/AU147</f>
        <v>0.011922675703798501</v>
      </c>
      <c r="AW147" s="1">
        <f>AO147/AU147</f>
        <v>0.9880773242962015</v>
      </c>
    </row>
    <row r="148" ht="12.75">
      <c r="B148" s="6"/>
    </row>
    <row r="149" spans="1:49" ht="12.75">
      <c r="A149" s="3">
        <v>1421</v>
      </c>
      <c r="B149" s="6">
        <v>12</v>
      </c>
      <c r="C149" s="4">
        <v>4.21</v>
      </c>
      <c r="D149" s="4">
        <f>C149*0.2447529</f>
        <v>1.030409709</v>
      </c>
      <c r="E149" s="4">
        <v>48.76</v>
      </c>
      <c r="F149" s="4">
        <v>22.33</v>
      </c>
      <c r="G149" s="4">
        <f>F149*0.2447529</f>
        <v>5.465332256999999</v>
      </c>
      <c r="H149" s="4">
        <v>258.62</v>
      </c>
      <c r="I149" s="4">
        <f aca="true" t="shared" si="38" ref="I149:J153">D149+G149</f>
        <v>6.495741965999999</v>
      </c>
      <c r="J149" s="4">
        <f t="shared" si="38"/>
        <v>307.38</v>
      </c>
      <c r="S149" s="4">
        <f>C149+F149+L149+O149</f>
        <v>26.54</v>
      </c>
      <c r="T149" s="4">
        <f>S149*0.2447529</f>
        <v>6.495741966</v>
      </c>
      <c r="U149" s="4">
        <v>307.38</v>
      </c>
      <c r="W149" s="4">
        <v>55372.3</v>
      </c>
      <c r="X149" s="4">
        <f>W149*0.2447529*(23/24)</f>
        <v>12987.84221280875</v>
      </c>
      <c r="Y149" s="4">
        <v>63120.15</v>
      </c>
      <c r="Z149" s="4">
        <v>10208.57</v>
      </c>
      <c r="AA149" s="4">
        <f>Z149*0.2447529*(23/24)</f>
        <v>2394.469732671625</v>
      </c>
      <c r="AB149" s="4">
        <v>11636.98</v>
      </c>
      <c r="AC149" s="4">
        <f aca="true" t="shared" si="39" ref="AC149:AD153">X149+AA149</f>
        <v>15382.311945480375</v>
      </c>
      <c r="AD149" s="4">
        <f t="shared" si="39"/>
        <v>74757.13</v>
      </c>
      <c r="AG149" s="4">
        <f>AF149*0.2447529*(23/24)</f>
        <v>0</v>
      </c>
      <c r="AJ149" s="4">
        <f>AI149*0.2447529*(23/24)</f>
        <v>0</v>
      </c>
      <c r="AM149" s="4">
        <f>W149+Z149+AF149+AI149</f>
        <v>65580.87</v>
      </c>
      <c r="AN149" s="4">
        <f>AM149*0.2447529*(23/24)</f>
        <v>15382.311945480375</v>
      </c>
      <c r="AO149" s="4">
        <v>74757.13</v>
      </c>
      <c r="AQ149" s="4">
        <f>J149+AD149</f>
        <v>75064.51000000001</v>
      </c>
      <c r="AR149" s="1">
        <f>J149/AQ149</f>
        <v>0.0040948778590574955</v>
      </c>
      <c r="AS149" s="1">
        <f>AD149/AQ149</f>
        <v>0.9959051221409424</v>
      </c>
      <c r="AU149" s="4">
        <f>U149+AO149</f>
        <v>75064.51000000001</v>
      </c>
      <c r="AV149" s="1">
        <f>U149/AU149</f>
        <v>0.0040948778590574955</v>
      </c>
      <c r="AW149" s="1">
        <f>AO149/AU149</f>
        <v>0.9959051221409424</v>
      </c>
    </row>
    <row r="150" spans="1:49" ht="12.75">
      <c r="A150" s="3">
        <v>1422</v>
      </c>
      <c r="B150" s="6">
        <v>12</v>
      </c>
      <c r="C150" s="4">
        <v>49.81</v>
      </c>
      <c r="D150" s="4">
        <f>C150*0.2447529</f>
        <v>12.191141949</v>
      </c>
      <c r="E150" s="4">
        <v>576.49</v>
      </c>
      <c r="G150" s="4">
        <f>F150*0.2447529</f>
        <v>0</v>
      </c>
      <c r="H150" s="4">
        <f>(G150/T150)*U150</f>
        <v>0</v>
      </c>
      <c r="I150" s="4">
        <f t="shared" si="38"/>
        <v>12.191141949</v>
      </c>
      <c r="J150" s="4">
        <f t="shared" si="38"/>
        <v>576.49</v>
      </c>
      <c r="S150" s="4">
        <f>C150+F150+L150+O150</f>
        <v>49.81</v>
      </c>
      <c r="T150" s="4">
        <f>S150*0.2447529</f>
        <v>12.191141949</v>
      </c>
      <c r="U150" s="4">
        <v>576.49</v>
      </c>
      <c r="W150" s="4">
        <v>65822.9</v>
      </c>
      <c r="X150" s="4">
        <f>W150*0.2447529*(23/24)</f>
        <v>15439.081258851249</v>
      </c>
      <c r="Y150" s="4">
        <v>74766.2</v>
      </c>
      <c r="Z150" s="4">
        <v>945.52</v>
      </c>
      <c r="AA150" s="4">
        <f>Z150*0.2447529*(23/24)</f>
        <v>221.776313591</v>
      </c>
      <c r="AB150" s="4">
        <v>1073.99</v>
      </c>
      <c r="AC150" s="4">
        <f t="shared" si="39"/>
        <v>15660.85757244225</v>
      </c>
      <c r="AD150" s="4">
        <f t="shared" si="39"/>
        <v>75840.19</v>
      </c>
      <c r="AG150" s="4">
        <f>AF150*0.2447529*(23/24)</f>
        <v>0</v>
      </c>
      <c r="AI150" s="4">
        <v>1503.9</v>
      </c>
      <c r="AJ150" s="4">
        <f>AI150*0.2447529*(23/24)</f>
        <v>352.74705771375005</v>
      </c>
      <c r="AK150" s="4">
        <v>1714.38</v>
      </c>
      <c r="AM150" s="4">
        <f>W150+Z150+AF150+AI150</f>
        <v>68272.31999999999</v>
      </c>
      <c r="AN150" s="4">
        <f>AM150*0.2447529*(23/24)</f>
        <v>16013.604630155998</v>
      </c>
      <c r="AO150" s="4">
        <v>77554.57</v>
      </c>
      <c r="AQ150" s="4">
        <f>J150+AD150</f>
        <v>76416.68000000001</v>
      </c>
      <c r="AR150" s="1">
        <f>J150/AQ150</f>
        <v>0.0075440335801031915</v>
      </c>
      <c r="AS150" s="1">
        <f>AD150/AQ150</f>
        <v>0.9924559664198968</v>
      </c>
      <c r="AU150" s="4">
        <f>U150+AO150</f>
        <v>78131.06000000001</v>
      </c>
      <c r="AV150" s="1">
        <f>U150/AU150</f>
        <v>0.00737849966453802</v>
      </c>
      <c r="AW150" s="1">
        <f>AO150/AU150</f>
        <v>0.9926215003354619</v>
      </c>
    </row>
    <row r="151" spans="1:49" ht="12.75">
      <c r="A151" s="3">
        <v>1423</v>
      </c>
      <c r="B151" s="6">
        <v>12</v>
      </c>
      <c r="C151" s="4">
        <v>14.42</v>
      </c>
      <c r="D151" s="4">
        <f>C151*0.2447529</f>
        <v>3.529336818</v>
      </c>
      <c r="E151" s="4">
        <v>166.92</v>
      </c>
      <c r="G151" s="4">
        <f>F151*0.2447529</f>
        <v>0</v>
      </c>
      <c r="H151" s="4">
        <f>(G151/T151)*U151</f>
        <v>0</v>
      </c>
      <c r="I151" s="4">
        <f t="shared" si="38"/>
        <v>3.529336818</v>
      </c>
      <c r="J151" s="4">
        <f t="shared" si="38"/>
        <v>166.92</v>
      </c>
      <c r="S151" s="4">
        <f>C151+F151+L151+O151</f>
        <v>14.42</v>
      </c>
      <c r="T151" s="4">
        <f>S151*0.2447529</f>
        <v>3.529336818</v>
      </c>
      <c r="U151" s="4">
        <v>166.92</v>
      </c>
      <c r="W151" s="4">
        <f>50636.3+5248</f>
        <v>55884.3</v>
      </c>
      <c r="X151" s="4">
        <f>W151*0.2447529*(23/24)</f>
        <v>13107.93430240875</v>
      </c>
      <c r="Y151" s="4">
        <f>57486.3+5947.733</f>
        <v>63434.033</v>
      </c>
      <c r="AA151" s="4">
        <f>Z151*0.2447529*(23/24)</f>
        <v>0</v>
      </c>
      <c r="AB151" s="4">
        <f>(AA151/AN151)*AO151</f>
        <v>0</v>
      </c>
      <c r="AC151" s="4">
        <f t="shared" si="39"/>
        <v>13107.93430240875</v>
      </c>
      <c r="AD151" s="4">
        <f t="shared" si="39"/>
        <v>63434.033</v>
      </c>
      <c r="AG151" s="4">
        <f>AF151*0.2447529*(23/24)</f>
        <v>0</v>
      </c>
      <c r="AI151" s="4">
        <v>1277</v>
      </c>
      <c r="AJ151" s="4">
        <f>AI151*0.2447529*(23/24)</f>
        <v>299.5265594125</v>
      </c>
      <c r="AK151" s="4">
        <v>1446.29</v>
      </c>
      <c r="AM151" s="4">
        <f>W151+Z151+AF151+AI151</f>
        <v>57161.3</v>
      </c>
      <c r="AN151" s="4">
        <f>AM151*0.2447529*(23/24)</f>
        <v>13407.460861821251</v>
      </c>
      <c r="AO151" s="4">
        <v>58932.59</v>
      </c>
      <c r="AQ151" s="4">
        <f>J151+AD151</f>
        <v>63600.953</v>
      </c>
      <c r="AR151" s="1">
        <f>J151/AQ151</f>
        <v>0.0026244889758177048</v>
      </c>
      <c r="AS151" s="1">
        <f>AD151/AQ151</f>
        <v>0.9973755110241823</v>
      </c>
      <c r="AU151" s="4">
        <f>U151+AO151</f>
        <v>59099.509999999995</v>
      </c>
      <c r="AV151" s="1">
        <f>U151/AU151</f>
        <v>0.002824388899332668</v>
      </c>
      <c r="AW151" s="1">
        <f>AO151/AU151</f>
        <v>0.9971756111006673</v>
      </c>
    </row>
    <row r="152" spans="1:49" ht="12.75">
      <c r="A152" s="3">
        <v>1424</v>
      </c>
      <c r="B152" s="6">
        <v>12</v>
      </c>
      <c r="C152" s="4">
        <v>161.77</v>
      </c>
      <c r="D152" s="4">
        <f>C152*0.2447529</f>
        <v>39.593676633</v>
      </c>
      <c r="E152" s="4">
        <v>1872.37</v>
      </c>
      <c r="G152" s="4">
        <f>F152*0.2447529</f>
        <v>0</v>
      </c>
      <c r="H152" s="4">
        <f>(G152/T152)*U152</f>
        <v>0</v>
      </c>
      <c r="I152" s="4">
        <f t="shared" si="38"/>
        <v>39.593676633</v>
      </c>
      <c r="J152" s="4">
        <f t="shared" si="38"/>
        <v>1872.37</v>
      </c>
      <c r="S152" s="4">
        <f>C152+F152+L152+O152</f>
        <v>161.77</v>
      </c>
      <c r="T152" s="4">
        <f>S152*0.2447529</f>
        <v>39.593676633</v>
      </c>
      <c r="U152" s="4">
        <v>1872.37</v>
      </c>
      <c r="W152" s="4">
        <v>45059.1</v>
      </c>
      <c r="X152" s="4">
        <f>W152*0.2447529*(23/24)</f>
        <v>10568.83100487375</v>
      </c>
      <c r="Y152" s="4">
        <v>51289.556</v>
      </c>
      <c r="AA152" s="4">
        <f>Z152*0.2447529*(23/24)</f>
        <v>0</v>
      </c>
      <c r="AB152" s="4">
        <f>(AA152/AN152)*AO152</f>
        <v>0</v>
      </c>
      <c r="AC152" s="4">
        <f t="shared" si="39"/>
        <v>10568.83100487375</v>
      </c>
      <c r="AD152" s="4">
        <f t="shared" si="39"/>
        <v>51289.556</v>
      </c>
      <c r="AG152" s="4">
        <f>AF152*0.2447529*(23/24)</f>
        <v>0</v>
      </c>
      <c r="AI152" s="4">
        <v>488.8</v>
      </c>
      <c r="AJ152" s="4">
        <f>AI152*0.2447529*(23/24)</f>
        <v>114.65041679000001</v>
      </c>
      <c r="AK152" s="4">
        <v>513.57</v>
      </c>
      <c r="AM152" s="4">
        <f>W152+Z152+AF152+AI152</f>
        <v>45547.9</v>
      </c>
      <c r="AN152" s="4">
        <f>AM152*0.2447529*(23/24)</f>
        <v>10683.48142166375</v>
      </c>
      <c r="AO152" s="4">
        <v>51803.12</v>
      </c>
      <c r="AQ152" s="4">
        <f>J152+AD152</f>
        <v>53161.926</v>
      </c>
      <c r="AR152" s="1">
        <f>J152/AQ152</f>
        <v>0.035220131038894265</v>
      </c>
      <c r="AS152" s="1">
        <f>AD152/AQ152</f>
        <v>0.9647798689611057</v>
      </c>
      <c r="AU152" s="4">
        <f>U152+AO152</f>
        <v>53675.490000000005</v>
      </c>
      <c r="AV152" s="1">
        <f>U152/AU152</f>
        <v>0.03488314685157042</v>
      </c>
      <c r="AW152" s="1">
        <f>AO152/AU152</f>
        <v>0.9651168531484295</v>
      </c>
    </row>
    <row r="153" spans="1:49" ht="12.75">
      <c r="A153" s="3">
        <v>1425</v>
      </c>
      <c r="B153" s="6">
        <v>12</v>
      </c>
      <c r="C153" s="4">
        <v>516.11</v>
      </c>
      <c r="D153" s="4">
        <f>C153*0.2447529</f>
        <v>126.319419219</v>
      </c>
      <c r="E153" s="4">
        <v>7081.54</v>
      </c>
      <c r="G153" s="4">
        <f>F153*0.2447529</f>
        <v>0</v>
      </c>
      <c r="H153" s="4">
        <f>(G153/T153)*U153</f>
        <v>0</v>
      </c>
      <c r="I153" s="4">
        <f t="shared" si="38"/>
        <v>126.319419219</v>
      </c>
      <c r="J153" s="4">
        <f t="shared" si="38"/>
        <v>7081.54</v>
      </c>
      <c r="O153" s="4">
        <v>70.07</v>
      </c>
      <c r="P153" s="4">
        <f>O153*0.2447529</f>
        <v>17.149835702999997</v>
      </c>
      <c r="Q153" s="4">
        <v>973.78</v>
      </c>
      <c r="S153" s="4">
        <f>C153+F153+L153+O153</f>
        <v>586.1800000000001</v>
      </c>
      <c r="T153" s="4">
        <f>S153*0.2447529</f>
        <v>143.469254922</v>
      </c>
      <c r="U153" s="4">
        <v>8055.320000000001</v>
      </c>
      <c r="W153" s="4">
        <v>21463.5</v>
      </c>
      <c r="X153" s="4">
        <f>W153*0.2447529*(23/24)</f>
        <v>5034.368291268751</v>
      </c>
      <c r="Y153" s="4">
        <v>24139.4</v>
      </c>
      <c r="AA153" s="4">
        <f>Z153*0.2447529*(23/24)</f>
        <v>0</v>
      </c>
      <c r="AB153" s="4">
        <f>(AA153/AN153)*AO153</f>
        <v>0</v>
      </c>
      <c r="AC153" s="4">
        <f t="shared" si="39"/>
        <v>5034.368291268751</v>
      </c>
      <c r="AD153" s="4">
        <f t="shared" si="39"/>
        <v>24139.4</v>
      </c>
      <c r="AG153" s="4">
        <f>AF153*0.2447529*(23/24)</f>
        <v>0</v>
      </c>
      <c r="AI153" s="4">
        <v>837.8</v>
      </c>
      <c r="AJ153" s="4">
        <f>AI153*0.2447529*(23/24)</f>
        <v>196.51006380249999</v>
      </c>
      <c r="AK153" s="4">
        <v>887.15</v>
      </c>
      <c r="AM153" s="4">
        <f>W153+Z153+AF153+AI153</f>
        <v>22301.3</v>
      </c>
      <c r="AN153" s="4">
        <f>AM153*0.2447529*(23/24)</f>
        <v>5230.87835507125</v>
      </c>
      <c r="AO153" s="4">
        <v>25026.55</v>
      </c>
      <c r="AQ153" s="4">
        <f>J153+AD153</f>
        <v>31220.940000000002</v>
      </c>
      <c r="AR153" s="1">
        <f>J153/AQ153</f>
        <v>0.22682020464470318</v>
      </c>
      <c r="AS153" s="1">
        <f>AD153/AQ153</f>
        <v>0.7731797953552968</v>
      </c>
      <c r="AU153" s="4">
        <f>U153+AO153</f>
        <v>33081.87</v>
      </c>
      <c r="AV153" s="1">
        <f>U153/AU153</f>
        <v>0.24349651334703873</v>
      </c>
      <c r="AW153" s="1">
        <f>AO153/AU153</f>
        <v>0.7565034866529612</v>
      </c>
    </row>
    <row r="154" ht="12.75">
      <c r="B154" s="6"/>
    </row>
    <row r="155" spans="1:49" ht="12.75">
      <c r="A155" s="3">
        <f>1421-25</f>
        <v>1396</v>
      </c>
      <c r="B155" s="6"/>
      <c r="D155" s="4">
        <f>SUM(D149:D154)/5</f>
        <v>36.5327968656</v>
      </c>
      <c r="E155" s="4">
        <f>SUM(E149:E154)/5</f>
        <v>1949.216</v>
      </c>
      <c r="G155" s="4">
        <f>SUM(G149:G154)/5</f>
        <v>1.0930664514</v>
      </c>
      <c r="H155" s="4">
        <f>SUM(H149:H154)/5</f>
        <v>51.724000000000004</v>
      </c>
      <c r="I155" s="4">
        <f>D155+G155</f>
        <v>37.625863317</v>
      </c>
      <c r="J155" s="4">
        <f>SUM(J149:J154)/5</f>
        <v>2000.94</v>
      </c>
      <c r="P155" s="4">
        <f>SUM(P149:P154)/5</f>
        <v>3.4299671405999996</v>
      </c>
      <c r="Q155" s="4">
        <f>SUM(Q149:Q154)/5</f>
        <v>194.756</v>
      </c>
      <c r="T155" s="4">
        <f>SUM(T149:T154)/5</f>
        <v>41.0558304576</v>
      </c>
      <c r="U155" s="4">
        <f>SUM(U149:U154)/5</f>
        <v>2195.696</v>
      </c>
      <c r="W155" s="4">
        <f>AVERAGE(W149:W154)</f>
        <v>48720.42</v>
      </c>
      <c r="X155" s="4">
        <f>SUM(X149:X154)/5</f>
        <v>11427.611414042249</v>
      </c>
      <c r="Y155" s="4">
        <f>SUM(Y149:Y154)/5</f>
        <v>55349.86780000001</v>
      </c>
      <c r="AA155" s="4">
        <f>SUM(AA149:AA154)/5</f>
        <v>523.249209252525</v>
      </c>
      <c r="AB155" s="4">
        <f>SUM(AB149:AB154)/5</f>
        <v>2542.194</v>
      </c>
      <c r="AC155" s="4">
        <f>X155+AA155</f>
        <v>11950.860623294773</v>
      </c>
      <c r="AD155" s="4">
        <f>SUM(AD149:AD154)/5</f>
        <v>57892.0618</v>
      </c>
      <c r="AG155" s="4">
        <f>SUM(AG149:AG154)/5</f>
        <v>0</v>
      </c>
      <c r="AJ155" s="4">
        <f>SUM(AJ149:AJ154)/5</f>
        <v>192.68681954375</v>
      </c>
      <c r="AK155" s="4">
        <f>SUM(AK149:AK154)/5</f>
        <v>912.278</v>
      </c>
      <c r="AN155" s="4">
        <f>SUM(AN149:AN154)/5</f>
        <v>12143.547442838524</v>
      </c>
      <c r="AO155" s="4">
        <f>SUM(AO149:AO154)/5</f>
        <v>57614.792</v>
      </c>
      <c r="AQ155" s="4">
        <f>SUM(AQ149:AQ154)/5</f>
        <v>59893.001800000005</v>
      </c>
      <c r="AU155" s="4">
        <f>SUM(AU149:AU154)/5</f>
        <v>59810.488</v>
      </c>
      <c r="AV155" s="1">
        <f>U155/AU155</f>
        <v>0.036710885890113454</v>
      </c>
      <c r="AW155" s="1">
        <f>AO155/AU155</f>
        <v>0.9632891141098866</v>
      </c>
    </row>
    <row r="156" ht="12.75">
      <c r="B156" s="6"/>
    </row>
    <row r="157" spans="1:49" ht="12.75">
      <c r="A157" s="3">
        <v>1426</v>
      </c>
      <c r="B157" s="6">
        <v>12</v>
      </c>
      <c r="C157" s="4">
        <v>779.4</v>
      </c>
      <c r="D157" s="4">
        <f>C157*0.2447529</f>
        <v>190.76041026</v>
      </c>
      <c r="E157" s="4">
        <v>10948.52</v>
      </c>
      <c r="G157" s="4">
        <f>F157*0.2447529</f>
        <v>0</v>
      </c>
      <c r="H157" s="4">
        <f>(G157/T157)*U157</f>
        <v>0</v>
      </c>
      <c r="I157" s="4">
        <f aca="true" t="shared" si="40" ref="I157:J161">D157+G157</f>
        <v>190.76041026</v>
      </c>
      <c r="J157" s="4">
        <f t="shared" si="40"/>
        <v>10948.52</v>
      </c>
      <c r="L157" s="4">
        <v>2039.2</v>
      </c>
      <c r="M157" s="4">
        <f>L157*0.2447529</f>
        <v>499.10011368</v>
      </c>
      <c r="N157" s="4">
        <v>32211.73</v>
      </c>
      <c r="O157" s="4">
        <v>1746.6</v>
      </c>
      <c r="P157" s="4">
        <f>O157*0.2447529</f>
        <v>427.48541514</v>
      </c>
      <c r="Q157" s="4">
        <v>27176.5</v>
      </c>
      <c r="S157" s="4">
        <f>C157+F157+L157+O157</f>
        <v>4565.2</v>
      </c>
      <c r="T157" s="4">
        <f>S157*0.2447529</f>
        <v>1117.3459390799999</v>
      </c>
      <c r="U157" s="4">
        <v>70336.75</v>
      </c>
      <c r="W157" s="4">
        <v>9980.1</v>
      </c>
      <c r="X157" s="4">
        <f>W157*0.2447529*(23/24)</f>
        <v>2340.8809832362504</v>
      </c>
      <c r="Y157" s="4">
        <v>11310.77</v>
      </c>
      <c r="AA157" s="4">
        <f>Z157*0.2447529*(23/24)</f>
        <v>0</v>
      </c>
      <c r="AB157" s="4">
        <f>(AA157/AN157)*AO157</f>
        <v>0</v>
      </c>
      <c r="AC157" s="4">
        <f aca="true" t="shared" si="41" ref="AC157:AD161">X157+AA157</f>
        <v>2340.8809832362504</v>
      </c>
      <c r="AD157" s="4">
        <f t="shared" si="41"/>
        <v>11310.77</v>
      </c>
      <c r="AG157" s="4">
        <f>AF157*0.2447529*(23/24)</f>
        <v>0</v>
      </c>
      <c r="AI157" s="4">
        <v>4327.4</v>
      </c>
      <c r="AJ157" s="4">
        <f>AI157*0.2447529*(23/24)</f>
        <v>1015.0127119824999</v>
      </c>
      <c r="AK157" s="4">
        <v>4594.51</v>
      </c>
      <c r="AM157" s="4">
        <f>W157+Z157+AF157+AI157</f>
        <v>14307.5</v>
      </c>
      <c r="AN157" s="4">
        <f>AM157*0.2447529*(23/24)</f>
        <v>3355.89369521875</v>
      </c>
      <c r="AO157" s="4">
        <v>15905.28</v>
      </c>
      <c r="AQ157" s="4">
        <f>J157+AD157</f>
        <v>22259.29</v>
      </c>
      <c r="AR157" s="1">
        <f>J157/AQ157</f>
        <v>0.49186294800957264</v>
      </c>
      <c r="AS157" s="1">
        <f>AD157/AQ157</f>
        <v>0.5081370519904274</v>
      </c>
      <c r="AU157" s="4">
        <f>U157+AO157</f>
        <v>86242.03</v>
      </c>
      <c r="AV157" s="1">
        <f>U157/AU157</f>
        <v>0.8155739144823005</v>
      </c>
      <c r="AW157" s="1">
        <f>AO157/AU157</f>
        <v>0.18442608551769946</v>
      </c>
    </row>
    <row r="158" spans="1:49" ht="12.75">
      <c r="A158" s="3">
        <v>1427</v>
      </c>
      <c r="B158" s="6">
        <v>12</v>
      </c>
      <c r="C158" s="4">
        <v>2056.88</v>
      </c>
      <c r="D158" s="4">
        <f>C158*0.2447529</f>
        <v>503.427344952</v>
      </c>
      <c r="E158" s="4">
        <v>32466.33</v>
      </c>
      <c r="G158" s="4">
        <f>F158*0.2447529</f>
        <v>0</v>
      </c>
      <c r="H158" s="4">
        <f>(G158/T158)*U158</f>
        <v>0</v>
      </c>
      <c r="I158" s="4">
        <f t="shared" si="40"/>
        <v>503.427344952</v>
      </c>
      <c r="J158" s="4">
        <f t="shared" si="40"/>
        <v>32466.33</v>
      </c>
      <c r="L158" s="4">
        <v>2382.7</v>
      </c>
      <c r="M158" s="4">
        <f>L158*0.2447529</f>
        <v>583.17273483</v>
      </c>
      <c r="N158" s="4">
        <v>37637.86</v>
      </c>
      <c r="O158" s="4">
        <v>1357.77</v>
      </c>
      <c r="P158" s="4">
        <f>O158*0.2447529</f>
        <v>332.318145033</v>
      </c>
      <c r="Q158" s="4">
        <v>21404.9</v>
      </c>
      <c r="S158" s="4">
        <f>C158+F158+L158+O158</f>
        <v>5797.35</v>
      </c>
      <c r="T158" s="4">
        <f>S158*0.2447529</f>
        <v>1418.918224815</v>
      </c>
      <c r="U158" s="4">
        <v>91509.09</v>
      </c>
      <c r="X158" s="4">
        <f>W158*0.2447529*(23/24)</f>
        <v>0</v>
      </c>
      <c r="Y158" s="4">
        <f>(X158/AN158)*AO158</f>
        <v>0</v>
      </c>
      <c r="AA158" s="4">
        <f>Z158*0.2447529*(23/24)</f>
        <v>0</v>
      </c>
      <c r="AB158" s="4">
        <f>(AA158/AN158)*AO158</f>
        <v>0</v>
      </c>
      <c r="AC158" s="4">
        <f t="shared" si="41"/>
        <v>0</v>
      </c>
      <c r="AD158" s="4">
        <f t="shared" si="41"/>
        <v>0</v>
      </c>
      <c r="AG158" s="4">
        <f>AF158*0.2447529*(23/24)</f>
        <v>0</v>
      </c>
      <c r="AI158" s="4">
        <v>1748.8</v>
      </c>
      <c r="AJ158" s="4">
        <f>AI158*0.2447529*(23/24)</f>
        <v>410.18954354</v>
      </c>
      <c r="AK158" s="4">
        <v>1885.59</v>
      </c>
      <c r="AM158" s="4">
        <f>W158+Z158+AF158+AI158</f>
        <v>1748.8</v>
      </c>
      <c r="AN158" s="4">
        <f>AM158*0.2447529*(23/24)</f>
        <v>410.18954354</v>
      </c>
      <c r="AO158" s="4">
        <v>1885.59</v>
      </c>
      <c r="AQ158" s="4">
        <f>J158+AD158</f>
        <v>32466.33</v>
      </c>
      <c r="AR158" s="1">
        <f>J158/AQ158</f>
        <v>1</v>
      </c>
      <c r="AS158" s="1">
        <f>AD158/AQ158</f>
        <v>0</v>
      </c>
      <c r="AU158" s="4">
        <f>U158+AO158</f>
        <v>93394.68</v>
      </c>
      <c r="AV158" s="1">
        <f>U158/AU158</f>
        <v>0.9798105202566142</v>
      </c>
      <c r="AW158" s="1">
        <f>AO158/AU158</f>
        <v>0.02018947974338581</v>
      </c>
    </row>
    <row r="159" spans="1:49" ht="12.75">
      <c r="A159" s="3">
        <v>1428</v>
      </c>
      <c r="B159" s="6">
        <v>12</v>
      </c>
      <c r="C159" s="4">
        <v>182.72</v>
      </c>
      <c r="D159" s="4">
        <f>C159*0.2447529</f>
        <v>44.721249887999996</v>
      </c>
      <c r="E159" s="4">
        <v>2266.11</v>
      </c>
      <c r="G159" s="4">
        <f>F159*0.2447529</f>
        <v>0</v>
      </c>
      <c r="H159" s="4">
        <f>(G159/T159)*U159</f>
        <v>0</v>
      </c>
      <c r="I159" s="4">
        <f t="shared" si="40"/>
        <v>44.721249887999996</v>
      </c>
      <c r="J159" s="4">
        <f t="shared" si="40"/>
        <v>2266.11</v>
      </c>
      <c r="L159" s="4">
        <v>550.01</v>
      </c>
      <c r="M159" s="4">
        <f>L159*0.2447529</f>
        <v>134.616542529</v>
      </c>
      <c r="N159" s="4">
        <v>8688.07</v>
      </c>
      <c r="O159" s="4">
        <v>773</v>
      </c>
      <c r="P159" s="4">
        <f>O159*0.2447529</f>
        <v>189.1939917</v>
      </c>
      <c r="Q159" s="4">
        <v>11740.41</v>
      </c>
      <c r="S159" s="4">
        <f>C159+F159+L159+O159</f>
        <v>1505.73</v>
      </c>
      <c r="T159" s="4">
        <f>S159*0.2447529</f>
        <v>368.531784117</v>
      </c>
      <c r="U159" s="4">
        <v>22694.09</v>
      </c>
      <c r="W159" s="4">
        <v>4598.7</v>
      </c>
      <c r="X159" s="4">
        <f>W159*0.2447529*(23/24)</f>
        <v>1078.64744617875</v>
      </c>
      <c r="Y159" s="4">
        <v>5267.28</v>
      </c>
      <c r="AA159" s="4">
        <f>Z159*0.2447529*(23/24)</f>
        <v>0</v>
      </c>
      <c r="AB159" s="4">
        <f>(AA159/AN159)*AO159</f>
        <v>0</v>
      </c>
      <c r="AC159" s="4">
        <f t="shared" si="41"/>
        <v>1078.64744617875</v>
      </c>
      <c r="AD159" s="4">
        <f t="shared" si="41"/>
        <v>5267.28</v>
      </c>
      <c r="AG159" s="4">
        <f>AF159*0.2447529*(23/24)</f>
        <v>0</v>
      </c>
      <c r="AI159" s="4">
        <v>1766.4</v>
      </c>
      <c r="AJ159" s="4">
        <f>AI159*0.2447529*(23/24)</f>
        <v>414.31770912</v>
      </c>
      <c r="AK159" s="4">
        <v>2246.44</v>
      </c>
      <c r="AM159" s="4">
        <f>W159+Z159+AF159+AI159</f>
        <v>6365.1</v>
      </c>
      <c r="AN159" s="4">
        <f>AM159*0.2447529*(23/24)</f>
        <v>1492.96515529875</v>
      </c>
      <c r="AO159" s="4">
        <v>7513.72</v>
      </c>
      <c r="AQ159" s="4">
        <f>J159+AD159</f>
        <v>7533.389999999999</v>
      </c>
      <c r="AR159" s="1">
        <f>J159/AQ159</f>
        <v>0.3008087992258466</v>
      </c>
      <c r="AS159" s="1">
        <f>AD159/AQ159</f>
        <v>0.6991912007741535</v>
      </c>
      <c r="AU159" s="4">
        <f>U159+AO159</f>
        <v>30207.81</v>
      </c>
      <c r="AV159" s="1">
        <f>U159/AU159</f>
        <v>0.7512656495124936</v>
      </c>
      <c r="AW159" s="1">
        <f>AO159/AU159</f>
        <v>0.24873435048750636</v>
      </c>
    </row>
    <row r="160" spans="1:49" ht="12.75">
      <c r="A160" s="3">
        <v>1429</v>
      </c>
      <c r="B160" s="6">
        <v>12</v>
      </c>
      <c r="C160" s="4">
        <v>4454.83</v>
      </c>
      <c r="D160" s="4">
        <f>C160*0.2447529</f>
        <v>1090.332561507</v>
      </c>
      <c r="E160" s="4">
        <v>64268.27</v>
      </c>
      <c r="F160" s="4">
        <v>49.56</v>
      </c>
      <c r="G160" s="4">
        <f>F160*0.2447529</f>
        <v>12.129953724</v>
      </c>
      <c r="H160" s="4">
        <v>789.93</v>
      </c>
      <c r="I160" s="4">
        <f t="shared" si="40"/>
        <v>1102.462515231</v>
      </c>
      <c r="J160" s="4">
        <f t="shared" si="40"/>
        <v>65058.2</v>
      </c>
      <c r="L160" s="4">
        <v>0</v>
      </c>
      <c r="M160" s="4">
        <f>L160*0.2447529</f>
        <v>0</v>
      </c>
      <c r="N160" s="4">
        <v>0</v>
      </c>
      <c r="O160" s="4">
        <v>1599.92</v>
      </c>
      <c r="P160" s="4">
        <f>O160*0.2447529</f>
        <v>391.585059768</v>
      </c>
      <c r="Q160" s="4">
        <v>24802.95</v>
      </c>
      <c r="S160" s="4">
        <f>C160+F160+L160+O160</f>
        <v>6104.31</v>
      </c>
      <c r="T160" s="4">
        <f>S160*0.2447529</f>
        <v>1494.047574999</v>
      </c>
      <c r="U160" s="4">
        <v>89861.15</v>
      </c>
      <c r="W160" s="4">
        <v>72460.7</v>
      </c>
      <c r="X160" s="4">
        <f>W160*0.2447529*(23/24)</f>
        <v>16996.00952515375</v>
      </c>
      <c r="Y160" s="4">
        <v>93021.38</v>
      </c>
      <c r="Z160" s="4">
        <v>1227.37</v>
      </c>
      <c r="AA160" s="4">
        <f>Z160*0.2447529*(23/24)</f>
        <v>287.88560158662494</v>
      </c>
      <c r="AB160" s="4">
        <v>1575.84</v>
      </c>
      <c r="AC160" s="4">
        <f t="shared" si="41"/>
        <v>17283.895126740375</v>
      </c>
      <c r="AD160" s="4">
        <f t="shared" si="41"/>
        <v>94597.22</v>
      </c>
      <c r="AG160" s="4">
        <f>AF160*0.2447529*(23/24)</f>
        <v>0</v>
      </c>
      <c r="AI160" s="4">
        <v>7222.6</v>
      </c>
      <c r="AJ160" s="4">
        <f>AI160*0.2447529*(23/24)</f>
        <v>1694.0959498925001</v>
      </c>
      <c r="AK160" s="4">
        <v>9605</v>
      </c>
      <c r="AM160" s="4">
        <f>W160+Z160+AF160+AI160</f>
        <v>80910.67</v>
      </c>
      <c r="AN160" s="4">
        <f>AM160*0.2447529*(23/24)</f>
        <v>18977.991076632872</v>
      </c>
      <c r="AO160" s="4">
        <v>104202.22</v>
      </c>
      <c r="AQ160" s="4">
        <f>J160+AD160</f>
        <v>159655.41999999998</v>
      </c>
      <c r="AR160" s="1">
        <f>J160/AQ160</f>
        <v>0.40749133352315886</v>
      </c>
      <c r="AS160" s="1">
        <f>AD160/AQ160</f>
        <v>0.5925086664768413</v>
      </c>
      <c r="AU160" s="4">
        <f>U160+AO160</f>
        <v>194063.37</v>
      </c>
      <c r="AV160" s="1">
        <f>U160/AU160</f>
        <v>0.46305054890059877</v>
      </c>
      <c r="AW160" s="1">
        <f>AO160/AU160</f>
        <v>0.5369494510994012</v>
      </c>
    </row>
    <row r="161" spans="1:49" ht="12.75">
      <c r="A161" s="3">
        <v>1430</v>
      </c>
      <c r="B161" s="6">
        <v>12</v>
      </c>
      <c r="C161" s="4">
        <v>133.28</v>
      </c>
      <c r="D161" s="4">
        <f>C161*0.2447529</f>
        <v>32.620666512</v>
      </c>
      <c r="E161" s="4">
        <v>1919.24</v>
      </c>
      <c r="F161" s="4">
        <v>3242.24</v>
      </c>
      <c r="G161" s="4">
        <f>F161*0.2447529</f>
        <v>793.547642496</v>
      </c>
      <c r="H161" s="4">
        <v>51334.69</v>
      </c>
      <c r="I161" s="4">
        <f t="shared" si="40"/>
        <v>826.1683090079999</v>
      </c>
      <c r="J161" s="4">
        <f t="shared" si="40"/>
        <v>53253.93</v>
      </c>
      <c r="L161" s="4">
        <v>179.83</v>
      </c>
      <c r="M161" s="4">
        <f>L161*0.2447529</f>
        <v>44.013914007000004</v>
      </c>
      <c r="N161" s="4">
        <v>2819.46</v>
      </c>
      <c r="O161" s="4">
        <v>1047.32</v>
      </c>
      <c r="P161" s="4">
        <f>O161*0.2447529</f>
        <v>256.334607228</v>
      </c>
      <c r="Q161" s="4">
        <v>16877.07</v>
      </c>
      <c r="S161" s="4">
        <f>C161+F161+L161+O161</f>
        <v>4602.67</v>
      </c>
      <c r="T161" s="4">
        <f>S161*0.2447529</f>
        <v>1126.516830243</v>
      </c>
      <c r="U161" s="4">
        <v>72950.46</v>
      </c>
      <c r="W161" s="4">
        <v>34992.4</v>
      </c>
      <c r="X161" s="4">
        <f>W161*0.2447529*(23/24)</f>
        <v>8207.637570545001</v>
      </c>
      <c r="Y161" s="4">
        <v>45065.4</v>
      </c>
      <c r="Z161" s="4">
        <v>18097.17</v>
      </c>
      <c r="AA161" s="4">
        <f>Z161*0.2447529*(23/24)</f>
        <v>4244.779220989124</v>
      </c>
      <c r="AB161" s="4">
        <v>23242.74</v>
      </c>
      <c r="AC161" s="4">
        <f t="shared" si="41"/>
        <v>12452.416791534124</v>
      </c>
      <c r="AD161" s="4">
        <f t="shared" si="41"/>
        <v>68308.14</v>
      </c>
      <c r="AF161" s="4">
        <v>4049.6</v>
      </c>
      <c r="AG161" s="4">
        <f>AF161*0.2447529*(23/24)</f>
        <v>949.8533711800001</v>
      </c>
      <c r="AH161" s="4">
        <v>5230.61</v>
      </c>
      <c r="AI161" s="4">
        <v>10062.7</v>
      </c>
      <c r="AJ161" s="4">
        <f>AI161*0.2447529*(23/24)</f>
        <v>2360.25521487875</v>
      </c>
      <c r="AK161" s="4">
        <v>13584.62</v>
      </c>
      <c r="AM161" s="4">
        <f>W161+Z161+AF161+AI161</f>
        <v>67201.87</v>
      </c>
      <c r="AN161" s="4">
        <f>AM161*0.2447529*(23/24)</f>
        <v>15762.525377592872</v>
      </c>
      <c r="AO161" s="4">
        <v>87123.37</v>
      </c>
      <c r="AQ161" s="4">
        <f>J161+AD161</f>
        <v>121562.07</v>
      </c>
      <c r="AR161" s="1">
        <f>J161/AQ161</f>
        <v>0.4380801511524113</v>
      </c>
      <c r="AS161" s="1">
        <f>AD161/AQ161</f>
        <v>0.5619198488475887</v>
      </c>
      <c r="AU161" s="4">
        <f>U161+AO161</f>
        <v>160073.83000000002</v>
      </c>
      <c r="AV161" s="1">
        <f>U161/AU161</f>
        <v>0.45573008404934146</v>
      </c>
      <c r="AW161" s="1">
        <f>AO161/AU161</f>
        <v>0.5442699159506584</v>
      </c>
    </row>
    <row r="162" ht="12.75">
      <c r="B162" s="6"/>
    </row>
    <row r="163" spans="1:49" ht="12.75">
      <c r="A163" s="3">
        <f>1426-30</f>
        <v>1396</v>
      </c>
      <c r="B163" s="6"/>
      <c r="D163" s="4">
        <f>SUM(D157:D162)/5</f>
        <v>372.37244662380004</v>
      </c>
      <c r="E163" s="4">
        <f>SUM(E157:E162)/5</f>
        <v>22373.694000000003</v>
      </c>
      <c r="G163" s="4">
        <f>SUM(G157:G162)/5</f>
        <v>161.135519244</v>
      </c>
      <c r="H163" s="4">
        <f>SUM(H157:H162)/5</f>
        <v>10424.924</v>
      </c>
      <c r="I163" s="4">
        <f>D163+G163</f>
        <v>533.5079658678001</v>
      </c>
      <c r="J163" s="4">
        <f>SUM(J157:J162)/5</f>
        <v>32798.618</v>
      </c>
      <c r="M163" s="4">
        <f>SUM(M157:M162)/5</f>
        <v>252.1806610092</v>
      </c>
      <c r="N163" s="4">
        <f>SUM(N157:N162)/5</f>
        <v>16271.424000000003</v>
      </c>
      <c r="P163" s="4">
        <f>SUM(P157:P162)/5</f>
        <v>319.38344377379997</v>
      </c>
      <c r="Q163" s="4">
        <f>SUM(Q157:Q162)/5</f>
        <v>20400.365999999998</v>
      </c>
      <c r="T163" s="4">
        <f>SUM(T157:T162)/5</f>
        <v>1105.0720706508</v>
      </c>
      <c r="U163" s="4">
        <f>SUM(U157:U162)/5</f>
        <v>69470.30799999999</v>
      </c>
      <c r="W163" s="4">
        <f>AVERAGE(W157:W162)</f>
        <v>30507.975</v>
      </c>
      <c r="X163" s="4">
        <f>SUM(X157:X162)/5</f>
        <v>5724.63510502275</v>
      </c>
      <c r="Y163" s="4">
        <f>SUM(Y157:Y162)/5</f>
        <v>30932.966000000004</v>
      </c>
      <c r="AA163" s="4">
        <f>SUM(AA157:AA162)/5</f>
        <v>906.5329645151498</v>
      </c>
      <c r="AB163" s="4">
        <f>SUM(AB157:AB162)/5</f>
        <v>4963.716</v>
      </c>
      <c r="AC163" s="4">
        <f>X163+AA163</f>
        <v>6631.1680695379</v>
      </c>
      <c r="AD163" s="4">
        <f>SUM(AD157:AD162)/5</f>
        <v>35896.682</v>
      </c>
      <c r="AG163" s="4">
        <f>SUM(AG157:AG162)/5</f>
        <v>189.970674236</v>
      </c>
      <c r="AH163" s="4">
        <f>SUM(AH157:AH162)/5</f>
        <v>1046.1219999999998</v>
      </c>
      <c r="AJ163" s="4">
        <f>SUM(AJ157:AJ162)/5</f>
        <v>1178.77422588275</v>
      </c>
      <c r="AK163" s="4">
        <f>SUM(AK157:AK162)/5</f>
        <v>6383.232000000001</v>
      </c>
      <c r="AN163" s="4">
        <f>SUM(AN157:AN162)/5</f>
        <v>7999.91296965665</v>
      </c>
      <c r="AO163" s="4">
        <f>SUM(AO157:AO162)/5</f>
        <v>43326.036</v>
      </c>
      <c r="AQ163" s="4">
        <f>SUM(AQ157:AQ162)/5</f>
        <v>68695.3</v>
      </c>
      <c r="AU163" s="4">
        <f>SUM(AU157:AU162)/5</f>
        <v>112796.344</v>
      </c>
      <c r="AV163" s="1">
        <f>U163/AU163</f>
        <v>0.6158914866957035</v>
      </c>
      <c r="AW163" s="1">
        <f>AO163/AU163</f>
        <v>0.38410851330429646</v>
      </c>
    </row>
    <row r="164" ht="12.75">
      <c r="B164" s="6"/>
    </row>
    <row r="165" spans="1:49" ht="12.75">
      <c r="A165" s="3">
        <v>1431</v>
      </c>
      <c r="B165" s="6">
        <v>12</v>
      </c>
      <c r="C165" s="4">
        <v>6.45</v>
      </c>
      <c r="D165" s="4">
        <f>C165*0.2447529</f>
        <v>1.578656205</v>
      </c>
      <c r="E165" s="4">
        <v>92.94</v>
      </c>
      <c r="F165" s="4">
        <v>4189.59</v>
      </c>
      <c r="G165" s="4">
        <f>F165*0.2447529</f>
        <v>1025.414302311</v>
      </c>
      <c r="H165" s="4">
        <v>66649.44</v>
      </c>
      <c r="I165" s="4">
        <f aca="true" t="shared" si="42" ref="I165:J169">D165+G165</f>
        <v>1026.992958516</v>
      </c>
      <c r="J165" s="4">
        <f t="shared" si="42"/>
        <v>66742.38</v>
      </c>
      <c r="L165" s="4">
        <v>1219.19</v>
      </c>
      <c r="M165" s="4">
        <f>L165*0.2447529</f>
        <v>298.400288151</v>
      </c>
      <c r="N165" s="4">
        <v>19115.011</v>
      </c>
      <c r="O165" s="4">
        <v>3336.34</v>
      </c>
      <c r="P165" s="4">
        <f>O165*0.2447529</f>
        <v>816.578890386</v>
      </c>
      <c r="Q165" s="4">
        <v>54330.34</v>
      </c>
      <c r="S165" s="4">
        <f>C165+F165+L165+O165</f>
        <v>8751.57</v>
      </c>
      <c r="T165" s="4">
        <f>S165*0.2447529</f>
        <v>2141.972137053</v>
      </c>
      <c r="U165" s="4">
        <v>140187.73</v>
      </c>
      <c r="W165" s="4">
        <v>5595.2</v>
      </c>
      <c r="X165" s="4">
        <f>W165*0.2447529*(23/24)</f>
        <v>1312.38136666</v>
      </c>
      <c r="Y165" s="4">
        <v>7240.24</v>
      </c>
      <c r="Z165" s="4">
        <v>2871.5</v>
      </c>
      <c r="AA165" s="4">
        <f>Z165*0.2447529*(23/24)</f>
        <v>673.5242876687499</v>
      </c>
      <c r="AB165" s="4">
        <v>3677.5</v>
      </c>
      <c r="AC165" s="4">
        <f aca="true" t="shared" si="43" ref="AC165:AD169">X165+AA165</f>
        <v>1985.9056543287497</v>
      </c>
      <c r="AD165" s="4">
        <f t="shared" si="43"/>
        <v>10917.74</v>
      </c>
      <c r="AF165" s="4">
        <v>1609.3</v>
      </c>
      <c r="AG165" s="4">
        <f>AF165*0.2447529*(23/24)</f>
        <v>377.46914022125003</v>
      </c>
      <c r="AH165" s="4">
        <v>2094.96</v>
      </c>
      <c r="AI165" s="4">
        <v>3507.4</v>
      </c>
      <c r="AJ165" s="4">
        <f>AI165*0.2447529*(23/24)</f>
        <v>822.6777247325001</v>
      </c>
      <c r="AK165" s="4">
        <v>4747.5</v>
      </c>
      <c r="AM165" s="4">
        <f>W165+Z165+AF165+AI165</f>
        <v>13583.4</v>
      </c>
      <c r="AN165" s="4">
        <f>AM165*0.2447529*(23/24)</f>
        <v>3186.0525192825</v>
      </c>
      <c r="AO165" s="4">
        <v>17760.2</v>
      </c>
      <c r="AQ165" s="4">
        <f>J165+AD165</f>
        <v>77660.12000000001</v>
      </c>
      <c r="AR165" s="1">
        <f>J165/AQ165</f>
        <v>0.8594163902914391</v>
      </c>
      <c r="AS165" s="1">
        <f>AD165/AQ165</f>
        <v>0.14058360970856082</v>
      </c>
      <c r="AU165" s="4">
        <f>U165+AO165</f>
        <v>157947.93000000002</v>
      </c>
      <c r="AV165" s="1">
        <f>U165/AU165</f>
        <v>0.8875566143855129</v>
      </c>
      <c r="AW165" s="1">
        <f>AO165/AU165</f>
        <v>0.112443385614487</v>
      </c>
    </row>
    <row r="166" spans="1:49" ht="12.75">
      <c r="A166" s="3">
        <v>1432</v>
      </c>
      <c r="B166" s="6">
        <v>12</v>
      </c>
      <c r="C166" s="4">
        <v>1.64</v>
      </c>
      <c r="D166" s="4">
        <f>C166*0.2447529</f>
        <v>0.40139475599999996</v>
      </c>
      <c r="E166" s="4">
        <v>23.6</v>
      </c>
      <c r="F166" s="4">
        <v>1365.1</v>
      </c>
      <c r="G166" s="4">
        <f>F166*0.2447529</f>
        <v>334.11218378999996</v>
      </c>
      <c r="H166" s="4">
        <v>21863.37</v>
      </c>
      <c r="I166" s="4">
        <f t="shared" si="42"/>
        <v>334.51357854599996</v>
      </c>
      <c r="J166" s="4">
        <f t="shared" si="42"/>
        <v>21886.969999999998</v>
      </c>
      <c r="L166" s="4">
        <v>2282.87</v>
      </c>
      <c r="M166" s="4">
        <f>L166*0.2447529</f>
        <v>558.739052823</v>
      </c>
      <c r="N166" s="4">
        <v>36985</v>
      </c>
      <c r="O166" s="4">
        <v>7726.93</v>
      </c>
      <c r="P166" s="4">
        <f>O166*0.2447529</f>
        <v>1891.188525597</v>
      </c>
      <c r="Q166" s="4">
        <v>132420.2</v>
      </c>
      <c r="S166" s="4">
        <f>C166+F166+L166+O166</f>
        <v>11376.54</v>
      </c>
      <c r="T166" s="4">
        <f>S166*0.2447529</f>
        <v>2784.441156966</v>
      </c>
      <c r="U166" s="4">
        <v>191292.17</v>
      </c>
      <c r="W166" s="4">
        <v>104.3</v>
      </c>
      <c r="X166" s="4">
        <f>W166*0.2447529*(23/24)</f>
        <v>24.46407215875</v>
      </c>
      <c r="Y166" s="4">
        <v>135.14</v>
      </c>
      <c r="Z166" s="4">
        <v>359.28</v>
      </c>
      <c r="AA166" s="4">
        <f>Z166*0.2447529*(23/24)</f>
        <v>84.270870999</v>
      </c>
      <c r="AB166" s="4">
        <v>459.86</v>
      </c>
      <c r="AC166" s="4">
        <f t="shared" si="43"/>
        <v>108.73494315775</v>
      </c>
      <c r="AD166" s="4">
        <f t="shared" si="43"/>
        <v>595</v>
      </c>
      <c r="AF166" s="4">
        <v>846.5</v>
      </c>
      <c r="AG166" s="4">
        <f>AF166*0.2447529*(23/24)</f>
        <v>198.55069110625</v>
      </c>
      <c r="AH166" s="4">
        <v>1113.38</v>
      </c>
      <c r="AI166" s="4">
        <v>1446.1</v>
      </c>
      <c r="AJ166" s="4">
        <f>AI166*0.2447529*(23/24)</f>
        <v>339.18978666124997</v>
      </c>
      <c r="AK166" s="4">
        <v>2082.38</v>
      </c>
      <c r="AM166" s="4">
        <f>W166+Z166+AF166+AI166</f>
        <v>2756.18</v>
      </c>
      <c r="AN166" s="4">
        <f>AM166*0.2447529*(23/24)</f>
        <v>646.47542092525</v>
      </c>
      <c r="AO166" s="4">
        <v>3790.76</v>
      </c>
      <c r="AQ166" s="4">
        <f>J166+AD166</f>
        <v>22481.969999999998</v>
      </c>
      <c r="AR166" s="1">
        <f>J166/AQ166</f>
        <v>0.9735343477462162</v>
      </c>
      <c r="AS166" s="1">
        <f>AD166/AQ166</f>
        <v>0.026465652253783813</v>
      </c>
      <c r="AU166" s="4">
        <f>U166+AO166</f>
        <v>195082.93000000002</v>
      </c>
      <c r="AV166" s="1">
        <f>U166/AU166</f>
        <v>0.9805684690095643</v>
      </c>
      <c r="AW166" s="1">
        <f>AO166/AU166</f>
        <v>0.019431530990435708</v>
      </c>
    </row>
    <row r="167" spans="1:49" ht="12.75">
      <c r="A167" s="3">
        <v>1433</v>
      </c>
      <c r="B167" s="6">
        <v>12</v>
      </c>
      <c r="C167" s="4">
        <v>0</v>
      </c>
      <c r="D167" s="4">
        <f>C167*0.2447529</f>
        <v>0</v>
      </c>
      <c r="E167" s="4">
        <f>D167/T167*U167</f>
        <v>0</v>
      </c>
      <c r="F167" s="4">
        <v>0</v>
      </c>
      <c r="G167" s="4">
        <f>F167*0.2447529</f>
        <v>0</v>
      </c>
      <c r="H167" s="4">
        <f>(G167/T167)*U167</f>
        <v>0</v>
      </c>
      <c r="I167" s="4">
        <f t="shared" si="42"/>
        <v>0</v>
      </c>
      <c r="J167" s="4">
        <f t="shared" si="42"/>
        <v>0</v>
      </c>
      <c r="L167" s="4">
        <v>1094.21</v>
      </c>
      <c r="M167" s="4">
        <f>L167*0.2447529</f>
        <v>267.811070709</v>
      </c>
      <c r="N167" s="4">
        <v>18117.3</v>
      </c>
      <c r="O167" s="4">
        <v>4969.7</v>
      </c>
      <c r="P167" s="4">
        <f>O167*0.2447529</f>
        <v>1216.34848713</v>
      </c>
      <c r="Q167" s="4">
        <v>89892.75</v>
      </c>
      <c r="S167" s="4">
        <f>C167+F167+L167+O167</f>
        <v>6063.91</v>
      </c>
      <c r="T167" s="4">
        <f>S167*0.2447529</f>
        <v>1484.159557839</v>
      </c>
      <c r="U167" s="4">
        <v>108010.05</v>
      </c>
      <c r="W167" s="4">
        <v>0</v>
      </c>
      <c r="X167" s="4">
        <f>W167*0.2447529*(23/24)</f>
        <v>0</v>
      </c>
      <c r="Y167" s="4">
        <f>(X167/AN167)*AO167</f>
        <v>0</v>
      </c>
      <c r="Z167" s="4">
        <v>0</v>
      </c>
      <c r="AA167" s="4">
        <f>Z167*0.2447529*(23/24)</f>
        <v>0</v>
      </c>
      <c r="AB167" s="4">
        <f>(AA167/AN167)*AO167</f>
        <v>0</v>
      </c>
      <c r="AC167" s="4">
        <f t="shared" si="43"/>
        <v>0</v>
      </c>
      <c r="AD167" s="4">
        <f t="shared" si="43"/>
        <v>0</v>
      </c>
      <c r="AF167" s="4">
        <v>320.1</v>
      </c>
      <c r="AG167" s="4">
        <f>AF167*0.2447529*(23/24)</f>
        <v>75.08101148625</v>
      </c>
      <c r="AH167" s="4">
        <v>420.54</v>
      </c>
      <c r="AI167" s="4">
        <v>125.9</v>
      </c>
      <c r="AJ167" s="4">
        <f>AI167*0.2447529*(23/24)</f>
        <v>29.530457188750002</v>
      </c>
      <c r="AK167" s="4">
        <v>146.85</v>
      </c>
      <c r="AM167" s="4">
        <f>W167+Z167+AF167+AI167</f>
        <v>446</v>
      </c>
      <c r="AN167" s="4">
        <f>AM167*0.2447529*(23/24)</f>
        <v>104.611468675</v>
      </c>
      <c r="AO167" s="4">
        <v>567.39</v>
      </c>
      <c r="AQ167" s="4">
        <f>J167+AD167</f>
        <v>0</v>
      </c>
      <c r="AR167" s="1">
        <v>0</v>
      </c>
      <c r="AS167" s="1">
        <v>0</v>
      </c>
      <c r="AU167" s="4">
        <f>U167+AO167</f>
        <v>108577.44</v>
      </c>
      <c r="AV167" s="1">
        <f>U167/AU167</f>
        <v>0.9947743288108469</v>
      </c>
      <c r="AW167" s="1">
        <f>AO167/AU167</f>
        <v>0.005225671189153106</v>
      </c>
    </row>
    <row r="168" spans="1:49" ht="12.75">
      <c r="A168" s="3">
        <v>1434</v>
      </c>
      <c r="B168" s="6">
        <v>12</v>
      </c>
      <c r="C168" s="4">
        <v>3730.3</v>
      </c>
      <c r="D168" s="4">
        <f>C168*0.2447529</f>
        <v>913.00174287</v>
      </c>
      <c r="E168" s="4">
        <v>50889.23</v>
      </c>
      <c r="F168" s="4">
        <v>182.07</v>
      </c>
      <c r="G168" s="4">
        <f>F168*0.2447529</f>
        <v>44.562160502999994</v>
      </c>
      <c r="H168" s="4">
        <v>2483.77</v>
      </c>
      <c r="I168" s="4">
        <f t="shared" si="42"/>
        <v>957.563903373</v>
      </c>
      <c r="J168" s="4">
        <f t="shared" si="42"/>
        <v>53373</v>
      </c>
      <c r="L168" s="4">
        <v>290.48</v>
      </c>
      <c r="M168" s="4">
        <f>L168*0.2447529</f>
        <v>71.095822392</v>
      </c>
      <c r="N168" s="4">
        <v>3962.8</v>
      </c>
      <c r="O168" s="4">
        <v>368.35</v>
      </c>
      <c r="P168" s="4">
        <f>O168*0.2447529</f>
        <v>90.154730715</v>
      </c>
      <c r="Q168" s="4">
        <v>5025</v>
      </c>
      <c r="S168" s="4">
        <f>C168+F168+L168+O168</f>
        <v>4571.200000000001</v>
      </c>
      <c r="T168" s="4">
        <f>S168*0.2447529</f>
        <v>1118.8144564800002</v>
      </c>
      <c r="U168" s="4">
        <v>62360.8</v>
      </c>
      <c r="W168" s="4">
        <v>61903.9</v>
      </c>
      <c r="X168" s="4">
        <f>W168*0.2447529*(23/24)</f>
        <v>14519.86075271375</v>
      </c>
      <c r="Y168" s="4">
        <v>74326.56</v>
      </c>
      <c r="Z168" s="4">
        <v>457.5</v>
      </c>
      <c r="AA168" s="4">
        <f>Z168*0.2447529*(23/24)</f>
        <v>107.30884959375001</v>
      </c>
      <c r="AB168" s="4">
        <v>548.95</v>
      </c>
      <c r="AC168" s="4">
        <f t="shared" si="43"/>
        <v>14627.1696023075</v>
      </c>
      <c r="AD168" s="4">
        <f t="shared" si="43"/>
        <v>74875.51</v>
      </c>
      <c r="AF168" s="4">
        <v>8300</v>
      </c>
      <c r="AG168" s="4">
        <f>AF168*0.2447529*(23/24)</f>
        <v>1946.8053587499999</v>
      </c>
      <c r="AH168" s="4">
        <v>10006.57</v>
      </c>
      <c r="AI168" s="4">
        <v>8519.3</v>
      </c>
      <c r="AJ168" s="4">
        <f>AI168*0.2447529*(23/24)</f>
        <v>1998.2432400962498</v>
      </c>
      <c r="AK168" s="4">
        <v>10255.01</v>
      </c>
      <c r="AM168" s="4">
        <f>W168+Z168+AF168+AI168</f>
        <v>79180.7</v>
      </c>
      <c r="AN168" s="4">
        <f>AM168*0.2447529*(23/24)</f>
        <v>18572.218201153748</v>
      </c>
      <c r="AO168" s="4">
        <v>95137.09</v>
      </c>
      <c r="AQ168" s="4">
        <f>J168+AD168</f>
        <v>128248.51</v>
      </c>
      <c r="AR168" s="1">
        <f>J168/AQ168</f>
        <v>0.416168577709012</v>
      </c>
      <c r="AS168" s="1">
        <f>AD168/AQ168</f>
        <v>0.5838314222909881</v>
      </c>
      <c r="AU168" s="4">
        <f>U168+AO168</f>
        <v>157497.89</v>
      </c>
      <c r="AV168" s="1">
        <f>U168/AU168</f>
        <v>0.39594689173296227</v>
      </c>
      <c r="AW168" s="1">
        <f>AO168/AU168</f>
        <v>0.6040531082670376</v>
      </c>
    </row>
    <row r="169" spans="1:49" ht="12.75">
      <c r="A169" s="3">
        <v>1435</v>
      </c>
      <c r="B169" s="6">
        <v>12</v>
      </c>
      <c r="C169" s="4">
        <v>2675.48</v>
      </c>
      <c r="D169" s="4">
        <f>C169*0.2447529</f>
        <v>654.831488892</v>
      </c>
      <c r="E169" s="4">
        <v>36449.24</v>
      </c>
      <c r="F169" s="4">
        <v>2427.55</v>
      </c>
      <c r="G169" s="4">
        <f>F169*0.2447529</f>
        <v>594.149902395</v>
      </c>
      <c r="H169" s="4">
        <v>33116.88</v>
      </c>
      <c r="I169" s="4">
        <f t="shared" si="42"/>
        <v>1248.981391287</v>
      </c>
      <c r="J169" s="4">
        <f t="shared" si="42"/>
        <v>69566.12</v>
      </c>
      <c r="L169" s="4">
        <v>392.12</v>
      </c>
      <c r="M169" s="4">
        <f>L169*0.2447529</f>
        <v>95.972507148</v>
      </c>
      <c r="N169" s="4">
        <v>5349.35</v>
      </c>
      <c r="O169" s="4">
        <v>0</v>
      </c>
      <c r="P169" s="4">
        <f>O169*0.2447529</f>
        <v>0</v>
      </c>
      <c r="Q169" s="4">
        <v>0</v>
      </c>
      <c r="S169" s="4">
        <f>C169+F169+L169+O169</f>
        <v>5495.150000000001</v>
      </c>
      <c r="T169" s="4">
        <f>S169*0.2447529</f>
        <v>1344.9538984350002</v>
      </c>
      <c r="U169" s="4">
        <v>74965.47</v>
      </c>
      <c r="W169" s="4">
        <v>29788.3</v>
      </c>
      <c r="X169" s="4">
        <f>W169*0.2447529*(23/24)</f>
        <v>6986.99061060875</v>
      </c>
      <c r="Y169" s="4">
        <v>35777.69</v>
      </c>
      <c r="Z169" s="4">
        <v>6099.5</v>
      </c>
      <c r="AA169" s="4">
        <f>Z169*0.2447529*(23/24)</f>
        <v>1430.66738381875</v>
      </c>
      <c r="AB169" s="4">
        <v>7319.36</v>
      </c>
      <c r="AC169" s="4">
        <f t="shared" si="43"/>
        <v>8417.6579944275</v>
      </c>
      <c r="AD169" s="4">
        <f t="shared" si="43"/>
        <v>43097.05</v>
      </c>
      <c r="AF169" s="4">
        <v>9047.2</v>
      </c>
      <c r="AG169" s="4">
        <f>AF169*0.2447529*(23/24)</f>
        <v>2122.06475201</v>
      </c>
      <c r="AH169" s="4">
        <v>10908.01</v>
      </c>
      <c r="AJ169" s="4">
        <f>AI169*0.2447529*(23/24)</f>
        <v>0</v>
      </c>
      <c r="AK169" s="4">
        <v>0</v>
      </c>
      <c r="AM169" s="4">
        <f>W169+Z169+AF169+AI169</f>
        <v>44935</v>
      </c>
      <c r="AN169" s="4">
        <f>AM169*0.2447529*(23/24)</f>
        <v>10539.722746437501</v>
      </c>
      <c r="AO169" s="4">
        <v>54005.06</v>
      </c>
      <c r="AQ169" s="4">
        <f>J169+AD169</f>
        <v>112663.17</v>
      </c>
      <c r="AR169" s="1">
        <f>J169/AQ169</f>
        <v>0.617469932720693</v>
      </c>
      <c r="AS169" s="1">
        <f>AD169/AQ169</f>
        <v>0.382530067279307</v>
      </c>
      <c r="AU169" s="4">
        <f>U169+AO169</f>
        <v>128970.53</v>
      </c>
      <c r="AV169" s="1">
        <f>U169/AU169</f>
        <v>0.5812604631461157</v>
      </c>
      <c r="AW169" s="1">
        <f>AO169/AU169</f>
        <v>0.4187395368538844</v>
      </c>
    </row>
    <row r="170" ht="12.75">
      <c r="B170" s="6"/>
    </row>
    <row r="171" spans="1:49" ht="12.75">
      <c r="A171" s="3">
        <f>1431-35</f>
        <v>1396</v>
      </c>
      <c r="B171" s="6"/>
      <c r="D171" s="4">
        <f>SUM(D165:D170)/5</f>
        <v>313.9626565446</v>
      </c>
      <c r="E171" s="4">
        <f>SUM(E165:E170)/5</f>
        <v>17491.002</v>
      </c>
      <c r="G171" s="4">
        <f>SUM(G165:G170)/5</f>
        <v>399.64770979980005</v>
      </c>
      <c r="H171" s="4">
        <f>SUM(H165:H170)/5</f>
        <v>24822.692</v>
      </c>
      <c r="I171" s="4">
        <f>D171+G171</f>
        <v>713.6103663444001</v>
      </c>
      <c r="J171" s="4">
        <f>SUM(J165:J170)/5</f>
        <v>42313.694</v>
      </c>
      <c r="M171" s="4">
        <f>SUM(M165:M170)/5</f>
        <v>258.40374824459997</v>
      </c>
      <c r="N171" s="4">
        <f>SUM(N165:N170)/5</f>
        <v>16705.892200000002</v>
      </c>
      <c r="P171" s="4">
        <f>SUM(P165:P170)/5</f>
        <v>802.8541267656</v>
      </c>
      <c r="Q171" s="4">
        <f>SUM(Q165:Q170)/5</f>
        <v>56333.65800000001</v>
      </c>
      <c r="T171" s="4">
        <f>SUM(T165:T170)/5</f>
        <v>1774.8682413546</v>
      </c>
      <c r="U171" s="4">
        <f>SUM(U165:U170)/5</f>
        <v>115363.24399999999</v>
      </c>
      <c r="W171" s="4">
        <f>AVERAGE(W165:W170)</f>
        <v>19478.34</v>
      </c>
      <c r="X171" s="4">
        <f>SUM(X165:X170)/5</f>
        <v>4568.73936042825</v>
      </c>
      <c r="Y171" s="4">
        <f>SUM(Y165:Y170)/5</f>
        <v>23495.926</v>
      </c>
      <c r="AA171" s="4">
        <f>SUM(AA165:AA170)/5</f>
        <v>459.15427841605</v>
      </c>
      <c r="AB171" s="4">
        <f>SUM(AB165:AB170)/5</f>
        <v>2401.1339999999996</v>
      </c>
      <c r="AC171" s="4">
        <f>X171+AA171</f>
        <v>5027.8936388443</v>
      </c>
      <c r="AD171" s="4">
        <f>SUM(AD165:AD170)/5</f>
        <v>25897.06</v>
      </c>
      <c r="AG171" s="4">
        <f>SUM(AG165:AG170)/5</f>
        <v>943.9941907147501</v>
      </c>
      <c r="AH171" s="4">
        <f>SUM(AH165:AH170)/5</f>
        <v>4908.692</v>
      </c>
      <c r="AJ171" s="4">
        <f>SUM(AJ165:AJ170)/5</f>
        <v>637.92824173575</v>
      </c>
      <c r="AK171" s="4">
        <f>SUM(AK165:AK170)/5</f>
        <v>3446.3480000000004</v>
      </c>
      <c r="AN171" s="4">
        <f>SUM(AN165:AN170)/5</f>
        <v>6609.816071294799</v>
      </c>
      <c r="AO171" s="4">
        <f>SUM(AO165:AO170)/5</f>
        <v>34252.1</v>
      </c>
      <c r="AQ171" s="4">
        <f>SUM(AQ165:AQ170)/5</f>
        <v>68210.754</v>
      </c>
      <c r="AU171" s="4">
        <f>SUM(AU165:AU170)/5</f>
        <v>149615.344</v>
      </c>
      <c r="AV171" s="1">
        <f>U171/AU171</f>
        <v>0.7710655933792459</v>
      </c>
      <c r="AW171" s="1">
        <f>AO171/AU171</f>
        <v>0.22893440662075407</v>
      </c>
    </row>
    <row r="172" ht="12.75">
      <c r="B172" s="6"/>
    </row>
    <row r="173" spans="1:49" ht="12.75">
      <c r="A173" s="3">
        <v>1436</v>
      </c>
      <c r="B173" s="6">
        <v>12</v>
      </c>
      <c r="C173" s="4">
        <v>2338.63</v>
      </c>
      <c r="D173" s="4">
        <f>C173*0.2447529</f>
        <v>572.386474527</v>
      </c>
      <c r="E173" s="4">
        <v>31903.85</v>
      </c>
      <c r="F173" s="4">
        <v>2265.66</v>
      </c>
      <c r="G173" s="4">
        <f>F173*0.2447529</f>
        <v>554.526855414</v>
      </c>
      <c r="H173" s="4">
        <v>30908.26</v>
      </c>
      <c r="I173" s="4">
        <f aca="true" t="shared" si="44" ref="I173:J177">D173+G173</f>
        <v>1126.913329941</v>
      </c>
      <c r="J173" s="4">
        <f t="shared" si="44"/>
        <v>62812.11</v>
      </c>
      <c r="L173" s="4">
        <v>319.19</v>
      </c>
      <c r="M173" s="4">
        <f>L173*0.2447529</f>
        <v>78.122678151</v>
      </c>
      <c r="N173" s="4">
        <v>4354.47</v>
      </c>
      <c r="O173" s="4">
        <v>0</v>
      </c>
      <c r="P173" s="4">
        <f>O173*0.2447529</f>
        <v>0</v>
      </c>
      <c r="S173" s="4">
        <f>C173+F173+L173+O173</f>
        <v>4923.48</v>
      </c>
      <c r="T173" s="4">
        <f>S173*0.2447529</f>
        <v>1205.036008092</v>
      </c>
      <c r="U173" s="4">
        <v>67166.58</v>
      </c>
      <c r="W173" s="4">
        <v>27086.5</v>
      </c>
      <c r="X173" s="4">
        <f>W173*0.2447529*(23/24)</f>
        <v>6353.270283106251</v>
      </c>
      <c r="Y173" s="4">
        <v>32556.08</v>
      </c>
      <c r="Z173" s="4">
        <v>8198.3</v>
      </c>
      <c r="AA173" s="4">
        <f>Z173*0.2447529*(23/24)</f>
        <v>1922.95112923375</v>
      </c>
      <c r="AB173" s="4">
        <v>9848.89</v>
      </c>
      <c r="AC173" s="4">
        <f aca="true" t="shared" si="45" ref="AC173:AD177">X173+AA173</f>
        <v>8276.22141234</v>
      </c>
      <c r="AD173" s="4">
        <f t="shared" si="45"/>
        <v>42404.97</v>
      </c>
      <c r="AF173" s="4">
        <v>4868.3</v>
      </c>
      <c r="AG173" s="4">
        <f>AF173*0.2447529*(23/24)</f>
        <v>1141.88343710875</v>
      </c>
      <c r="AH173" s="4">
        <v>5877.91</v>
      </c>
      <c r="AJ173" s="4">
        <f>AI173*0.2447529*(23/24)</f>
        <v>0</v>
      </c>
      <c r="AM173" s="4">
        <f>W173+Z173+AF173+AI173</f>
        <v>40153.100000000006</v>
      </c>
      <c r="AN173" s="4">
        <f>AM173*0.2447529*(23/24)</f>
        <v>9418.104849448751</v>
      </c>
      <c r="AO173" s="4">
        <v>48282.88</v>
      </c>
      <c r="AQ173" s="4">
        <f>J173+AD173</f>
        <v>105217.08</v>
      </c>
      <c r="AR173" s="1">
        <f>J173/AQ173</f>
        <v>0.5969763654342052</v>
      </c>
      <c r="AS173" s="1">
        <f>AD173/AQ173</f>
        <v>0.4030236345657948</v>
      </c>
      <c r="AU173" s="4">
        <f>U173+AO173</f>
        <v>115449.45999999999</v>
      </c>
      <c r="AV173" s="1">
        <f>U173/AU173</f>
        <v>0.5817834054832306</v>
      </c>
      <c r="AW173" s="1">
        <f>AO173/AU173</f>
        <v>0.4182165945167695</v>
      </c>
    </row>
    <row r="174" spans="1:49" ht="12.75">
      <c r="A174" s="3">
        <v>1437</v>
      </c>
      <c r="B174" s="6">
        <v>12</v>
      </c>
      <c r="C174" s="4">
        <v>821.87</v>
      </c>
      <c r="D174" s="4">
        <f>C174*0.2447529</f>
        <v>201.155065923</v>
      </c>
      <c r="E174" s="4">
        <v>11212.05</v>
      </c>
      <c r="F174" s="4">
        <v>1976.38</v>
      </c>
      <c r="G174" s="4">
        <f>F174*0.2447529</f>
        <v>483.72473650200004</v>
      </c>
      <c r="H174" s="4">
        <v>26962</v>
      </c>
      <c r="I174" s="4">
        <f t="shared" si="44"/>
        <v>684.879802425</v>
      </c>
      <c r="J174" s="4">
        <f t="shared" si="44"/>
        <v>38174.05</v>
      </c>
      <c r="L174" s="4">
        <v>180.38</v>
      </c>
      <c r="M174" s="4">
        <f>L174*0.2447529</f>
        <v>44.148528102</v>
      </c>
      <c r="N174" s="4">
        <v>2460.82</v>
      </c>
      <c r="O174" s="4">
        <v>0</v>
      </c>
      <c r="P174" s="4">
        <f>O174*0.2447529</f>
        <v>0</v>
      </c>
      <c r="S174" s="4">
        <f>C174+F174+L174+O174</f>
        <v>2978.63</v>
      </c>
      <c r="T174" s="4">
        <f>S174*0.2447529</f>
        <v>729.028330527</v>
      </c>
      <c r="U174" s="4">
        <v>40634.87</v>
      </c>
      <c r="W174" s="4">
        <v>21741.7</v>
      </c>
      <c r="X174" s="4">
        <f>W174*0.2447529*(23/24)</f>
        <v>5099.62145401625</v>
      </c>
      <c r="Y174" s="4">
        <v>26145.49</v>
      </c>
      <c r="Z174" s="4">
        <v>9015.1</v>
      </c>
      <c r="AA174" s="4">
        <f>Z174*0.2447529*(23/24)</f>
        <v>2114.53554092375</v>
      </c>
      <c r="AB174" s="4">
        <v>10855.25</v>
      </c>
      <c r="AC174" s="4">
        <f t="shared" si="45"/>
        <v>7214.15699494</v>
      </c>
      <c r="AD174" s="4">
        <f t="shared" si="45"/>
        <v>37000.740000000005</v>
      </c>
      <c r="AF174" s="4">
        <v>2057.5</v>
      </c>
      <c r="AG174" s="4">
        <f>AF174*0.2447529*(23/24)</f>
        <v>482.59662959375</v>
      </c>
      <c r="AH174" s="4">
        <v>2529.47</v>
      </c>
      <c r="AJ174" s="4">
        <f>AI174*0.2447529*(23/24)</f>
        <v>0</v>
      </c>
      <c r="AM174" s="4">
        <f>W174+Z174+AF174+AI174</f>
        <v>32814.3</v>
      </c>
      <c r="AN174" s="4">
        <f>AM174*0.2447529*(23/24)</f>
        <v>7696.7536245337515</v>
      </c>
      <c r="AO174" s="4">
        <v>39530.21</v>
      </c>
      <c r="AQ174" s="4">
        <f>J174+AD174</f>
        <v>75174.79000000001</v>
      </c>
      <c r="AR174" s="1">
        <f>J174/AQ174</f>
        <v>0.5078038794654431</v>
      </c>
      <c r="AS174" s="1">
        <f>AD174/AQ174</f>
        <v>0.49219612053455686</v>
      </c>
      <c r="AU174" s="4">
        <f>U174+AO174</f>
        <v>80165.08</v>
      </c>
      <c r="AV174" s="1">
        <f>U174/AU174</f>
        <v>0.5068899076755116</v>
      </c>
      <c r="AW174" s="1">
        <f>AO174/AU174</f>
        <v>0.4931100923244884</v>
      </c>
    </row>
    <row r="175" spans="1:49" ht="12.75">
      <c r="A175" s="3">
        <v>1438</v>
      </c>
      <c r="B175" s="6">
        <v>12</v>
      </c>
      <c r="C175" s="4">
        <v>815.84</v>
      </c>
      <c r="D175" s="4">
        <f>C175*0.2447529</f>
        <v>199.67920593600002</v>
      </c>
      <c r="E175" s="4">
        <v>11129.78</v>
      </c>
      <c r="F175" s="4">
        <v>268.16</v>
      </c>
      <c r="G175" s="4">
        <f>F175*0.2447529</f>
        <v>65.63293766400001</v>
      </c>
      <c r="H175" s="4">
        <v>3658.29</v>
      </c>
      <c r="I175" s="4">
        <f t="shared" si="44"/>
        <v>265.3121436</v>
      </c>
      <c r="J175" s="4">
        <f t="shared" si="44"/>
        <v>14788.07</v>
      </c>
      <c r="L175" s="4">
        <v>184.79</v>
      </c>
      <c r="M175" s="4">
        <f>L175*0.2447529</f>
        <v>45.227888391</v>
      </c>
      <c r="N175" s="4">
        <v>2520.9</v>
      </c>
      <c r="O175" s="4">
        <v>0</v>
      </c>
      <c r="P175" s="4">
        <f>O175*0.2447529</f>
        <v>0</v>
      </c>
      <c r="S175" s="4">
        <f>C175+F175+L175+O175</f>
        <v>1268.79</v>
      </c>
      <c r="T175" s="4">
        <f>S175*0.2447529</f>
        <v>310.540031991</v>
      </c>
      <c r="U175" s="4">
        <v>17308.97</v>
      </c>
      <c r="W175" s="4">
        <v>12759.5</v>
      </c>
      <c r="X175" s="4">
        <f>W175*0.2447529*(23/24)</f>
        <v>2992.80276806875</v>
      </c>
      <c r="Y175" s="4">
        <v>15355.41</v>
      </c>
      <c r="Z175" s="4">
        <v>1326</v>
      </c>
      <c r="AA175" s="4">
        <f>Z175*0.2447529*(23/24)</f>
        <v>311.019747675</v>
      </c>
      <c r="AB175" s="4">
        <v>1597.8</v>
      </c>
      <c r="AC175" s="4">
        <f t="shared" si="45"/>
        <v>3303.82251574375</v>
      </c>
      <c r="AD175" s="4">
        <f t="shared" si="45"/>
        <v>16953.21</v>
      </c>
      <c r="AF175" s="4">
        <v>2453</v>
      </c>
      <c r="AG175" s="4">
        <f>AF175*0.2447529*(23/24)</f>
        <v>575.3630777125001</v>
      </c>
      <c r="AH175" s="4">
        <v>3036.47</v>
      </c>
      <c r="AJ175" s="4">
        <f>AI175*0.2447529*(23/24)</f>
        <v>0</v>
      </c>
      <c r="AM175" s="4">
        <f>W175+Z175+AF175+AI175</f>
        <v>16538.5</v>
      </c>
      <c r="AN175" s="4">
        <f>AM175*0.2447529*(23/24)</f>
        <v>3879.18559345625</v>
      </c>
      <c r="AO175" s="4">
        <v>19989.28</v>
      </c>
      <c r="AQ175" s="4">
        <f>J175+AD175</f>
        <v>31741.28</v>
      </c>
      <c r="AR175" s="1">
        <f>J175/AQ175</f>
        <v>0.46589394000493994</v>
      </c>
      <c r="AS175" s="1">
        <f>AD175/AQ175</f>
        <v>0.53410605999506</v>
      </c>
      <c r="AU175" s="4">
        <f>U175+AO175</f>
        <v>37298.25</v>
      </c>
      <c r="AV175" s="1">
        <f>U175/AU175</f>
        <v>0.464069225767965</v>
      </c>
      <c r="AW175" s="1">
        <f>AO175/AU175</f>
        <v>0.535930774232035</v>
      </c>
    </row>
    <row r="176" spans="1:49" ht="12.75">
      <c r="A176" s="3">
        <v>1439</v>
      </c>
      <c r="B176" s="6">
        <v>12</v>
      </c>
      <c r="C176" s="4">
        <v>734.89</v>
      </c>
      <c r="D176" s="4">
        <f>C176*0.2447529</f>
        <v>179.86645868099998</v>
      </c>
      <c r="E176" s="4">
        <v>10025.47</v>
      </c>
      <c r="F176" s="4">
        <v>0</v>
      </c>
      <c r="G176" s="4">
        <f>F176*0.2447529</f>
        <v>0</v>
      </c>
      <c r="H176" s="4">
        <f>(G176/T176)*U176</f>
        <v>0</v>
      </c>
      <c r="I176" s="4">
        <f t="shared" si="44"/>
        <v>179.86645868099998</v>
      </c>
      <c r="J176" s="4">
        <f t="shared" si="44"/>
        <v>10025.47</v>
      </c>
      <c r="L176" s="4">
        <v>184.79</v>
      </c>
      <c r="M176" s="4">
        <f>L176*0.2447529</f>
        <v>45.227888391</v>
      </c>
      <c r="N176" s="4">
        <v>2520.9</v>
      </c>
      <c r="O176" s="4">
        <v>0</v>
      </c>
      <c r="P176" s="4">
        <f>O176*0.2447529</f>
        <v>0</v>
      </c>
      <c r="S176" s="4">
        <f>C176+F176+L176+O176</f>
        <v>919.68</v>
      </c>
      <c r="T176" s="4">
        <f>S176*0.2447529</f>
        <v>225.09434707199998</v>
      </c>
      <c r="U176" s="4">
        <v>12546.37</v>
      </c>
      <c r="W176" s="4">
        <v>10339.1</v>
      </c>
      <c r="X176" s="4">
        <f>W176*0.2447529*(23/24)</f>
        <v>2425.0861788737498</v>
      </c>
      <c r="Y176" s="4">
        <v>12451.41</v>
      </c>
      <c r="AA176" s="4">
        <f>Z176*0.2447529*(23/24)</f>
        <v>0</v>
      </c>
      <c r="AB176" s="4">
        <f>(AA176/AN176)*AO176</f>
        <v>0</v>
      </c>
      <c r="AC176" s="4">
        <f t="shared" si="45"/>
        <v>2425.0861788737498</v>
      </c>
      <c r="AD176" s="4">
        <f t="shared" si="45"/>
        <v>12451.41</v>
      </c>
      <c r="AF176" s="4">
        <v>2453</v>
      </c>
      <c r="AG176" s="4">
        <f>AF176*0.2447529*(23/24)</f>
        <v>575.3630777125001</v>
      </c>
      <c r="AH176" s="4">
        <v>3036.07</v>
      </c>
      <c r="AJ176" s="4">
        <f>AI176*0.2447529*(23/24)</f>
        <v>0</v>
      </c>
      <c r="AM176" s="4">
        <f>W176+Z176+AF176+AI176</f>
        <v>12792.1</v>
      </c>
      <c r="AN176" s="4">
        <f>AM176*0.2447529*(23/24)</f>
        <v>3000.44925658625</v>
      </c>
      <c r="AO176" s="4">
        <v>15487.48</v>
      </c>
      <c r="AQ176" s="4">
        <f>J176+AD176</f>
        <v>22476.879999999997</v>
      </c>
      <c r="AR176" s="1">
        <f>J176/AQ176</f>
        <v>0.4460347699502778</v>
      </c>
      <c r="AS176" s="1">
        <f>AD176/AQ176</f>
        <v>0.5539652300497223</v>
      </c>
      <c r="AU176" s="4">
        <f>U176+AO176</f>
        <v>28033.85</v>
      </c>
      <c r="AV176" s="1">
        <f>U176/AU176</f>
        <v>0.44754359461864857</v>
      </c>
      <c r="AW176" s="1">
        <f>AO176/AU176</f>
        <v>0.5524564053813514</v>
      </c>
    </row>
    <row r="177" spans="1:49" ht="12.75">
      <c r="A177" s="3">
        <v>1440</v>
      </c>
      <c r="B177" s="6">
        <v>12</v>
      </c>
      <c r="C177" s="4">
        <v>230.57</v>
      </c>
      <c r="D177" s="4">
        <f>C177*0.2447529</f>
        <v>56.432676152999996</v>
      </c>
      <c r="E177" s="4">
        <v>3145.49</v>
      </c>
      <c r="F177" s="4">
        <v>0</v>
      </c>
      <c r="G177" s="4">
        <f>F177*0.2447529</f>
        <v>0</v>
      </c>
      <c r="H177" s="4">
        <f>(G177/T177)*U177</f>
        <v>0</v>
      </c>
      <c r="I177" s="4">
        <f t="shared" si="44"/>
        <v>56.432676152999996</v>
      </c>
      <c r="J177" s="4">
        <f t="shared" si="44"/>
        <v>3145.49</v>
      </c>
      <c r="L177" s="4">
        <v>137.05</v>
      </c>
      <c r="M177" s="4">
        <f>L177*0.2447529</f>
        <v>33.543384945</v>
      </c>
      <c r="N177" s="4">
        <v>1869.67</v>
      </c>
      <c r="O177" s="4">
        <v>0</v>
      </c>
      <c r="P177" s="4">
        <f>O177*0.2447529</f>
        <v>0</v>
      </c>
      <c r="S177" s="4">
        <f>C177+F177+L177+O177</f>
        <v>367.62</v>
      </c>
      <c r="T177" s="4">
        <f>S177*0.2447529</f>
        <v>89.976061098</v>
      </c>
      <c r="U177" s="4">
        <v>5015.16</v>
      </c>
      <c r="W177" s="4">
        <v>2792</v>
      </c>
      <c r="X177" s="4">
        <f>W177*0.2447529*(23/24)</f>
        <v>654.8771761</v>
      </c>
      <c r="Y177" s="4">
        <v>3399.93</v>
      </c>
      <c r="AA177" s="4">
        <f>Z177*0.2447529*(23/24)</f>
        <v>0</v>
      </c>
      <c r="AB177" s="4">
        <f>(AA177/AN177)*AO177</f>
        <v>0</v>
      </c>
      <c r="AC177" s="4">
        <f t="shared" si="45"/>
        <v>654.8771761</v>
      </c>
      <c r="AD177" s="4">
        <f t="shared" si="45"/>
        <v>3399.93</v>
      </c>
      <c r="AF177" s="4">
        <v>1819.3</v>
      </c>
      <c r="AG177" s="4">
        <f>AF177*0.2447529*(23/24)</f>
        <v>426.72566134625</v>
      </c>
      <c r="AH177" s="4">
        <v>2251.75</v>
      </c>
      <c r="AJ177" s="4">
        <f>AI177*0.2447529*(23/24)</f>
        <v>0</v>
      </c>
      <c r="AM177" s="4">
        <f>W177+Z177+AF177+AI177</f>
        <v>4611.3</v>
      </c>
      <c r="AN177" s="4">
        <f>AM177*0.2447529*(23/24)</f>
        <v>1081.60283744625</v>
      </c>
      <c r="AO177" s="4">
        <v>5651.68</v>
      </c>
      <c r="AQ177" s="4">
        <f>J177+AD177</f>
        <v>6545.42</v>
      </c>
      <c r="AR177" s="1">
        <f>J177/AQ177</f>
        <v>0.4805635085296283</v>
      </c>
      <c r="AS177" s="1">
        <f>AD177/AQ177</f>
        <v>0.5194364914703716</v>
      </c>
      <c r="AU177" s="4">
        <f>U177+AO177</f>
        <v>10666.84</v>
      </c>
      <c r="AV177" s="1">
        <f>U177/AU177</f>
        <v>0.47016360984134004</v>
      </c>
      <c r="AW177" s="1">
        <f>AO177/AU177</f>
        <v>0.5298363901586599</v>
      </c>
    </row>
    <row r="178" ht="12.75">
      <c r="B178" s="6"/>
    </row>
    <row r="179" spans="1:49" ht="12.75">
      <c r="A179" s="3">
        <f>1436-40</f>
        <v>1396</v>
      </c>
      <c r="B179" s="6"/>
      <c r="D179" s="4">
        <f>SUM(D173:D178)/5</f>
        <v>241.90397624400003</v>
      </c>
      <c r="E179" s="4">
        <f>SUM(E173:E178)/5</f>
        <v>13483.328</v>
      </c>
      <c r="G179" s="4">
        <f>SUM(G173:G178)/5</f>
        <v>220.77690591600003</v>
      </c>
      <c r="H179" s="4">
        <f>SUM(H173:H178)/5</f>
        <v>12305.71</v>
      </c>
      <c r="I179" s="4">
        <f>D179+G179</f>
        <v>462.68088216000007</v>
      </c>
      <c r="J179" s="4">
        <f>SUM(J173:J178)/5</f>
        <v>25789.038000000004</v>
      </c>
      <c r="M179" s="4">
        <f>SUM(M173:M178)/5</f>
        <v>49.254073596</v>
      </c>
      <c r="N179" s="4">
        <f>SUM(N173:N178)/5</f>
        <v>2745.352</v>
      </c>
      <c r="P179" s="4">
        <f>SUM(P173:P178)/5</f>
        <v>0</v>
      </c>
      <c r="Q179" s="4">
        <v>0</v>
      </c>
      <c r="T179" s="4">
        <f>SUM(T173:T178)/5</f>
        <v>511.934955756</v>
      </c>
      <c r="U179" s="4">
        <f>SUM(U173:U178)/5</f>
        <v>28534.390000000003</v>
      </c>
      <c r="W179" s="4">
        <f>AVERAGE(W173:W178)</f>
        <v>14943.76</v>
      </c>
      <c r="X179" s="4">
        <f>SUM(X173:X178)/5</f>
        <v>3505.131572033</v>
      </c>
      <c r="Y179" s="4">
        <f>SUM(Y173:Y178)/5</f>
        <v>17981.664</v>
      </c>
      <c r="AA179" s="4">
        <f>SUM(AA173:AA178)/5</f>
        <v>869.7012835665</v>
      </c>
      <c r="AB179" s="4">
        <f>SUM(AB173:AB178)/5</f>
        <v>4460.388</v>
      </c>
      <c r="AC179" s="4">
        <f>X179+AA179</f>
        <v>4374.832855599499</v>
      </c>
      <c r="AD179" s="4">
        <f>SUM(AD173:AD178)/5</f>
        <v>22442.052000000003</v>
      </c>
      <c r="AG179" s="4">
        <f>SUM(AG173:AG178)/5</f>
        <v>640.38637669475</v>
      </c>
      <c r="AH179" s="4">
        <f>SUM(AH173:AH178)/5</f>
        <v>3346.334</v>
      </c>
      <c r="AJ179" s="4">
        <f>SUM(AJ173:AJ178)/5</f>
        <v>0</v>
      </c>
      <c r="AK179" s="4">
        <f>SUM(AK173:AK178)/5</f>
        <v>0</v>
      </c>
      <c r="AN179" s="4">
        <f>SUM(AN173:AN178)/5</f>
        <v>5015.21923229425</v>
      </c>
      <c r="AO179" s="4">
        <f>SUM(AO173:AO178)/5</f>
        <v>25788.306</v>
      </c>
      <c r="AQ179" s="4">
        <f>SUM(AQ173:AQ178)/5</f>
        <v>48231.090000000004</v>
      </c>
      <c r="AU179" s="4">
        <f>SUM(AU173:AU178)/5</f>
        <v>54322.695999999996</v>
      </c>
      <c r="AV179" s="1">
        <f>U179/AU179</f>
        <v>0.5252756601034677</v>
      </c>
      <c r="AW179" s="1">
        <f>AO179/AU179</f>
        <v>0.4747243398965324</v>
      </c>
    </row>
    <row r="180" ht="12.75">
      <c r="B180" s="6"/>
    </row>
    <row r="181" spans="1:49" ht="12.75">
      <c r="A181" s="3">
        <v>1441</v>
      </c>
      <c r="B181" s="6">
        <v>12</v>
      </c>
      <c r="C181" s="4">
        <v>14.16</v>
      </c>
      <c r="D181" s="4">
        <f>C181*0.2447529</f>
        <v>3.465701064</v>
      </c>
      <c r="E181" s="4">
        <v>193.12</v>
      </c>
      <c r="G181" s="4">
        <f>F181*0.2447529</f>
        <v>0</v>
      </c>
      <c r="H181" s="4">
        <f>(G181/T181)*U181</f>
        <v>0</v>
      </c>
      <c r="I181" s="4">
        <f aca="true" t="shared" si="46" ref="I181:J185">D181+G181</f>
        <v>3.465701064</v>
      </c>
      <c r="J181" s="4">
        <f t="shared" si="46"/>
        <v>193.12</v>
      </c>
      <c r="M181" s="4">
        <f>L181*0.2447529</f>
        <v>0</v>
      </c>
      <c r="P181" s="4">
        <f>O181*0.2447529</f>
        <v>0</v>
      </c>
      <c r="S181" s="4">
        <f>C181+F181+L181+O181</f>
        <v>14.16</v>
      </c>
      <c r="T181" s="4">
        <f>S181*0.2447529</f>
        <v>3.465701064</v>
      </c>
      <c r="U181" s="4">
        <v>193.12</v>
      </c>
      <c r="W181" s="4">
        <v>66.3</v>
      </c>
      <c r="X181" s="4">
        <f>W181*0.2447529*(23/24)</f>
        <v>15.550987383749998</v>
      </c>
      <c r="Y181" s="4">
        <v>79.62</v>
      </c>
      <c r="AA181" s="4">
        <f>Z181*0.2447529*(23/24)</f>
        <v>0</v>
      </c>
      <c r="AB181" s="4">
        <f>(AA181/AN181)*AO181</f>
        <v>0</v>
      </c>
      <c r="AC181" s="4">
        <f aca="true" t="shared" si="47" ref="AC181:AD185">X181+AA181</f>
        <v>15.550987383749998</v>
      </c>
      <c r="AD181" s="4">
        <f t="shared" si="47"/>
        <v>79.62</v>
      </c>
      <c r="AG181" s="4">
        <f>AF181*0.2447529*(23/24)</f>
        <v>0</v>
      </c>
      <c r="AH181" s="4">
        <v>0</v>
      </c>
      <c r="AJ181" s="4">
        <f>AI181*0.2447529*(23/24)</f>
        <v>0</v>
      </c>
      <c r="AM181" s="4">
        <f>W181+Z181+AF181+AI181</f>
        <v>66.3</v>
      </c>
      <c r="AN181" s="4">
        <f>AM181*0.2447529*(23/24)</f>
        <v>15.550987383749998</v>
      </c>
      <c r="AO181" s="4">
        <v>79.62</v>
      </c>
      <c r="AQ181" s="4">
        <f>J181+AD181</f>
        <v>272.74</v>
      </c>
      <c r="AR181" s="1">
        <f>J181/AQ181</f>
        <v>0.7080736232309159</v>
      </c>
      <c r="AS181" s="1">
        <f>AD181/AQ181</f>
        <v>0.2919263767690841</v>
      </c>
      <c r="AU181" s="4">
        <f>U181+AO181</f>
        <v>272.74</v>
      </c>
      <c r="AV181" s="1">
        <f>U181/AU181</f>
        <v>0.7080736232309159</v>
      </c>
      <c r="AW181" s="1">
        <f>AO181/AU181</f>
        <v>0.2919263767690841</v>
      </c>
    </row>
    <row r="182" spans="1:49" ht="12.75">
      <c r="A182" s="3">
        <v>1442</v>
      </c>
      <c r="B182" s="6">
        <v>12</v>
      </c>
      <c r="C182" s="4">
        <v>128.7</v>
      </c>
      <c r="D182" s="4">
        <f>C182*0.2447529</f>
        <v>31.499698229999996</v>
      </c>
      <c r="E182" s="4">
        <v>1755.67</v>
      </c>
      <c r="G182" s="4">
        <f>F182*0.2447529</f>
        <v>0</v>
      </c>
      <c r="H182" s="4">
        <f>(G182/T182)*U182</f>
        <v>0</v>
      </c>
      <c r="I182" s="4">
        <f t="shared" si="46"/>
        <v>31.499698229999996</v>
      </c>
      <c r="J182" s="4">
        <f t="shared" si="46"/>
        <v>1755.67</v>
      </c>
      <c r="M182" s="4">
        <f>L182*0.2447529</f>
        <v>0</v>
      </c>
      <c r="P182" s="4">
        <f>O182*0.2447529</f>
        <v>0</v>
      </c>
      <c r="S182" s="4">
        <f>C182+F182+L182+O182</f>
        <v>128.7</v>
      </c>
      <c r="T182" s="4">
        <f>S182*0.2447529</f>
        <v>31.499698229999996</v>
      </c>
      <c r="U182" s="4">
        <v>1755.67</v>
      </c>
      <c r="W182" s="4">
        <v>602.3</v>
      </c>
      <c r="X182" s="4">
        <f>W182*0.2447529*(23/24)</f>
        <v>141.27239368374998</v>
      </c>
      <c r="Y182" s="4">
        <v>723.78</v>
      </c>
      <c r="AA182" s="4">
        <f>Z182*0.2447529*(23/24)</f>
        <v>0</v>
      </c>
      <c r="AB182" s="4">
        <f>(AA182/AN182)*AO182</f>
        <v>0</v>
      </c>
      <c r="AC182" s="4">
        <f t="shared" si="47"/>
        <v>141.27239368374998</v>
      </c>
      <c r="AD182" s="4">
        <f t="shared" si="47"/>
        <v>723.78</v>
      </c>
      <c r="AG182" s="4">
        <f>AF182*0.2447529*(23/24)</f>
        <v>0</v>
      </c>
      <c r="AJ182" s="4">
        <f>AI182*0.2447529*(23/24)</f>
        <v>0</v>
      </c>
      <c r="AM182" s="4">
        <f>W182+Z182+AF182+AI182</f>
        <v>602.3</v>
      </c>
      <c r="AN182" s="4">
        <f>AM182*0.2447529*(23/24)</f>
        <v>141.27239368374998</v>
      </c>
      <c r="AO182" s="4">
        <v>723.78</v>
      </c>
      <c r="AQ182" s="4">
        <f>J182+AD182</f>
        <v>2479.45</v>
      </c>
      <c r="AR182" s="1">
        <f>J182/AQ182</f>
        <v>0.7080884873661498</v>
      </c>
      <c r="AS182" s="1">
        <f>AD182/AQ182</f>
        <v>0.29191151263385023</v>
      </c>
      <c r="AU182" s="4">
        <f>U182+AO182</f>
        <v>2479.45</v>
      </c>
      <c r="AV182" s="1">
        <f>U182/AU182</f>
        <v>0.7080884873661498</v>
      </c>
      <c r="AW182" s="1">
        <f>AO182/AU182</f>
        <v>0.29191151263385023</v>
      </c>
    </row>
    <row r="183" spans="1:49" ht="12.75">
      <c r="A183" s="3">
        <v>1443</v>
      </c>
      <c r="B183" s="6">
        <v>12</v>
      </c>
      <c r="C183" s="4">
        <v>849.85</v>
      </c>
      <c r="D183" s="4">
        <f>C183*0.2447529</f>
        <v>208.003252065</v>
      </c>
      <c r="E183" s="4">
        <v>11995.52</v>
      </c>
      <c r="G183" s="4">
        <f>F183*0.2447529</f>
        <v>0</v>
      </c>
      <c r="H183" s="4">
        <f>(G183/T183)*U183</f>
        <v>0</v>
      </c>
      <c r="I183" s="4">
        <f t="shared" si="46"/>
        <v>208.003252065</v>
      </c>
      <c r="J183" s="4">
        <f t="shared" si="46"/>
        <v>11995.52</v>
      </c>
      <c r="M183" s="4">
        <f>L183*0.2447529</f>
        <v>0</v>
      </c>
      <c r="P183" s="4">
        <f>O183*0.2447529</f>
        <v>0</v>
      </c>
      <c r="S183" s="4">
        <f>C183+F183+L183+O183</f>
        <v>849.85</v>
      </c>
      <c r="T183" s="4">
        <f>S183*0.2447529</f>
        <v>208.003252065</v>
      </c>
      <c r="U183" s="4">
        <v>11995.52</v>
      </c>
      <c r="W183" s="4">
        <v>699.5</v>
      </c>
      <c r="X183" s="4">
        <f>W183*0.2447529*(23/24)</f>
        <v>164.07112631875</v>
      </c>
      <c r="Y183" s="4">
        <v>849.46</v>
      </c>
      <c r="AA183" s="4">
        <f>Z183*0.2447529*(23/24)</f>
        <v>0</v>
      </c>
      <c r="AB183" s="4">
        <f>(AA183/AN183)*AO183</f>
        <v>0</v>
      </c>
      <c r="AC183" s="4">
        <f t="shared" si="47"/>
        <v>164.07112631875</v>
      </c>
      <c r="AD183" s="4">
        <f t="shared" si="47"/>
        <v>849.46</v>
      </c>
      <c r="AG183" s="4">
        <f>AF183*0.2447529*(23/24)</f>
        <v>0</v>
      </c>
      <c r="AJ183" s="4">
        <f>AI183*0.2447529*(23/24)</f>
        <v>0</v>
      </c>
      <c r="AM183" s="4">
        <f>W183+Z183+AF183+AI183</f>
        <v>699.5</v>
      </c>
      <c r="AN183" s="4">
        <f>AM183*0.2447529*(23/24)</f>
        <v>164.07112631875</v>
      </c>
      <c r="AO183" s="4">
        <v>849.46</v>
      </c>
      <c r="AQ183" s="4">
        <f>J183+AD183</f>
        <v>12844.98</v>
      </c>
      <c r="AR183" s="1">
        <f>J183/AQ183</f>
        <v>0.9338683283274868</v>
      </c>
      <c r="AS183" s="1">
        <f>AD183/AQ183</f>
        <v>0.06613167167251331</v>
      </c>
      <c r="AU183" s="4">
        <f>U183+AO183</f>
        <v>12844.98</v>
      </c>
      <c r="AV183" s="1">
        <f>U183/AU183</f>
        <v>0.9338683283274868</v>
      </c>
      <c r="AW183" s="1">
        <f>AO183/AU183</f>
        <v>0.06613167167251331</v>
      </c>
    </row>
    <row r="184" spans="1:49" ht="12.75">
      <c r="A184" s="3">
        <v>1444</v>
      </c>
      <c r="B184" s="6">
        <v>12</v>
      </c>
      <c r="C184" s="4">
        <v>875.29</v>
      </c>
      <c r="D184" s="4">
        <f>C184*0.2447529</f>
        <v>214.229765841</v>
      </c>
      <c r="E184" s="4">
        <v>12438.39</v>
      </c>
      <c r="G184" s="4">
        <f>F184*0.2447529</f>
        <v>0</v>
      </c>
      <c r="H184" s="4">
        <f>(G184/T184)*U184</f>
        <v>0</v>
      </c>
      <c r="I184" s="4">
        <f t="shared" si="46"/>
        <v>214.229765841</v>
      </c>
      <c r="J184" s="4">
        <f t="shared" si="46"/>
        <v>12438.39</v>
      </c>
      <c r="M184" s="4">
        <f>L184*0.2447529</f>
        <v>0</v>
      </c>
      <c r="P184" s="4">
        <f>O184*0.2447529</f>
        <v>0</v>
      </c>
      <c r="S184" s="4">
        <f>C184+F184+L184+O184</f>
        <v>875.29</v>
      </c>
      <c r="T184" s="4">
        <f>S184*0.2447529</f>
        <v>214.229765841</v>
      </c>
      <c r="U184" s="4">
        <v>12438.39</v>
      </c>
      <c r="W184" s="4">
        <v>671.3</v>
      </c>
      <c r="X184" s="4">
        <f>W184*0.2447529*(23/24)</f>
        <v>157.45667919624998</v>
      </c>
      <c r="Y184" s="4">
        <v>805.5</v>
      </c>
      <c r="AA184" s="4">
        <f>Z184*0.2447529*(23/24)</f>
        <v>0</v>
      </c>
      <c r="AB184" s="4">
        <f>(AA184/AN184)*AO184</f>
        <v>0</v>
      </c>
      <c r="AC184" s="4">
        <f t="shared" si="47"/>
        <v>157.45667919624998</v>
      </c>
      <c r="AD184" s="4">
        <f t="shared" si="47"/>
        <v>805.5</v>
      </c>
      <c r="AG184" s="4">
        <f>AF184*0.2447529*(23/24)</f>
        <v>0</v>
      </c>
      <c r="AJ184" s="4">
        <f>AI184*0.2447529*(23/24)</f>
        <v>0</v>
      </c>
      <c r="AM184" s="4">
        <f>W184+Z184+AF184+AI184</f>
        <v>671.3</v>
      </c>
      <c r="AN184" s="4">
        <f>AM184*0.2447529*(23/24)</f>
        <v>157.45667919624998</v>
      </c>
      <c r="AO184" s="4">
        <v>805.5</v>
      </c>
      <c r="AQ184" s="4">
        <f>J184+AD184</f>
        <v>13243.89</v>
      </c>
      <c r="AR184" s="1">
        <f>J184/AQ184</f>
        <v>0.939179500886824</v>
      </c>
      <c r="AS184" s="1">
        <f>AD184/AQ184</f>
        <v>0.06082049911317597</v>
      </c>
      <c r="AU184" s="4">
        <f>U184+AO184</f>
        <v>13243.89</v>
      </c>
      <c r="AV184" s="1">
        <f>U184/AU184</f>
        <v>0.939179500886824</v>
      </c>
      <c r="AW184" s="1">
        <f>AO184/AU184</f>
        <v>0.06082049911317597</v>
      </c>
    </row>
    <row r="185" spans="1:49" ht="12.75">
      <c r="A185" s="3">
        <v>1445</v>
      </c>
      <c r="B185" s="6">
        <v>12</v>
      </c>
      <c r="C185" s="4">
        <v>418.62</v>
      </c>
      <c r="D185" s="4">
        <f>C185*0.2447529</f>
        <v>102.458458998</v>
      </c>
      <c r="E185" s="4">
        <v>5948.75</v>
      </c>
      <c r="G185" s="4">
        <f>F185*0.2447529</f>
        <v>0</v>
      </c>
      <c r="H185" s="4">
        <f>(G185/T185)*U185</f>
        <v>0</v>
      </c>
      <c r="I185" s="4">
        <f t="shared" si="46"/>
        <v>102.458458998</v>
      </c>
      <c r="J185" s="4">
        <f t="shared" si="46"/>
        <v>5948.75</v>
      </c>
      <c r="M185" s="4">
        <f>L185*0.2447529</f>
        <v>0</v>
      </c>
      <c r="P185" s="4">
        <f>O185*0.2447529</f>
        <v>0</v>
      </c>
      <c r="S185" s="4">
        <f>C185+F185+L185+O185</f>
        <v>418.62</v>
      </c>
      <c r="T185" s="4">
        <f>S185*0.2447529</f>
        <v>102.458458998</v>
      </c>
      <c r="U185" s="4">
        <v>5948.75</v>
      </c>
      <c r="W185" s="4">
        <v>149.5</v>
      </c>
      <c r="X185" s="4">
        <f>W185*0.2447529*(23/24)</f>
        <v>35.06595194375</v>
      </c>
      <c r="Y185" s="4">
        <v>179.4</v>
      </c>
      <c r="AA185" s="4">
        <f>Z185*0.2447529*(23/24)</f>
        <v>0</v>
      </c>
      <c r="AB185" s="4">
        <f>(AA185/AN185)*AO185</f>
        <v>0</v>
      </c>
      <c r="AC185" s="4">
        <f t="shared" si="47"/>
        <v>35.06595194375</v>
      </c>
      <c r="AD185" s="4">
        <f t="shared" si="47"/>
        <v>179.4</v>
      </c>
      <c r="AG185" s="4">
        <f>AF185*0.2447529*(23/24)</f>
        <v>0</v>
      </c>
      <c r="AJ185" s="4">
        <f>AI185*0.2447529*(23/24)</f>
        <v>0</v>
      </c>
      <c r="AM185" s="4">
        <f>W185+Z185+AF185+AI185</f>
        <v>149.5</v>
      </c>
      <c r="AN185" s="4">
        <f>AM185*0.2447529*(23/24)</f>
        <v>35.06595194375</v>
      </c>
      <c r="AO185" s="4">
        <v>179.4</v>
      </c>
      <c r="AQ185" s="4">
        <f>J185+AD185</f>
        <v>6128.15</v>
      </c>
      <c r="AR185" s="1">
        <f>J185/AQ185</f>
        <v>0.9707252596623778</v>
      </c>
      <c r="AS185" s="1">
        <f>AD185/AQ185</f>
        <v>0.029274740337622288</v>
      </c>
      <c r="AU185" s="4">
        <f>U185+AO185</f>
        <v>6128.15</v>
      </c>
      <c r="AV185" s="1">
        <f>U185/AU185</f>
        <v>0.9707252596623778</v>
      </c>
      <c r="AW185" s="1">
        <f>AO185/AU185</f>
        <v>0.029274740337622288</v>
      </c>
    </row>
    <row r="186" ht="12.75">
      <c r="B186" s="6"/>
    </row>
    <row r="187" spans="1:49" ht="12.75">
      <c r="A187" s="3">
        <f>1441-45</f>
        <v>1396</v>
      </c>
      <c r="B187" s="6"/>
      <c r="D187" s="4">
        <f>SUM(D181:D186)/5</f>
        <v>111.93137523959999</v>
      </c>
      <c r="E187" s="4">
        <f>SUM(E181:E186)/5</f>
        <v>6466.29</v>
      </c>
      <c r="G187" s="4">
        <f>SUM(G181:G186)/5</f>
        <v>0</v>
      </c>
      <c r="H187" s="4">
        <f>SUM(H181:H186)/5</f>
        <v>0</v>
      </c>
      <c r="I187" s="4">
        <f>D187+G187</f>
        <v>111.93137523959999</v>
      </c>
      <c r="J187" s="4">
        <f>SUM(J181:J186)/5</f>
        <v>6466.29</v>
      </c>
      <c r="M187" s="4">
        <f>SUM(M181:M186)/5</f>
        <v>0</v>
      </c>
      <c r="N187" s="4">
        <f>SUM(N181:N186)/5</f>
        <v>0</v>
      </c>
      <c r="P187" s="4">
        <f>SUM(P181:P186)/5</f>
        <v>0</v>
      </c>
      <c r="Q187" s="4">
        <v>0</v>
      </c>
      <c r="T187" s="4">
        <f>SUM(T181:T186)/5</f>
        <v>111.93137523959999</v>
      </c>
      <c r="U187" s="4">
        <f>SUM(U181:U186)/5</f>
        <v>6466.29</v>
      </c>
      <c r="W187" s="4">
        <f>AVERAGE(W181:W186)</f>
        <v>437.7799999999999</v>
      </c>
      <c r="X187" s="4">
        <f>SUM(X181:X186)/5</f>
        <v>102.68342770524998</v>
      </c>
      <c r="Y187" s="4">
        <f>SUM(Y181:Y186)/5</f>
        <v>527.552</v>
      </c>
      <c r="AA187" s="4">
        <f>SUM(AA181:AA186)/5</f>
        <v>0</v>
      </c>
      <c r="AB187" s="4">
        <f>SUM(AB181:AB186)/5</f>
        <v>0</v>
      </c>
      <c r="AC187" s="4">
        <f>X187+AA187</f>
        <v>102.68342770524998</v>
      </c>
      <c r="AD187" s="4">
        <f>SUM(AD181:AD186)/5</f>
        <v>527.552</v>
      </c>
      <c r="AG187" s="4">
        <f>SUM(AG181:AG186)/5</f>
        <v>0</v>
      </c>
      <c r="AH187" s="4">
        <f>SUM(AH181:AH186)/5</f>
        <v>0</v>
      </c>
      <c r="AJ187" s="4">
        <f>SUM(AJ181:AJ186)/5</f>
        <v>0</v>
      </c>
      <c r="AK187" s="4">
        <f>SUM(AK181:AK186)/5</f>
        <v>0</v>
      </c>
      <c r="AN187" s="4">
        <f>SUM(AN181:AN186)/5</f>
        <v>102.68342770524998</v>
      </c>
      <c r="AO187" s="4">
        <f>SUM(AO181:AO186)/5</f>
        <v>527.552</v>
      </c>
      <c r="AQ187" s="4">
        <f>SUM(AQ181:AQ186)/5</f>
        <v>6993.842</v>
      </c>
      <c r="AU187" s="4">
        <f>SUM(AU181:AU186)/5</f>
        <v>6993.842</v>
      </c>
      <c r="AV187" s="1">
        <f>U187/AU187</f>
        <v>0.9245690709055195</v>
      </c>
      <c r="AW187" s="1">
        <f>AO187/AU187</f>
        <v>0.07543092909448056</v>
      </c>
    </row>
    <row r="188" ht="12.75">
      <c r="B188" s="6"/>
    </row>
    <row r="189" spans="1:49" ht="12.75">
      <c r="A189" s="3">
        <v>1446</v>
      </c>
      <c r="B189" s="6">
        <v>12</v>
      </c>
      <c r="C189" s="4">
        <v>52.1</v>
      </c>
      <c r="D189" s="4">
        <f>C189*0.2447529</f>
        <v>12.75162609</v>
      </c>
      <c r="E189" s="4">
        <v>740.42</v>
      </c>
      <c r="G189" s="4">
        <f>F189*0.2447529</f>
        <v>0</v>
      </c>
      <c r="H189" s="4">
        <f>(G189/T189)*U189</f>
        <v>0</v>
      </c>
      <c r="I189" s="4">
        <f aca="true" t="shared" si="48" ref="I189:J193">D189+G189</f>
        <v>12.75162609</v>
      </c>
      <c r="J189" s="4">
        <f t="shared" si="48"/>
        <v>740.42</v>
      </c>
      <c r="M189" s="4">
        <f>L189*0.2447529</f>
        <v>0</v>
      </c>
      <c r="P189" s="4">
        <f>O189*0.2447529</f>
        <v>0</v>
      </c>
      <c r="S189" s="4">
        <f>C189+F189+L189+O189</f>
        <v>52.1</v>
      </c>
      <c r="T189" s="4">
        <f>S189*0.2447529</f>
        <v>12.75162609</v>
      </c>
      <c r="U189" s="4">
        <v>740.42</v>
      </c>
      <c r="W189" s="4">
        <v>38</v>
      </c>
      <c r="X189" s="4">
        <f>W189*0.2447529*(23/24)</f>
        <v>8.913084775</v>
      </c>
      <c r="Y189" s="4">
        <v>45.6</v>
      </c>
      <c r="AA189" s="4">
        <f>Z189*0.2447529*(23/24)</f>
        <v>0</v>
      </c>
      <c r="AB189" s="4">
        <f>(AA189/AN189)*AO189</f>
        <v>0</v>
      </c>
      <c r="AC189" s="4">
        <f aca="true" t="shared" si="49" ref="AC189:AD193">X189+AA189</f>
        <v>8.913084775</v>
      </c>
      <c r="AD189" s="4">
        <f t="shared" si="49"/>
        <v>45.6</v>
      </c>
      <c r="AG189" s="4">
        <f>AF189*0.2447529*(23/24)</f>
        <v>0</v>
      </c>
      <c r="AJ189" s="4">
        <f>AI189*0.2447529*(23/24)</f>
        <v>0</v>
      </c>
      <c r="AM189" s="4">
        <f>W189+Z189+AF189+AI189</f>
        <v>38</v>
      </c>
      <c r="AN189" s="4">
        <f>AM189*0.2447529*(23/24)</f>
        <v>8.913084775</v>
      </c>
      <c r="AO189" s="4">
        <v>45.6</v>
      </c>
      <c r="AQ189" s="4">
        <f>J189+AD189</f>
        <v>786.02</v>
      </c>
      <c r="AR189" s="1">
        <f>J189/AQ189</f>
        <v>0.9419862090023154</v>
      </c>
      <c r="AS189" s="1">
        <f>AD189/AQ189</f>
        <v>0.05801379099768454</v>
      </c>
      <c r="AU189" s="4">
        <f>U189+AO189</f>
        <v>786.02</v>
      </c>
      <c r="AV189" s="1">
        <f>U189/AU189</f>
        <v>0.9419862090023154</v>
      </c>
      <c r="AW189" s="1">
        <f>AO189/AU189</f>
        <v>0.05801379099768454</v>
      </c>
    </row>
    <row r="190" spans="1:49" ht="12.75">
      <c r="A190" s="3">
        <v>1447</v>
      </c>
      <c r="B190" s="6">
        <v>12</v>
      </c>
      <c r="D190" s="4">
        <f>C190*0.2447529</f>
        <v>0</v>
      </c>
      <c r="E190" s="4">
        <v>0</v>
      </c>
      <c r="G190" s="4">
        <f>F190*0.2447529</f>
        <v>0</v>
      </c>
      <c r="H190" s="4">
        <v>0</v>
      </c>
      <c r="I190" s="4">
        <f t="shared" si="48"/>
        <v>0</v>
      </c>
      <c r="J190" s="4">
        <f t="shared" si="48"/>
        <v>0</v>
      </c>
      <c r="M190" s="4">
        <f>L190*0.2447529</f>
        <v>0</v>
      </c>
      <c r="P190" s="4">
        <f>O190*0.2447529</f>
        <v>0</v>
      </c>
      <c r="S190" s="4">
        <f>C190+F190+L190+O190</f>
        <v>0</v>
      </c>
      <c r="T190" s="4">
        <f>S190*0.2447529</f>
        <v>0</v>
      </c>
      <c r="W190" s="4">
        <v>88</v>
      </c>
      <c r="X190" s="4">
        <f>W190*0.2447529*(23/24)</f>
        <v>20.640827899999998</v>
      </c>
      <c r="Y190" s="4">
        <v>158.33</v>
      </c>
      <c r="AA190" s="4">
        <f>Z190*0.2447529*(23/24)</f>
        <v>0</v>
      </c>
      <c r="AB190" s="4">
        <f>(AA190/AN190)*AO190</f>
        <v>0</v>
      </c>
      <c r="AC190" s="4">
        <f t="shared" si="49"/>
        <v>20.640827899999998</v>
      </c>
      <c r="AD190" s="4">
        <f t="shared" si="49"/>
        <v>158.33</v>
      </c>
      <c r="AG190" s="4">
        <f>AF190*0.2447529*(23/24)</f>
        <v>0</v>
      </c>
      <c r="AJ190" s="4">
        <f>AI190*0.2447529*(23/24)</f>
        <v>0</v>
      </c>
      <c r="AM190" s="4">
        <f>W190+Z190+AF190+AI190</f>
        <v>88</v>
      </c>
      <c r="AN190" s="4">
        <f>AM190*0.2447529*(23/24)</f>
        <v>20.640827899999998</v>
      </c>
      <c r="AO190" s="4">
        <v>158.33</v>
      </c>
      <c r="AQ190" s="4">
        <f>J190+AD190</f>
        <v>158.33</v>
      </c>
      <c r="AR190" s="1">
        <f>J190/AQ190</f>
        <v>0</v>
      </c>
      <c r="AS190" s="1">
        <f>AD190/AQ190</f>
        <v>1</v>
      </c>
      <c r="AU190" s="4">
        <f>U190+AO190</f>
        <v>158.33</v>
      </c>
      <c r="AV190" s="1">
        <f>U190/AU190</f>
        <v>0</v>
      </c>
      <c r="AW190" s="1">
        <f>AO190/AU190</f>
        <v>1</v>
      </c>
    </row>
    <row r="191" spans="1:49" ht="12.75">
      <c r="A191" s="3">
        <v>1448</v>
      </c>
      <c r="B191" s="6">
        <v>12</v>
      </c>
      <c r="D191" s="4">
        <f>C191*0.2447529</f>
        <v>0</v>
      </c>
      <c r="E191" s="4">
        <v>0</v>
      </c>
      <c r="G191" s="4">
        <f>F191*0.2447529</f>
        <v>0</v>
      </c>
      <c r="H191" s="4">
        <v>0</v>
      </c>
      <c r="I191" s="4">
        <f t="shared" si="48"/>
        <v>0</v>
      </c>
      <c r="J191" s="4">
        <f t="shared" si="48"/>
        <v>0</v>
      </c>
      <c r="M191" s="4">
        <f>L191*0.2447529</f>
        <v>0</v>
      </c>
      <c r="P191" s="4">
        <f>O191*0.2447529</f>
        <v>0</v>
      </c>
      <c r="S191" s="4">
        <f>C191+F191+L191+O191</f>
        <v>0</v>
      </c>
      <c r="T191" s="4">
        <f>S191*0.2447529</f>
        <v>0</v>
      </c>
      <c r="W191" s="4">
        <v>0</v>
      </c>
      <c r="X191" s="4">
        <f>W191*0.2447529*(23/24)</f>
        <v>0</v>
      </c>
      <c r="Y191" s="4">
        <v>0</v>
      </c>
      <c r="AA191" s="4">
        <f>Z191*0.2447529*(23/24)</f>
        <v>0</v>
      </c>
      <c r="AB191" s="4">
        <v>0</v>
      </c>
      <c r="AC191" s="4">
        <f t="shared" si="49"/>
        <v>0</v>
      </c>
      <c r="AD191" s="4">
        <f t="shared" si="49"/>
        <v>0</v>
      </c>
      <c r="AG191" s="4">
        <f>AF191*0.2447529*(23/24)</f>
        <v>0</v>
      </c>
      <c r="AJ191" s="4">
        <f>AI191*0.2447529*(23/24)</f>
        <v>0</v>
      </c>
      <c r="AM191" s="4">
        <f>W191+Z191+AF191+AI191</f>
        <v>0</v>
      </c>
      <c r="AN191" s="4">
        <f>AM191*0.2447529*(23/24)</f>
        <v>0</v>
      </c>
      <c r="AO191" s="4">
        <v>0</v>
      </c>
      <c r="AQ191" s="4">
        <f>J191+AD191</f>
        <v>0</v>
      </c>
      <c r="AR191" s="4">
        <f aca="true" t="shared" si="50" ref="AR191:AS193">K191+AE191</f>
        <v>0</v>
      </c>
      <c r="AS191" s="4">
        <f t="shared" si="50"/>
        <v>0</v>
      </c>
      <c r="AU191" s="4">
        <f>U191+AO191</f>
        <v>0</v>
      </c>
      <c r="AV191" s="1">
        <v>0</v>
      </c>
      <c r="AW191" s="1">
        <v>0</v>
      </c>
    </row>
    <row r="192" spans="1:49" ht="12.75">
      <c r="A192" s="3">
        <v>1449</v>
      </c>
      <c r="B192" s="6">
        <v>12</v>
      </c>
      <c r="D192" s="4">
        <f>C192*0.2447529</f>
        <v>0</v>
      </c>
      <c r="E192" s="4">
        <v>0</v>
      </c>
      <c r="G192" s="4">
        <f>F192*0.2447529</f>
        <v>0</v>
      </c>
      <c r="H192" s="4">
        <v>0</v>
      </c>
      <c r="I192" s="4">
        <f t="shared" si="48"/>
        <v>0</v>
      </c>
      <c r="J192" s="4">
        <f t="shared" si="48"/>
        <v>0</v>
      </c>
      <c r="M192" s="4">
        <f>L192*0.2447529</f>
        <v>0</v>
      </c>
      <c r="P192" s="4">
        <f>O192*0.2447529</f>
        <v>0</v>
      </c>
      <c r="S192" s="4">
        <f>C192+F192+L192+O192</f>
        <v>0</v>
      </c>
      <c r="T192" s="4">
        <f>S192*0.2447529</f>
        <v>0</v>
      </c>
      <c r="W192" s="4">
        <v>0</v>
      </c>
      <c r="X192" s="4">
        <f>W192*0.2447529*(23/24)</f>
        <v>0</v>
      </c>
      <c r="Y192" s="4">
        <v>0</v>
      </c>
      <c r="AA192" s="4">
        <f>Z192*0.2447529*(23/24)</f>
        <v>0</v>
      </c>
      <c r="AB192" s="4">
        <v>0</v>
      </c>
      <c r="AC192" s="4">
        <f t="shared" si="49"/>
        <v>0</v>
      </c>
      <c r="AD192" s="4">
        <f t="shared" si="49"/>
        <v>0</v>
      </c>
      <c r="AG192" s="4">
        <f>AF192*0.2447529*(23/24)</f>
        <v>0</v>
      </c>
      <c r="AJ192" s="4">
        <f>AI192*0.2447529*(23/24)</f>
        <v>0</v>
      </c>
      <c r="AM192" s="4">
        <f>W192+Z192+AF192+AI192</f>
        <v>0</v>
      </c>
      <c r="AN192" s="4">
        <f>AM192*0.2447529*(23/24)</f>
        <v>0</v>
      </c>
      <c r="AO192" s="4">
        <v>0</v>
      </c>
      <c r="AQ192" s="4">
        <f>J192+AD192</f>
        <v>0</v>
      </c>
      <c r="AR192" s="4">
        <f t="shared" si="50"/>
        <v>0</v>
      </c>
      <c r="AS192" s="4">
        <f t="shared" si="50"/>
        <v>0</v>
      </c>
      <c r="AU192" s="4">
        <f>U192+AO192</f>
        <v>0</v>
      </c>
      <c r="AV192" s="1">
        <v>0</v>
      </c>
      <c r="AW192" s="1">
        <v>0</v>
      </c>
    </row>
    <row r="193" spans="1:49" ht="12.75">
      <c r="A193" s="3">
        <v>1450</v>
      </c>
      <c r="B193" s="6">
        <v>12</v>
      </c>
      <c r="D193" s="4">
        <f>C193*0.2447529</f>
        <v>0</v>
      </c>
      <c r="E193" s="4">
        <v>0</v>
      </c>
      <c r="G193" s="4">
        <f>F193*0.2447529</f>
        <v>0</v>
      </c>
      <c r="H193" s="4">
        <v>0</v>
      </c>
      <c r="I193" s="4">
        <f t="shared" si="48"/>
        <v>0</v>
      </c>
      <c r="J193" s="4">
        <f t="shared" si="48"/>
        <v>0</v>
      </c>
      <c r="M193" s="4">
        <f>L193*0.2447529</f>
        <v>0</v>
      </c>
      <c r="P193" s="4">
        <f>O193*0.2447529</f>
        <v>0</v>
      </c>
      <c r="S193" s="4">
        <f>C193+F193+L193+O193</f>
        <v>0</v>
      </c>
      <c r="T193" s="4">
        <f>S193*0.2447529</f>
        <v>0</v>
      </c>
      <c r="W193" s="4">
        <v>0</v>
      </c>
      <c r="X193" s="4">
        <f>W193*0.2447529*(23/24)</f>
        <v>0</v>
      </c>
      <c r="Y193" s="4">
        <v>0</v>
      </c>
      <c r="AA193" s="4">
        <f>Z193*0.2447529*(23/24)</f>
        <v>0</v>
      </c>
      <c r="AB193" s="4">
        <v>0</v>
      </c>
      <c r="AC193" s="4">
        <f t="shared" si="49"/>
        <v>0</v>
      </c>
      <c r="AD193" s="4">
        <f t="shared" si="49"/>
        <v>0</v>
      </c>
      <c r="AG193" s="4">
        <f>AF193*0.2447529*(23/24)</f>
        <v>0</v>
      </c>
      <c r="AJ193" s="4">
        <f>AI193*0.2447529*(23/24)</f>
        <v>0</v>
      </c>
      <c r="AM193" s="4">
        <f>W193+Z193+AF193+AI193</f>
        <v>0</v>
      </c>
      <c r="AN193" s="4">
        <f>AM193*0.2447529*(23/24)</f>
        <v>0</v>
      </c>
      <c r="AO193" s="4">
        <v>0</v>
      </c>
      <c r="AQ193" s="4">
        <f>J193+AD193</f>
        <v>0</v>
      </c>
      <c r="AR193" s="4">
        <f t="shared" si="50"/>
        <v>0</v>
      </c>
      <c r="AS193" s="4">
        <f t="shared" si="50"/>
        <v>0</v>
      </c>
      <c r="AU193" s="4">
        <f>U193+AO193</f>
        <v>0</v>
      </c>
      <c r="AV193" s="1">
        <v>0</v>
      </c>
      <c r="AW193" s="1">
        <v>0</v>
      </c>
    </row>
    <row r="194" spans="2:45" ht="12.75">
      <c r="B194" s="6"/>
      <c r="AR194" s="4"/>
      <c r="AS194" s="4"/>
    </row>
    <row r="195" spans="1:49" ht="12.75">
      <c r="A195" s="3">
        <f>1446-50</f>
        <v>1396</v>
      </c>
      <c r="B195" s="6"/>
      <c r="D195" s="4">
        <f>SUM(D189:D194)/5</f>
        <v>2.5503252180000002</v>
      </c>
      <c r="E195" s="4">
        <f>SUM(E189:E194)/5</f>
        <v>148.084</v>
      </c>
      <c r="G195" s="4">
        <f>SUM(G189:G194)/5</f>
        <v>0</v>
      </c>
      <c r="H195" s="4">
        <f>SUM(H189:H194)/5</f>
        <v>0</v>
      </c>
      <c r="I195" s="4">
        <f>D195+G195</f>
        <v>2.5503252180000002</v>
      </c>
      <c r="J195" s="4">
        <f>SUM(J189:J194)/5</f>
        <v>148.084</v>
      </c>
      <c r="M195" s="4">
        <f>SUM(M189:M194)/5</f>
        <v>0</v>
      </c>
      <c r="N195" s="4">
        <v>0</v>
      </c>
      <c r="P195" s="4">
        <f>SUM(P189:P194)/5</f>
        <v>0</v>
      </c>
      <c r="Q195" s="4">
        <v>0</v>
      </c>
      <c r="T195" s="4">
        <f>SUM(T189:T194)/5</f>
        <v>2.5503252180000002</v>
      </c>
      <c r="U195" s="4">
        <f>SUM(U189:U194)/5</f>
        <v>148.084</v>
      </c>
      <c r="W195" s="4">
        <f>AVERAGE(W189:W194)</f>
        <v>25.2</v>
      </c>
      <c r="X195" s="4">
        <f>SUM(X189:X194)/5</f>
        <v>5.910782535</v>
      </c>
      <c r="Y195" s="4">
        <f>SUM(Y189:Y194)/5</f>
        <v>40.786</v>
      </c>
      <c r="AA195" s="4">
        <f>SUM(AA189:AA194)/5</f>
        <v>0</v>
      </c>
      <c r="AB195" s="4">
        <f>SUM(AB189:AB194)/5</f>
        <v>0</v>
      </c>
      <c r="AC195" s="4">
        <f>X195+AA195</f>
        <v>5.910782535</v>
      </c>
      <c r="AD195" s="4">
        <f>SUM(AD189:AD194)/5</f>
        <v>40.786</v>
      </c>
      <c r="AG195" s="4">
        <f>SUM(AG189:AG194)/5</f>
        <v>0</v>
      </c>
      <c r="AH195" s="4">
        <f>SUM(AH189:AH194)/5</f>
        <v>0</v>
      </c>
      <c r="AJ195" s="4">
        <f>SUM(AJ189:AJ194)/5</f>
        <v>0</v>
      </c>
      <c r="AK195" s="4">
        <f>SUM(AK189:AK194)/5</f>
        <v>0</v>
      </c>
      <c r="AN195" s="4">
        <f>SUM(AN189:AN194)/5</f>
        <v>5.910782535</v>
      </c>
      <c r="AO195" s="4">
        <f>SUM(AO189:AO194)/5</f>
        <v>40.786</v>
      </c>
      <c r="AQ195" s="4">
        <f>SUM(AQ189:AQ194)/5</f>
        <v>188.87</v>
      </c>
      <c r="AR195" s="4"/>
      <c r="AS195" s="4"/>
      <c r="AU195" s="4">
        <f>SUM(AU189:AU194)/5</f>
        <v>188.87</v>
      </c>
      <c r="AV195" s="1">
        <f>U195/AU195</f>
        <v>0.7840525228993488</v>
      </c>
      <c r="AW195" s="1">
        <f>AO195/AU195</f>
        <v>0.21594747710065124</v>
      </c>
    </row>
    <row r="196" spans="2:45" ht="12.75">
      <c r="B196" s="6"/>
      <c r="AR196" s="4"/>
      <c r="AS196" s="4"/>
    </row>
    <row r="197" spans="1:49" ht="12.75">
      <c r="A197" s="3">
        <v>1451</v>
      </c>
      <c r="B197" s="6">
        <v>12</v>
      </c>
      <c r="D197" s="4">
        <f>C197*0.2447529</f>
        <v>0</v>
      </c>
      <c r="E197" s="4">
        <v>0</v>
      </c>
      <c r="G197" s="4">
        <f>F197*0.2447529</f>
        <v>0</v>
      </c>
      <c r="H197" s="4">
        <v>0</v>
      </c>
      <c r="I197" s="4">
        <f aca="true" t="shared" si="51" ref="I197:J201">D197+G197</f>
        <v>0</v>
      </c>
      <c r="J197" s="4">
        <f t="shared" si="51"/>
        <v>0</v>
      </c>
      <c r="M197" s="4">
        <f>L197*0.2447529</f>
        <v>0</v>
      </c>
      <c r="P197" s="4">
        <f>O197*0.2447529</f>
        <v>0</v>
      </c>
      <c r="S197" s="4">
        <f>C197+F197+L197+O197</f>
        <v>0</v>
      </c>
      <c r="T197" s="4">
        <f>S197*0.2447529</f>
        <v>0</v>
      </c>
      <c r="W197" s="4">
        <v>0</v>
      </c>
      <c r="X197" s="4">
        <f>W197*0.2447529*(23/24)</f>
        <v>0</v>
      </c>
      <c r="Y197" s="4">
        <v>0</v>
      </c>
      <c r="AA197" s="4">
        <f>Z197*0.2447529*(23/24)</f>
        <v>0</v>
      </c>
      <c r="AB197" s="4">
        <v>0</v>
      </c>
      <c r="AC197" s="4">
        <f aca="true" t="shared" si="52" ref="AC197:AD201">X197+AA197</f>
        <v>0</v>
      </c>
      <c r="AD197" s="4">
        <f t="shared" si="52"/>
        <v>0</v>
      </c>
      <c r="AG197" s="4">
        <f>AF197*0.2447529*(23/24)</f>
        <v>0</v>
      </c>
      <c r="AJ197" s="4">
        <f>AI197*0.2447529*(23/24)</f>
        <v>0</v>
      </c>
      <c r="AM197" s="4">
        <f>W197+Z197+AF197+AI197</f>
        <v>0</v>
      </c>
      <c r="AN197" s="4">
        <f>AM197*0.2447529*(23/24)</f>
        <v>0</v>
      </c>
      <c r="AO197" s="4">
        <v>0</v>
      </c>
      <c r="AQ197" s="4">
        <f aca="true" t="shared" si="53" ref="AQ197:AS199">J197+AD197</f>
        <v>0</v>
      </c>
      <c r="AR197" s="4">
        <f t="shared" si="53"/>
        <v>0</v>
      </c>
      <c r="AS197" s="4">
        <f t="shared" si="53"/>
        <v>0</v>
      </c>
      <c r="AU197" s="4">
        <f>U197+AO197</f>
        <v>0</v>
      </c>
      <c r="AV197" s="1">
        <v>0</v>
      </c>
      <c r="AW197" s="1">
        <v>0</v>
      </c>
    </row>
    <row r="198" spans="1:49" ht="12.75">
      <c r="A198" s="3">
        <v>1452</v>
      </c>
      <c r="B198" s="6">
        <v>12</v>
      </c>
      <c r="D198" s="4">
        <f>C198*0.2447529</f>
        <v>0</v>
      </c>
      <c r="E198" s="4">
        <v>0</v>
      </c>
      <c r="G198" s="4">
        <f>F198*0.2447529</f>
        <v>0</v>
      </c>
      <c r="H198" s="4">
        <v>0</v>
      </c>
      <c r="I198" s="4">
        <f t="shared" si="51"/>
        <v>0</v>
      </c>
      <c r="J198" s="4">
        <f t="shared" si="51"/>
        <v>0</v>
      </c>
      <c r="M198" s="4">
        <f>L198*0.2447529</f>
        <v>0</v>
      </c>
      <c r="P198" s="4">
        <f>O198*0.2447529</f>
        <v>0</v>
      </c>
      <c r="S198" s="4">
        <f>C198+F198+L198+O198</f>
        <v>0</v>
      </c>
      <c r="T198" s="4">
        <f>S198*0.2447529</f>
        <v>0</v>
      </c>
      <c r="W198" s="4">
        <v>0</v>
      </c>
      <c r="X198" s="4">
        <f>W198*0.2447529*(23/24)</f>
        <v>0</v>
      </c>
      <c r="Y198" s="4">
        <v>0</v>
      </c>
      <c r="AA198" s="4">
        <f>Z198*0.2447529*(23/24)</f>
        <v>0</v>
      </c>
      <c r="AB198" s="4">
        <v>0</v>
      </c>
      <c r="AC198" s="4">
        <f t="shared" si="52"/>
        <v>0</v>
      </c>
      <c r="AD198" s="4">
        <f t="shared" si="52"/>
        <v>0</v>
      </c>
      <c r="AG198" s="4">
        <f>AF198*0.2447529*(23/24)</f>
        <v>0</v>
      </c>
      <c r="AJ198" s="4">
        <f>AI198*0.2447529*(23/24)</f>
        <v>0</v>
      </c>
      <c r="AM198" s="4">
        <f>W198+Z198+AF198+AI198</f>
        <v>0</v>
      </c>
      <c r="AN198" s="4">
        <f>AM198*0.2447529*(23/24)</f>
        <v>0</v>
      </c>
      <c r="AO198" s="4">
        <v>0</v>
      </c>
      <c r="AQ198" s="4">
        <f t="shared" si="53"/>
        <v>0</v>
      </c>
      <c r="AR198" s="4">
        <f t="shared" si="53"/>
        <v>0</v>
      </c>
      <c r="AS198" s="4">
        <f t="shared" si="53"/>
        <v>0</v>
      </c>
      <c r="AU198" s="4">
        <f>U198+AO198</f>
        <v>0</v>
      </c>
      <c r="AV198" s="1">
        <v>0</v>
      </c>
      <c r="AW198" s="1">
        <v>0</v>
      </c>
    </row>
    <row r="199" spans="1:49" ht="12.75">
      <c r="A199" s="3">
        <v>1453</v>
      </c>
      <c r="B199" s="6">
        <v>12</v>
      </c>
      <c r="D199" s="4">
        <f>C199*0.2447529</f>
        <v>0</v>
      </c>
      <c r="E199" s="4">
        <v>0</v>
      </c>
      <c r="G199" s="4">
        <f>F199*0.2447529</f>
        <v>0</v>
      </c>
      <c r="H199" s="4">
        <v>0</v>
      </c>
      <c r="I199" s="4">
        <f t="shared" si="51"/>
        <v>0</v>
      </c>
      <c r="J199" s="4">
        <f t="shared" si="51"/>
        <v>0</v>
      </c>
      <c r="M199" s="4">
        <f>L199*0.2447529</f>
        <v>0</v>
      </c>
      <c r="P199" s="4">
        <f>O199*0.2447529</f>
        <v>0</v>
      </c>
      <c r="S199" s="4">
        <f>C199+F199+L199+O199</f>
        <v>0</v>
      </c>
      <c r="T199" s="4">
        <f>S199*0.2447529</f>
        <v>0</v>
      </c>
      <c r="W199" s="4">
        <v>0</v>
      </c>
      <c r="X199" s="4">
        <f>W199*0.2447529*(23/24)</f>
        <v>0</v>
      </c>
      <c r="Y199" s="4">
        <v>0</v>
      </c>
      <c r="AA199" s="4">
        <f>Z199*0.2447529*(23/24)</f>
        <v>0</v>
      </c>
      <c r="AB199" s="4">
        <v>0</v>
      </c>
      <c r="AC199" s="4">
        <f t="shared" si="52"/>
        <v>0</v>
      </c>
      <c r="AD199" s="4">
        <f t="shared" si="52"/>
        <v>0</v>
      </c>
      <c r="AG199" s="4">
        <f>AF199*0.2447529*(23/24)</f>
        <v>0</v>
      </c>
      <c r="AJ199" s="4">
        <f>AI199*0.2447529*(23/24)</f>
        <v>0</v>
      </c>
      <c r="AM199" s="4">
        <f>W199+Z199+AF199+AI199</f>
        <v>0</v>
      </c>
      <c r="AN199" s="4">
        <f>AM199*0.2447529*(23/24)</f>
        <v>0</v>
      </c>
      <c r="AO199" s="4">
        <v>0</v>
      </c>
      <c r="AQ199" s="4">
        <f t="shared" si="53"/>
        <v>0</v>
      </c>
      <c r="AR199" s="4">
        <f t="shared" si="53"/>
        <v>0</v>
      </c>
      <c r="AS199" s="4">
        <f t="shared" si="53"/>
        <v>0</v>
      </c>
      <c r="AU199" s="4">
        <f>U199+AO199</f>
        <v>0</v>
      </c>
      <c r="AV199" s="1">
        <v>0</v>
      </c>
      <c r="AW199" s="1">
        <v>0</v>
      </c>
    </row>
    <row r="200" spans="1:49" ht="12.75">
      <c r="A200" s="3">
        <v>1454</v>
      </c>
      <c r="B200" s="6">
        <v>12</v>
      </c>
      <c r="C200" s="4">
        <v>3309.27</v>
      </c>
      <c r="D200" s="4">
        <f>C200*0.2447529</f>
        <v>809.953429383</v>
      </c>
      <c r="E200" s="4">
        <v>49639.08</v>
      </c>
      <c r="F200" s="4">
        <v>1238.45</v>
      </c>
      <c r="G200" s="4">
        <f>F200*0.2447529</f>
        <v>303.114229005</v>
      </c>
      <c r="H200" s="4">
        <v>18576.81</v>
      </c>
      <c r="I200" s="4">
        <f t="shared" si="51"/>
        <v>1113.067658388</v>
      </c>
      <c r="J200" s="4">
        <f t="shared" si="51"/>
        <v>68215.89</v>
      </c>
      <c r="L200" s="4">
        <v>399.04</v>
      </c>
      <c r="M200" s="4">
        <f>L200*0.2447529</f>
        <v>97.666197216</v>
      </c>
      <c r="N200" s="4">
        <v>5985.54</v>
      </c>
      <c r="O200" s="4">
        <v>2126.15</v>
      </c>
      <c r="P200" s="4">
        <f>O200*0.2447529</f>
        <v>520.381378335</v>
      </c>
      <c r="Q200" s="4">
        <v>31892.25</v>
      </c>
      <c r="S200" s="4">
        <f>C200+F200+L200+O200</f>
        <v>7072.91</v>
      </c>
      <c r="T200" s="4">
        <f>S200*0.2447529</f>
        <v>1731.1152339389998</v>
      </c>
      <c r="U200" s="4">
        <v>106093.68</v>
      </c>
      <c r="W200" s="4">
        <v>321.1</v>
      </c>
      <c r="X200" s="4">
        <f>W200*0.2447529*(23/24)</f>
        <v>75.31556634875001</v>
      </c>
      <c r="Y200" s="4">
        <v>406.93</v>
      </c>
      <c r="AA200" s="4">
        <f>Z200*0.2447529*(23/24)</f>
        <v>0</v>
      </c>
      <c r="AB200" s="4">
        <f>(AA200/AN200)*AO200</f>
        <v>0</v>
      </c>
      <c r="AC200" s="4">
        <f t="shared" si="52"/>
        <v>75.31556634875001</v>
      </c>
      <c r="AD200" s="4">
        <f t="shared" si="52"/>
        <v>406.93</v>
      </c>
      <c r="AF200" s="4">
        <v>32.8</v>
      </c>
      <c r="AG200" s="4">
        <f>AF200*0.2447529*(23/24)</f>
        <v>7.693399489999999</v>
      </c>
      <c r="AH200" s="4">
        <v>44.06</v>
      </c>
      <c r="AI200" s="4">
        <v>551.1</v>
      </c>
      <c r="AJ200" s="4">
        <f>AI200*0.2447529*(23/24)</f>
        <v>129.26318472375002</v>
      </c>
      <c r="AK200" s="4">
        <v>666.15</v>
      </c>
      <c r="AM200" s="4">
        <f>W200+Z200+AF200+AI200</f>
        <v>905</v>
      </c>
      <c r="AN200" s="4">
        <f>AM200*0.2447529*(23/24)</f>
        <v>212.2721505625</v>
      </c>
      <c r="AO200" s="4">
        <v>1117.14</v>
      </c>
      <c r="AQ200" s="4">
        <f>J200+AD200</f>
        <v>68622.81999999999</v>
      </c>
      <c r="AR200" s="1">
        <f>J200/AQ200</f>
        <v>0.9940700484182959</v>
      </c>
      <c r="AS200" s="1">
        <f>AD200/AQ200</f>
        <v>0.005929951581704162</v>
      </c>
      <c r="AU200" s="4">
        <f>U200+AO200</f>
        <v>107210.81999999999</v>
      </c>
      <c r="AV200" s="1">
        <f>U200/AU200</f>
        <v>0.989579969633662</v>
      </c>
      <c r="AW200" s="1">
        <f>AO200/AU200</f>
        <v>0.010420030366338026</v>
      </c>
    </row>
    <row r="201" spans="1:49" ht="12.75">
      <c r="A201" s="3">
        <v>1455</v>
      </c>
      <c r="B201" s="6">
        <v>12</v>
      </c>
      <c r="C201" s="4">
        <v>3277.14</v>
      </c>
      <c r="D201" s="4">
        <f>C201*0.2447529</f>
        <v>802.0895187059999</v>
      </c>
      <c r="E201" s="4">
        <v>49157.09</v>
      </c>
      <c r="F201" s="4">
        <v>4045.79</v>
      </c>
      <c r="G201" s="4">
        <f>F201*0.2447529</f>
        <v>990.218835291</v>
      </c>
      <c r="H201" s="4">
        <v>60686.86</v>
      </c>
      <c r="I201" s="4">
        <f t="shared" si="51"/>
        <v>1792.3083539969998</v>
      </c>
      <c r="J201" s="4">
        <f t="shared" si="51"/>
        <v>109843.95</v>
      </c>
      <c r="L201" s="4">
        <v>799.78</v>
      </c>
      <c r="M201" s="4">
        <f>L201*0.2447529</f>
        <v>195.748474362</v>
      </c>
      <c r="N201" s="4">
        <v>11996.63</v>
      </c>
      <c r="O201" s="4">
        <v>1704.95</v>
      </c>
      <c r="P201" s="4">
        <f>O201*0.2447529</f>
        <v>417.291456855</v>
      </c>
      <c r="Q201" s="4">
        <v>25574.2</v>
      </c>
      <c r="S201" s="4">
        <f>C201+F201+L201+O201</f>
        <v>9827.66</v>
      </c>
      <c r="T201" s="4">
        <f>S201*0.2447529</f>
        <v>2405.348285214</v>
      </c>
      <c r="U201" s="4">
        <v>147414.78</v>
      </c>
      <c r="W201" s="4">
        <v>812.2</v>
      </c>
      <c r="X201" s="4">
        <f>W201*0.2447529*(23/24)</f>
        <v>190.5054593225</v>
      </c>
      <c r="Y201" s="4">
        <v>1012.97</v>
      </c>
      <c r="Z201" s="4">
        <v>1037.1</v>
      </c>
      <c r="AA201" s="4">
        <f>Z201*0.2447529*(23/24)</f>
        <v>243.25684789874998</v>
      </c>
      <c r="AB201" s="4">
        <v>1336.35</v>
      </c>
      <c r="AC201" s="4">
        <f t="shared" si="52"/>
        <v>433.76230722125</v>
      </c>
      <c r="AD201" s="4">
        <f t="shared" si="52"/>
        <v>2349.3199999999997</v>
      </c>
      <c r="AF201" s="4">
        <v>166.2</v>
      </c>
      <c r="AG201" s="4">
        <f>AF201*0.2447529*(23/24)</f>
        <v>38.9830181475</v>
      </c>
      <c r="AH201" s="4">
        <v>223.17</v>
      </c>
      <c r="AI201" s="4">
        <v>588.5</v>
      </c>
      <c r="AJ201" s="4">
        <f>AI201*0.2447529*(23/24)</f>
        <v>138.03553658125</v>
      </c>
      <c r="AK201" s="4">
        <v>711.95</v>
      </c>
      <c r="AM201" s="4">
        <f>W201+Z201+AF201+AI201</f>
        <v>2604</v>
      </c>
      <c r="AN201" s="4">
        <f>AM201*0.2447529*(23/24)</f>
        <v>610.78086195</v>
      </c>
      <c r="AO201" s="4">
        <v>3284.44</v>
      </c>
      <c r="AQ201" s="4">
        <f>J201+AD201</f>
        <v>112193.26999999999</v>
      </c>
      <c r="AR201" s="1">
        <f>J201/AQ201</f>
        <v>0.9790600630501277</v>
      </c>
      <c r="AS201" s="1">
        <f>AD201/AQ201</f>
        <v>0.020939936949872305</v>
      </c>
      <c r="AU201" s="4">
        <f>U201+AO201</f>
        <v>150699.22</v>
      </c>
      <c r="AV201" s="1">
        <f>U201/AU201</f>
        <v>0.9782053284681897</v>
      </c>
      <c r="AW201" s="1">
        <f>AO201/AU201</f>
        <v>0.021794671531810184</v>
      </c>
    </row>
    <row r="202" ht="12.75">
      <c r="B202" s="6"/>
    </row>
    <row r="203" spans="1:49" ht="12.75">
      <c r="A203" s="3">
        <f>1451-55</f>
        <v>1396</v>
      </c>
      <c r="B203" s="6"/>
      <c r="D203" s="4">
        <f>SUM(D197:D202)/5</f>
        <v>322.4085896178</v>
      </c>
      <c r="E203" s="4">
        <f>SUM(E197:E202)/5</f>
        <v>19759.234</v>
      </c>
      <c r="G203" s="4">
        <f>SUM(G197:G202)/5</f>
        <v>258.6666128592</v>
      </c>
      <c r="H203" s="4">
        <f>SUM(H197:H202)/5</f>
        <v>15852.734</v>
      </c>
      <c r="I203" s="4">
        <f>D203+G203</f>
        <v>581.075202477</v>
      </c>
      <c r="J203" s="4">
        <f>SUM(J197:J202)/5</f>
        <v>35611.968</v>
      </c>
      <c r="M203" s="4">
        <f>SUM(M197:M202)/5</f>
        <v>58.68293431560001</v>
      </c>
      <c r="N203" s="4">
        <f>SUM(N197:N202)/5</f>
        <v>3596.4339999999997</v>
      </c>
      <c r="P203" s="4">
        <f>SUM(P197:P202)/5</f>
        <v>187.534567038</v>
      </c>
      <c r="Q203" s="4">
        <f>SUM(Q197:Q202)/5</f>
        <v>11493.289999999999</v>
      </c>
      <c r="T203" s="4">
        <f>SUM(T197:T202)/5</f>
        <v>827.2927038306</v>
      </c>
      <c r="U203" s="4">
        <f>SUM(U197:U202)/5</f>
        <v>50701.691999999995</v>
      </c>
      <c r="W203" s="4">
        <f>AVERAGE(W197:W202)</f>
        <v>226.66000000000003</v>
      </c>
      <c r="X203" s="4">
        <f>SUM(X197:X202)/5</f>
        <v>53.164205134250004</v>
      </c>
      <c r="Y203" s="4">
        <f>SUM(Y197:Y202)/5</f>
        <v>283.98</v>
      </c>
      <c r="AA203" s="4">
        <f>SUM(AA197:AA202)/5</f>
        <v>48.651369579749996</v>
      </c>
      <c r="AB203" s="4">
        <f>SUM(AB197:AB202)/5</f>
        <v>267.27</v>
      </c>
      <c r="AC203" s="4">
        <f>X203+AA203</f>
        <v>101.81557471400001</v>
      </c>
      <c r="AD203" s="4">
        <f>SUM(AD197:AD202)/5</f>
        <v>551.2499999999999</v>
      </c>
      <c r="AG203" s="4">
        <f>SUM(AG197:AG202)/5</f>
        <v>9.3352835275</v>
      </c>
      <c r="AH203" s="4">
        <f>SUM(AH197:AH202)/5</f>
        <v>53.446000000000005</v>
      </c>
      <c r="AJ203" s="4">
        <f>SUM(AJ197:AJ202)/5</f>
        <v>53.459744261000004</v>
      </c>
      <c r="AK203" s="4">
        <f>SUM(AK197:AK202)/5</f>
        <v>275.62</v>
      </c>
      <c r="AN203" s="4">
        <f>SUM(AN197:AN202)/5</f>
        <v>164.6106025025</v>
      </c>
      <c r="AO203" s="4">
        <f>SUM(AO197:AO202)/5</f>
        <v>880.316</v>
      </c>
      <c r="AQ203" s="4">
        <f>SUM(AQ197:AQ202)/5</f>
        <v>36163.21799999999</v>
      </c>
      <c r="AU203" s="4">
        <f>SUM(AU197:AU202)/5</f>
        <v>51582.007999999994</v>
      </c>
      <c r="AV203" s="1">
        <f>U203/AU203</f>
        <v>0.9829336616752105</v>
      </c>
      <c r="AW203" s="1">
        <f>AO203/AU203</f>
        <v>0.01706633832478953</v>
      </c>
    </row>
    <row r="204" ht="12.75">
      <c r="B204" s="6"/>
    </row>
    <row r="205" spans="1:49" ht="12.75">
      <c r="A205" s="3">
        <v>1456</v>
      </c>
      <c r="B205" s="6">
        <v>12</v>
      </c>
      <c r="C205" s="4">
        <v>1049.78</v>
      </c>
      <c r="D205" s="4">
        <f>C205*0.2447529</f>
        <v>256.936699362</v>
      </c>
      <c r="E205" s="4">
        <v>15746.67</v>
      </c>
      <c r="F205" s="4">
        <v>1113.85</v>
      </c>
      <c r="G205" s="4">
        <f>F205*0.2447529</f>
        <v>272.61801766499997</v>
      </c>
      <c r="H205" s="4">
        <v>16707.75</v>
      </c>
      <c r="I205" s="4">
        <f aca="true" t="shared" si="54" ref="I205:J209">D205+G205</f>
        <v>529.5547170269999</v>
      </c>
      <c r="J205" s="4">
        <f t="shared" si="54"/>
        <v>32454.42</v>
      </c>
      <c r="L205" s="4">
        <v>0</v>
      </c>
      <c r="M205" s="4">
        <f>L205*0.2447529</f>
        <v>0</v>
      </c>
      <c r="O205" s="4">
        <v>553.19</v>
      </c>
      <c r="P205" s="4">
        <f>O205*0.2447529</f>
        <v>135.39485675100002</v>
      </c>
      <c r="Q205" s="4">
        <v>8297.8</v>
      </c>
      <c r="S205" s="4">
        <f>C205+F205+L205+O205</f>
        <v>2716.82</v>
      </c>
      <c r="T205" s="4">
        <f>S205*0.2447529</f>
        <v>664.9495737780001</v>
      </c>
      <c r="U205" s="4">
        <v>40752.22</v>
      </c>
      <c r="W205" s="4">
        <v>797.9</v>
      </c>
      <c r="X205" s="4">
        <f>W205*0.2447529*(23/24)</f>
        <v>187.15132478875</v>
      </c>
      <c r="Y205" s="4">
        <v>988.81</v>
      </c>
      <c r="Z205" s="4">
        <v>238.9</v>
      </c>
      <c r="AA205" s="4">
        <f>Z205*0.2447529*(23/24)</f>
        <v>56.035156651250006</v>
      </c>
      <c r="AB205" s="4">
        <v>311.75</v>
      </c>
      <c r="AC205" s="4">
        <f aca="true" t="shared" si="55" ref="AC205:AD209">X205+AA205</f>
        <v>243.18648144000002</v>
      </c>
      <c r="AD205" s="4">
        <f t="shared" si="55"/>
        <v>1300.56</v>
      </c>
      <c r="AF205" s="4">
        <v>0</v>
      </c>
      <c r="AG205" s="4">
        <f>AF205*0.2447529*(23/24)</f>
        <v>0</v>
      </c>
      <c r="AI205" s="4">
        <v>33.2</v>
      </c>
      <c r="AJ205" s="4">
        <f>AI205*0.2447529*(23/24)</f>
        <v>7.787221435000001</v>
      </c>
      <c r="AK205" s="4">
        <v>46.53</v>
      </c>
      <c r="AM205" s="4">
        <f>W205+Z205+AF205+AI205</f>
        <v>1070</v>
      </c>
      <c r="AN205" s="4">
        <f>AM205*0.2447529*(23/24)</f>
        <v>250.97370287500001</v>
      </c>
      <c r="AO205" s="4">
        <v>1347.09</v>
      </c>
      <c r="AQ205" s="4">
        <f>J205+AD205</f>
        <v>33754.979999999996</v>
      </c>
      <c r="AR205" s="1">
        <f>J205/AQ205</f>
        <v>0.9614705741197299</v>
      </c>
      <c r="AS205" s="1">
        <f>AD205/AQ205</f>
        <v>0.03852942588027011</v>
      </c>
      <c r="AU205" s="4">
        <f>U205+AO205</f>
        <v>42099.31</v>
      </c>
      <c r="AV205" s="1">
        <f>U205/AU205</f>
        <v>0.968002088395273</v>
      </c>
      <c r="AW205" s="1">
        <f>AO205/AU205</f>
        <v>0.031997911604727015</v>
      </c>
    </row>
    <row r="206" spans="1:49" ht="12.75">
      <c r="A206" s="3">
        <v>1457</v>
      </c>
      <c r="B206" s="6">
        <v>12</v>
      </c>
      <c r="C206" s="4">
        <v>1079.78</v>
      </c>
      <c r="D206" s="4">
        <f>C206*0.2447529</f>
        <v>264.279286362</v>
      </c>
      <c r="E206" s="4">
        <v>16196.72</v>
      </c>
      <c r="G206" s="4">
        <f>F206*0.2447529</f>
        <v>0</v>
      </c>
      <c r="H206" s="4">
        <f>(G206/T206)*U206</f>
        <v>0</v>
      </c>
      <c r="I206" s="4">
        <f t="shared" si="54"/>
        <v>264.279286362</v>
      </c>
      <c r="J206" s="4">
        <f t="shared" si="54"/>
        <v>16196.72</v>
      </c>
      <c r="M206" s="4">
        <f>L206*0.2447529</f>
        <v>0</v>
      </c>
      <c r="P206" s="4">
        <f>O206*0.2447529</f>
        <v>0</v>
      </c>
      <c r="S206" s="4">
        <f>C206+F206+L206+O206</f>
        <v>1079.78</v>
      </c>
      <c r="T206" s="4">
        <f>S206*0.2447529</f>
        <v>264.279286362</v>
      </c>
      <c r="U206" s="4">
        <v>16196.72</v>
      </c>
      <c r="W206" s="4">
        <v>32</v>
      </c>
      <c r="X206" s="4">
        <f>W206*0.2447529*(23/24)</f>
        <v>7.5057556000000005</v>
      </c>
      <c r="Y206" s="4">
        <v>69</v>
      </c>
      <c r="AA206" s="4">
        <f>Z206*0.2447529*(23/24)</f>
        <v>0</v>
      </c>
      <c r="AB206" s="4">
        <f>(AA206/AN206)*AO206</f>
        <v>0</v>
      </c>
      <c r="AC206" s="4">
        <f t="shared" si="55"/>
        <v>7.5057556000000005</v>
      </c>
      <c r="AD206" s="4">
        <f t="shared" si="55"/>
        <v>69</v>
      </c>
      <c r="AG206" s="4">
        <f>AF206*0.2447529*(23/24)</f>
        <v>0</v>
      </c>
      <c r="AJ206" s="4">
        <f>AI206*0.2447529*(23/24)</f>
        <v>0</v>
      </c>
      <c r="AM206" s="4">
        <f>W206+Z206+AF206+AI206</f>
        <v>32</v>
      </c>
      <c r="AN206" s="4">
        <f>AM206*0.2447529*(23/24)</f>
        <v>7.5057556000000005</v>
      </c>
      <c r="AO206" s="4">
        <v>69</v>
      </c>
      <c r="AQ206" s="4">
        <f>J206+AD206</f>
        <v>16265.72</v>
      </c>
      <c r="AR206" s="1">
        <f>J206/AQ206</f>
        <v>0.995757949847901</v>
      </c>
      <c r="AS206" s="1">
        <f>AD206/AQ206</f>
        <v>0.0042420501520990155</v>
      </c>
      <c r="AU206" s="4">
        <f>U206+AO206</f>
        <v>16265.72</v>
      </c>
      <c r="AV206" s="1">
        <f>U206/AU206</f>
        <v>0.995757949847901</v>
      </c>
      <c r="AW206" s="1">
        <f>AO206/AU206</f>
        <v>0.0042420501520990155</v>
      </c>
    </row>
    <row r="207" spans="1:49" ht="12.75">
      <c r="A207" s="3">
        <v>1458</v>
      </c>
      <c r="B207" s="6">
        <v>12</v>
      </c>
      <c r="C207" s="4">
        <v>992.88</v>
      </c>
      <c r="D207" s="4">
        <f>C207*0.2447529</f>
        <v>243.010259352</v>
      </c>
      <c r="E207" s="4">
        <v>14893.16</v>
      </c>
      <c r="G207" s="4">
        <f>F207*0.2447529</f>
        <v>0</v>
      </c>
      <c r="H207" s="4">
        <f>(G207/T207)*U207</f>
        <v>0</v>
      </c>
      <c r="I207" s="4">
        <f t="shared" si="54"/>
        <v>243.010259352</v>
      </c>
      <c r="J207" s="4">
        <f t="shared" si="54"/>
        <v>14893.16</v>
      </c>
      <c r="M207" s="4">
        <f>L207*0.2447529</f>
        <v>0</v>
      </c>
      <c r="P207" s="4">
        <f>O207*0.2447529</f>
        <v>0</v>
      </c>
      <c r="S207" s="4">
        <f>C207+F207+L207+O207</f>
        <v>992.88</v>
      </c>
      <c r="T207" s="4">
        <f>S207*0.2447529</f>
        <v>243.010259352</v>
      </c>
      <c r="U207" s="4">
        <v>14893.16</v>
      </c>
      <c r="W207" s="4">
        <v>255.6</v>
      </c>
      <c r="X207" s="4">
        <f>W207*0.2447529*(23/24)</f>
        <v>59.952222855</v>
      </c>
      <c r="Y207" s="4">
        <v>606.26</v>
      </c>
      <c r="AA207" s="4">
        <f>Z207*0.2447529*(23/24)</f>
        <v>0</v>
      </c>
      <c r="AB207" s="4">
        <f>(AA207/AN207)*AO207</f>
        <v>0</v>
      </c>
      <c r="AC207" s="4">
        <f t="shared" si="55"/>
        <v>59.952222855</v>
      </c>
      <c r="AD207" s="4">
        <f t="shared" si="55"/>
        <v>606.26</v>
      </c>
      <c r="AG207" s="4">
        <f>AF207*0.2447529*(23/24)</f>
        <v>0</v>
      </c>
      <c r="AJ207" s="4">
        <f>AI207*0.2447529*(23/24)</f>
        <v>0</v>
      </c>
      <c r="AM207" s="4">
        <f>W207+Z207+AF207+AI207</f>
        <v>255.6</v>
      </c>
      <c r="AN207" s="4">
        <f>AM207*0.2447529*(23/24)</f>
        <v>59.952222855</v>
      </c>
      <c r="AO207" s="4">
        <v>606.26</v>
      </c>
      <c r="AQ207" s="4">
        <f>J207+AD207</f>
        <v>15499.42</v>
      </c>
      <c r="AR207" s="1">
        <f>J207/AQ207</f>
        <v>0.9608849879543879</v>
      </c>
      <c r="AS207" s="1">
        <f>AD207/AQ207</f>
        <v>0.039115012045612026</v>
      </c>
      <c r="AU207" s="4">
        <f>U207+AO207</f>
        <v>15499.42</v>
      </c>
      <c r="AV207" s="1">
        <f>U207/AU207</f>
        <v>0.9608849879543879</v>
      </c>
      <c r="AW207" s="1">
        <f>AO207/AU207</f>
        <v>0.039115012045612026</v>
      </c>
    </row>
    <row r="208" spans="1:49" ht="12.75">
      <c r="A208" s="3">
        <v>1459</v>
      </c>
      <c r="B208" s="6">
        <v>12</v>
      </c>
      <c r="C208" s="4">
        <v>69.94</v>
      </c>
      <c r="D208" s="4">
        <f>C208*0.2447529</f>
        <v>17.118017826</v>
      </c>
      <c r="E208" s="4">
        <v>1049.08</v>
      </c>
      <c r="F208" s="4">
        <v>165.83</v>
      </c>
      <c r="G208" s="4">
        <f>F208*0.2447529</f>
        <v>40.587373407</v>
      </c>
      <c r="H208" s="4">
        <v>2487.5</v>
      </c>
      <c r="I208" s="4">
        <f t="shared" si="54"/>
        <v>57.705391233</v>
      </c>
      <c r="J208" s="4">
        <f t="shared" si="54"/>
        <v>3536.58</v>
      </c>
      <c r="M208" s="4">
        <f>L208*0.2447529</f>
        <v>0</v>
      </c>
      <c r="P208" s="4">
        <f>O208*0.2447529</f>
        <v>0</v>
      </c>
      <c r="S208" s="4">
        <f>C208+F208+L208+O208</f>
        <v>235.77</v>
      </c>
      <c r="T208" s="4">
        <f>S208*0.2447529</f>
        <v>57.705391233</v>
      </c>
      <c r="U208" s="4">
        <v>3536.58</v>
      </c>
      <c r="W208" s="4">
        <v>8.1</v>
      </c>
      <c r="X208" s="4">
        <f>W208*0.2447529*(23/24)</f>
        <v>1.89989438625</v>
      </c>
      <c r="Y208" s="4">
        <v>19.2</v>
      </c>
      <c r="AA208" s="4">
        <f>Z208*0.2447529*(23/24)</f>
        <v>0</v>
      </c>
      <c r="AB208" s="4">
        <f>(AA208/AN208)*AO208</f>
        <v>0</v>
      </c>
      <c r="AC208" s="4">
        <f t="shared" si="55"/>
        <v>1.89989438625</v>
      </c>
      <c r="AD208" s="4">
        <f t="shared" si="55"/>
        <v>19.2</v>
      </c>
      <c r="AG208" s="4">
        <f>AF208*0.2447529*(23/24)</f>
        <v>0</v>
      </c>
      <c r="AJ208" s="4">
        <f>AI208*0.2447529*(23/24)</f>
        <v>0</v>
      </c>
      <c r="AM208" s="4">
        <f>W208+Z208+AF208+AI208</f>
        <v>8.1</v>
      </c>
      <c r="AN208" s="4">
        <f>AM208*0.2447529*(23/24)</f>
        <v>1.89989438625</v>
      </c>
      <c r="AO208" s="4">
        <v>19.2</v>
      </c>
      <c r="AQ208" s="4">
        <f>J208+AD208</f>
        <v>3555.7799999999997</v>
      </c>
      <c r="AR208" s="1">
        <f>J208/AQ208</f>
        <v>0.9946003408534837</v>
      </c>
      <c r="AS208" s="1">
        <f>AD208/AQ208</f>
        <v>0.0053996591465163765</v>
      </c>
      <c r="AU208" s="4">
        <f>U208+AO208</f>
        <v>3555.7799999999997</v>
      </c>
      <c r="AV208" s="1">
        <f>U208/AU208</f>
        <v>0.9946003408534837</v>
      </c>
      <c r="AW208" s="1">
        <f>AO208/AU208</f>
        <v>0.0053996591465163765</v>
      </c>
    </row>
    <row r="209" spans="1:49" ht="12.75">
      <c r="A209" s="3">
        <v>1460</v>
      </c>
      <c r="B209" s="6">
        <v>12</v>
      </c>
      <c r="C209" s="4">
        <v>92.39</v>
      </c>
      <c r="D209" s="4">
        <f>C209*0.2447529</f>
        <v>22.612720431</v>
      </c>
      <c r="E209" s="4">
        <v>1385.91</v>
      </c>
      <c r="F209" s="4">
        <v>53.67</v>
      </c>
      <c r="G209" s="4">
        <f>F209*0.2447529</f>
        <v>13.135888143</v>
      </c>
      <c r="H209" s="4">
        <v>805</v>
      </c>
      <c r="I209" s="4">
        <f t="shared" si="54"/>
        <v>35.748608574</v>
      </c>
      <c r="J209" s="4">
        <f t="shared" si="54"/>
        <v>2190.91</v>
      </c>
      <c r="M209" s="4">
        <f>L209*0.2447529</f>
        <v>0</v>
      </c>
      <c r="P209" s="4">
        <f>O209*0.2447529</f>
        <v>0</v>
      </c>
      <c r="S209" s="4">
        <f>C209+F209+L209+O209</f>
        <v>146.06</v>
      </c>
      <c r="T209" s="4">
        <f>S209*0.2447529</f>
        <v>35.748608574</v>
      </c>
      <c r="U209" s="4">
        <v>2190.91</v>
      </c>
      <c r="W209" s="4">
        <v>0</v>
      </c>
      <c r="X209" s="4">
        <f>W209*0.2447529*(23/24)</f>
        <v>0</v>
      </c>
      <c r="Y209" s="4">
        <v>0</v>
      </c>
      <c r="AA209" s="4">
        <f>Z209*0.2447529*(23/24)</f>
        <v>0</v>
      </c>
      <c r="AB209" s="4">
        <v>0</v>
      </c>
      <c r="AC209" s="4">
        <f t="shared" si="55"/>
        <v>0</v>
      </c>
      <c r="AD209" s="4">
        <f t="shared" si="55"/>
        <v>0</v>
      </c>
      <c r="AG209" s="4">
        <f>AF209*0.2447529*(23/24)</f>
        <v>0</v>
      </c>
      <c r="AJ209" s="4">
        <f>AI209*0.2447529*(23/24)</f>
        <v>0</v>
      </c>
      <c r="AM209" s="4">
        <f>W209+Z209+AF209+AI209</f>
        <v>0</v>
      </c>
      <c r="AN209" s="4">
        <f>AM209*0.2447529*(23/24)</f>
        <v>0</v>
      </c>
      <c r="AO209" s="4">
        <v>0</v>
      </c>
      <c r="AQ209" s="4">
        <f>J209+AD209</f>
        <v>2190.91</v>
      </c>
      <c r="AR209" s="1">
        <f>J209/AQ209</f>
        <v>1</v>
      </c>
      <c r="AS209" s="1">
        <f>AD209/AQ209</f>
        <v>0</v>
      </c>
      <c r="AU209" s="4">
        <f>U209+AO209</f>
        <v>2190.91</v>
      </c>
      <c r="AV209" s="1">
        <f>U209/AU209</f>
        <v>1</v>
      </c>
      <c r="AW209" s="1">
        <f>AO209/AU209</f>
        <v>0</v>
      </c>
    </row>
    <row r="210" ht="12.75">
      <c r="B210" s="6"/>
    </row>
    <row r="211" spans="1:49" ht="12.75">
      <c r="A211" s="3">
        <f>1456-60</f>
        <v>1396</v>
      </c>
      <c r="B211" s="6"/>
      <c r="D211" s="4">
        <f>SUM(D205:D210)/5</f>
        <v>160.79139666659998</v>
      </c>
      <c r="E211" s="4">
        <f>SUM(E205:E210)/5</f>
        <v>9854.308</v>
      </c>
      <c r="G211" s="4">
        <f>SUM(G205:G210)/5</f>
        <v>65.26825584299999</v>
      </c>
      <c r="H211" s="4">
        <f>SUM(H205:H210)/5</f>
        <v>4000.05</v>
      </c>
      <c r="I211" s="4">
        <f>D211+G211</f>
        <v>226.05965250959997</v>
      </c>
      <c r="J211" s="4">
        <f>SUM(J205:J210)/5</f>
        <v>13854.358000000002</v>
      </c>
      <c r="M211" s="4">
        <f>SUM(M205:M210)/5</f>
        <v>0</v>
      </c>
      <c r="N211" s="4">
        <v>0</v>
      </c>
      <c r="P211" s="4">
        <f>SUM(P205:P210)/5</f>
        <v>27.078971350200003</v>
      </c>
      <c r="Q211" s="4">
        <f>SUM(Q205:Q210)/5</f>
        <v>1659.56</v>
      </c>
      <c r="T211" s="4">
        <f>SUM(T205:T210)/5</f>
        <v>253.13862385980002</v>
      </c>
      <c r="U211" s="4">
        <f>SUM(U205:U210)/5</f>
        <v>15513.918000000001</v>
      </c>
      <c r="W211" s="4">
        <f>AVERAGE(W205:W210)</f>
        <v>218.71999999999997</v>
      </c>
      <c r="X211" s="4">
        <f>SUM(X205:X210)/5</f>
        <v>51.301839526</v>
      </c>
      <c r="Y211" s="4">
        <f>SUM(Y205:Y210)/5</f>
        <v>336.654</v>
      </c>
      <c r="AA211" s="4">
        <f>SUM(AA205:AA210)/5</f>
        <v>11.20703133025</v>
      </c>
      <c r="AB211" s="4">
        <f>SUM(AB205:AB210)/5</f>
        <v>62.35</v>
      </c>
      <c r="AC211" s="4">
        <f>X211+AA211</f>
        <v>62.50887085625</v>
      </c>
      <c r="AD211" s="4">
        <f>SUM(AD205:AD210)/5</f>
        <v>399.004</v>
      </c>
      <c r="AG211" s="4">
        <f>SUM(AG205:AG210)/5</f>
        <v>0</v>
      </c>
      <c r="AH211" s="4">
        <f>SUM(AH205:AH210)/5</f>
        <v>0</v>
      </c>
      <c r="AJ211" s="4">
        <f>SUM(AJ205:AJ210)/5</f>
        <v>1.5574442870000003</v>
      </c>
      <c r="AK211" s="4">
        <f>SUM(AK205:AK210)/5</f>
        <v>9.306000000000001</v>
      </c>
      <c r="AN211" s="4">
        <f>SUM(AN205:AN210)/5</f>
        <v>64.06631514325001</v>
      </c>
      <c r="AO211" s="4">
        <f>SUM(AO205:AO210)/5</f>
        <v>408.31</v>
      </c>
      <c r="AQ211" s="4">
        <f>SUM(AQ205:AQ210)/5</f>
        <v>14253.362</v>
      </c>
      <c r="AU211" s="4">
        <f>SUM(AU205:AU210)/5</f>
        <v>15922.228</v>
      </c>
      <c r="AV211" s="1">
        <f>U211/AU211</f>
        <v>0.9743559758094158</v>
      </c>
      <c r="AW211" s="1">
        <f>AO211/AU211</f>
        <v>0.025644024190584383</v>
      </c>
    </row>
    <row r="212" ht="12.75">
      <c r="B212" s="6"/>
    </row>
    <row r="213" spans="1:49" ht="12.75">
      <c r="A213" s="3">
        <v>1461</v>
      </c>
      <c r="B213" s="6">
        <v>12</v>
      </c>
      <c r="C213" s="4">
        <v>92.39</v>
      </c>
      <c r="D213" s="4">
        <f>C213*0.2447529</f>
        <v>22.612720431</v>
      </c>
      <c r="E213" s="4">
        <v>1385.91</v>
      </c>
      <c r="G213" s="4">
        <f>F213*0.2447529</f>
        <v>0</v>
      </c>
      <c r="H213" s="4">
        <f>(G213/T213)*U213</f>
        <v>0</v>
      </c>
      <c r="I213" s="4">
        <f aca="true" t="shared" si="56" ref="I213:J217">D213+G213</f>
        <v>22.612720431</v>
      </c>
      <c r="J213" s="4">
        <f t="shared" si="56"/>
        <v>1385.91</v>
      </c>
      <c r="M213" s="4">
        <f>L213*0.2447529</f>
        <v>0</v>
      </c>
      <c r="P213" s="4">
        <f>O213*0.2447529</f>
        <v>0</v>
      </c>
      <c r="S213" s="4">
        <f>C213+F213+L213+O213</f>
        <v>92.39</v>
      </c>
      <c r="T213" s="4">
        <f>S213*0.2447529</f>
        <v>22.612720431</v>
      </c>
      <c r="U213" s="4">
        <v>1385.91</v>
      </c>
      <c r="W213" s="4">
        <v>0</v>
      </c>
      <c r="X213" s="4">
        <f>W213*0.2447529*(23/24)</f>
        <v>0</v>
      </c>
      <c r="Y213" s="4">
        <v>0</v>
      </c>
      <c r="AA213" s="4">
        <f>Z213*0.2447529*(23/24)</f>
        <v>0</v>
      </c>
      <c r="AB213" s="4">
        <v>0</v>
      </c>
      <c r="AC213" s="4">
        <f aca="true" t="shared" si="57" ref="AC213:AD217">X213+AA213</f>
        <v>0</v>
      </c>
      <c r="AD213" s="4">
        <f t="shared" si="57"/>
        <v>0</v>
      </c>
      <c r="AG213" s="4">
        <f>AF213*0.2447529*(23/24)</f>
        <v>0</v>
      </c>
      <c r="AJ213" s="4">
        <f>AI213*0.2447529*(23/24)</f>
        <v>0</v>
      </c>
      <c r="AM213" s="4">
        <f>W213+Z213+AF213+AI213</f>
        <v>0</v>
      </c>
      <c r="AN213" s="4">
        <f>AM213*0.2447529*(23/24)</f>
        <v>0</v>
      </c>
      <c r="AO213" s="4">
        <v>0</v>
      </c>
      <c r="AQ213" s="4">
        <f>J213+AD213</f>
        <v>1385.91</v>
      </c>
      <c r="AR213" s="1">
        <f>J213/AQ213</f>
        <v>1</v>
      </c>
      <c r="AS213" s="1">
        <f>AD213/AQ213</f>
        <v>0</v>
      </c>
      <c r="AU213" s="4">
        <f>U213+AO213</f>
        <v>1385.91</v>
      </c>
      <c r="AV213" s="1">
        <f>U213/AU213</f>
        <v>1</v>
      </c>
      <c r="AW213" s="1">
        <f>AO213/AU213</f>
        <v>0</v>
      </c>
    </row>
    <row r="214" spans="1:49" ht="12.75">
      <c r="A214" s="3">
        <v>1462</v>
      </c>
      <c r="B214" s="6">
        <v>12</v>
      </c>
      <c r="C214" s="4">
        <v>42.35</v>
      </c>
      <c r="D214" s="4">
        <f>C214*0.2447529</f>
        <v>10.365285315</v>
      </c>
      <c r="E214" s="4">
        <v>635.21</v>
      </c>
      <c r="G214" s="4">
        <f>F214*0.2447529</f>
        <v>0</v>
      </c>
      <c r="H214" s="4">
        <f>(G214/T214)*U214</f>
        <v>0</v>
      </c>
      <c r="I214" s="4">
        <f t="shared" si="56"/>
        <v>10.365285315</v>
      </c>
      <c r="J214" s="4">
        <f t="shared" si="56"/>
        <v>635.21</v>
      </c>
      <c r="M214" s="4">
        <f>L214*0.2447529</f>
        <v>0</v>
      </c>
      <c r="P214" s="4">
        <f>O214*0.2447529</f>
        <v>0</v>
      </c>
      <c r="S214" s="4">
        <f>C214+F214+L214+O214</f>
        <v>42.35</v>
      </c>
      <c r="T214" s="4">
        <f>S214*0.2447529</f>
        <v>10.365285315</v>
      </c>
      <c r="U214" s="4">
        <v>635.21</v>
      </c>
      <c r="W214" s="4">
        <v>0</v>
      </c>
      <c r="X214" s="4">
        <f>W214*0.2447529*(23/24)</f>
        <v>0</v>
      </c>
      <c r="Y214" s="4">
        <v>0</v>
      </c>
      <c r="AA214" s="4">
        <f>Z214*0.2447529*(23/24)</f>
        <v>0</v>
      </c>
      <c r="AB214" s="4">
        <v>0</v>
      </c>
      <c r="AC214" s="4">
        <f t="shared" si="57"/>
        <v>0</v>
      </c>
      <c r="AD214" s="4">
        <f t="shared" si="57"/>
        <v>0</v>
      </c>
      <c r="AG214" s="4">
        <f>AF214*0.2447529*(23/24)</f>
        <v>0</v>
      </c>
      <c r="AJ214" s="4">
        <f>AI214*0.2447529*(23/24)</f>
        <v>0</v>
      </c>
      <c r="AM214" s="4">
        <f>W214+Z214+AF214+AI214</f>
        <v>0</v>
      </c>
      <c r="AN214" s="4">
        <f>AM214*0.2447529*(23/24)</f>
        <v>0</v>
      </c>
      <c r="AO214" s="4">
        <v>0</v>
      </c>
      <c r="AQ214" s="4">
        <f>J214+AD214</f>
        <v>635.21</v>
      </c>
      <c r="AR214" s="1">
        <f>J214/AQ214</f>
        <v>1</v>
      </c>
      <c r="AS214" s="1">
        <f>AD214/AQ214</f>
        <v>0</v>
      </c>
      <c r="AU214" s="4">
        <f>U214+AO214</f>
        <v>635.21</v>
      </c>
      <c r="AV214" s="1">
        <f>U214/AU214</f>
        <v>1</v>
      </c>
      <c r="AW214" s="1">
        <f>AO214/AU214</f>
        <v>0</v>
      </c>
    </row>
    <row r="215" spans="1:49" ht="12.75">
      <c r="A215" s="3">
        <v>1463</v>
      </c>
      <c r="B215" s="6">
        <v>12</v>
      </c>
      <c r="D215" s="4">
        <f>C215*0.2447529</f>
        <v>0</v>
      </c>
      <c r="E215" s="4">
        <v>0</v>
      </c>
      <c r="G215" s="4">
        <f>F215*0.2447529</f>
        <v>0</v>
      </c>
      <c r="H215" s="4">
        <v>0</v>
      </c>
      <c r="I215" s="4">
        <f t="shared" si="56"/>
        <v>0</v>
      </c>
      <c r="J215" s="4">
        <f t="shared" si="56"/>
        <v>0</v>
      </c>
      <c r="M215" s="4">
        <f>L215*0.2447529</f>
        <v>0</v>
      </c>
      <c r="P215" s="4">
        <f>O215*0.2447529</f>
        <v>0</v>
      </c>
      <c r="S215" s="4">
        <f>C215+F215+L215+O215</f>
        <v>0</v>
      </c>
      <c r="T215" s="4">
        <f>S215*0.2447529</f>
        <v>0</v>
      </c>
      <c r="W215" s="4">
        <v>0</v>
      </c>
      <c r="X215" s="4">
        <f>W215*0.2447529*(23/24)</f>
        <v>0</v>
      </c>
      <c r="Y215" s="4">
        <v>0</v>
      </c>
      <c r="AA215" s="4">
        <f>Z215*0.2447529*(23/24)</f>
        <v>0</v>
      </c>
      <c r="AB215" s="4">
        <v>0</v>
      </c>
      <c r="AC215" s="4">
        <f t="shared" si="57"/>
        <v>0</v>
      </c>
      <c r="AD215" s="4">
        <f t="shared" si="57"/>
        <v>0</v>
      </c>
      <c r="AG215" s="4">
        <f>AF215*0.2447529*(23/24)</f>
        <v>0</v>
      </c>
      <c r="AJ215" s="4">
        <f>AI215*0.2447529*(23/24)</f>
        <v>0</v>
      </c>
      <c r="AM215" s="4">
        <f>W215+Z215+AF215+AI215</f>
        <v>0</v>
      </c>
      <c r="AN215" s="4">
        <f>AM215*0.2447529*(23/24)</f>
        <v>0</v>
      </c>
      <c r="AO215" s="4">
        <v>0</v>
      </c>
      <c r="AQ215" s="4">
        <v>0</v>
      </c>
      <c r="AR215" s="4">
        <v>0</v>
      </c>
      <c r="AS215" s="4">
        <v>0</v>
      </c>
      <c r="AU215" s="4">
        <f>U215+AO215</f>
        <v>0</v>
      </c>
      <c r="AV215" s="1">
        <v>0</v>
      </c>
      <c r="AW215" s="1">
        <v>0</v>
      </c>
    </row>
    <row r="216" spans="1:49" ht="12.75">
      <c r="A216" s="3">
        <v>1464</v>
      </c>
      <c r="B216" s="6">
        <v>12</v>
      </c>
      <c r="D216" s="4">
        <f>C216*0.2447529</f>
        <v>0</v>
      </c>
      <c r="E216" s="4">
        <v>0</v>
      </c>
      <c r="G216" s="4">
        <f>F216*0.2447529</f>
        <v>0</v>
      </c>
      <c r="H216" s="4">
        <v>0</v>
      </c>
      <c r="I216" s="4">
        <f t="shared" si="56"/>
        <v>0</v>
      </c>
      <c r="J216" s="4">
        <f t="shared" si="56"/>
        <v>0</v>
      </c>
      <c r="M216" s="4">
        <f>L216*0.2447529</f>
        <v>0</v>
      </c>
      <c r="P216" s="4">
        <f>O216*0.2447529</f>
        <v>0</v>
      </c>
      <c r="S216" s="4">
        <f>C216+F216+L216+O216</f>
        <v>0</v>
      </c>
      <c r="T216" s="4">
        <f>S216*0.2447529</f>
        <v>0</v>
      </c>
      <c r="W216" s="4">
        <v>0</v>
      </c>
      <c r="X216" s="4">
        <f>W216*0.2447529*(23/24)</f>
        <v>0</v>
      </c>
      <c r="Y216" s="4">
        <v>0</v>
      </c>
      <c r="AA216" s="4">
        <f>Z216*0.2447529*(23/24)</f>
        <v>0</v>
      </c>
      <c r="AB216" s="4">
        <v>0</v>
      </c>
      <c r="AC216" s="4">
        <f t="shared" si="57"/>
        <v>0</v>
      </c>
      <c r="AD216" s="4">
        <f t="shared" si="57"/>
        <v>0</v>
      </c>
      <c r="AG216" s="4">
        <f>AF216*0.2447529*(23/24)</f>
        <v>0</v>
      </c>
      <c r="AJ216" s="4">
        <f>AI216*0.2447529*(23/24)</f>
        <v>0</v>
      </c>
      <c r="AM216" s="4">
        <f>W216+Z216+AF216+AI216</f>
        <v>0</v>
      </c>
      <c r="AN216" s="4">
        <f>AM216*0.2447529*(23/24)</f>
        <v>0</v>
      </c>
      <c r="AO216" s="4">
        <v>0</v>
      </c>
      <c r="AQ216" s="4">
        <v>0</v>
      </c>
      <c r="AR216" s="4">
        <v>0</v>
      </c>
      <c r="AS216" s="4">
        <v>0</v>
      </c>
      <c r="AU216" s="4">
        <f>U216+AO216</f>
        <v>0</v>
      </c>
      <c r="AV216" s="1">
        <v>0</v>
      </c>
      <c r="AW216" s="1">
        <v>0</v>
      </c>
    </row>
    <row r="217" spans="1:49" ht="12.75">
      <c r="A217" s="3">
        <v>1465</v>
      </c>
      <c r="B217" s="6">
        <v>12</v>
      </c>
      <c r="D217" s="4">
        <f>C217*0.2447529</f>
        <v>0</v>
      </c>
      <c r="E217" s="4">
        <v>0</v>
      </c>
      <c r="G217" s="4">
        <f>F217*0.2447529</f>
        <v>0</v>
      </c>
      <c r="H217" s="4">
        <v>0</v>
      </c>
      <c r="I217" s="4">
        <f t="shared" si="56"/>
        <v>0</v>
      </c>
      <c r="J217" s="4">
        <f t="shared" si="56"/>
        <v>0</v>
      </c>
      <c r="M217" s="4">
        <f>L217*0.2447529</f>
        <v>0</v>
      </c>
      <c r="P217" s="4">
        <f>O217*0.2447529</f>
        <v>0</v>
      </c>
      <c r="S217" s="4">
        <f>C217+F217+L217+O217</f>
        <v>0</v>
      </c>
      <c r="T217" s="4">
        <f>S217*0.2447529</f>
        <v>0</v>
      </c>
      <c r="W217" s="4">
        <v>0</v>
      </c>
      <c r="X217" s="4">
        <f>W217*0.2447529*(23/24)</f>
        <v>0</v>
      </c>
      <c r="Y217" s="4">
        <v>0</v>
      </c>
      <c r="AA217" s="4">
        <f>Z217*0.2447529*(23/24)</f>
        <v>0</v>
      </c>
      <c r="AB217" s="4">
        <v>0</v>
      </c>
      <c r="AC217" s="4">
        <f t="shared" si="57"/>
        <v>0</v>
      </c>
      <c r="AD217" s="4">
        <f t="shared" si="57"/>
        <v>0</v>
      </c>
      <c r="AG217" s="4">
        <f>AF217*0.2447529*(23/24)</f>
        <v>0</v>
      </c>
      <c r="AJ217" s="4">
        <f>AI217*0.2447529*(23/24)</f>
        <v>0</v>
      </c>
      <c r="AM217" s="4">
        <f>W217+Z217+AF217+AI217</f>
        <v>0</v>
      </c>
      <c r="AN217" s="4">
        <f>AM217*0.2447529*(23/24)</f>
        <v>0</v>
      </c>
      <c r="AO217" s="4">
        <v>0</v>
      </c>
      <c r="AQ217" s="4">
        <v>0</v>
      </c>
      <c r="AR217" s="4">
        <v>0</v>
      </c>
      <c r="AS217" s="4">
        <v>0</v>
      </c>
      <c r="AU217" s="4">
        <f>U217+AO217</f>
        <v>0</v>
      </c>
      <c r="AV217" s="1">
        <v>0</v>
      </c>
      <c r="AW217" s="1">
        <v>0</v>
      </c>
    </row>
    <row r="218" spans="2:45" ht="12.75">
      <c r="B218" s="6"/>
      <c r="AR218" s="4"/>
      <c r="AS218" s="4"/>
    </row>
    <row r="219" spans="1:49" ht="12.75">
      <c r="A219" s="3">
        <f>1461-65</f>
        <v>1396</v>
      </c>
      <c r="B219" s="6"/>
      <c r="D219" s="4">
        <f>SUM(D213:D218)/5</f>
        <v>6.5956011492</v>
      </c>
      <c r="E219" s="4">
        <f>SUM(E213:E218)/5</f>
        <v>404.22400000000005</v>
      </c>
      <c r="G219" s="4">
        <f>SUM(G213:G218)/5</f>
        <v>0</v>
      </c>
      <c r="H219" s="4">
        <f>SUM(H213:H218)/5</f>
        <v>0</v>
      </c>
      <c r="I219" s="4">
        <f>D219+G219</f>
        <v>6.5956011492</v>
      </c>
      <c r="J219" s="4">
        <f>SUM(J213:J218)/5</f>
        <v>404.22400000000005</v>
      </c>
      <c r="M219" s="4">
        <f>SUM(M213:M218)/5</f>
        <v>0</v>
      </c>
      <c r="N219" s="4">
        <v>0</v>
      </c>
      <c r="P219" s="4">
        <f>SUM(P213:P218)/5</f>
        <v>0</v>
      </c>
      <c r="Q219" s="4">
        <f>SUM(Q213:Q218)/5</f>
        <v>0</v>
      </c>
      <c r="T219" s="4">
        <f>SUM(T213:T218)/5</f>
        <v>6.5956011492</v>
      </c>
      <c r="U219" s="4">
        <f>SUM(U213:U218)/5</f>
        <v>404.22400000000005</v>
      </c>
      <c r="W219" s="4">
        <f>AVERAGE(W213:W218)</f>
        <v>0</v>
      </c>
      <c r="X219" s="4">
        <f>SUM(X213:X218)/5</f>
        <v>0</v>
      </c>
      <c r="Y219" s="4">
        <f>SUM(Y213:Y218)/5</f>
        <v>0</v>
      </c>
      <c r="AA219" s="4">
        <f>SUM(AA213:AA218)/5</f>
        <v>0</v>
      </c>
      <c r="AB219" s="4">
        <f>SUM(AB213:AB218)/5</f>
        <v>0</v>
      </c>
      <c r="AC219" s="4">
        <f>X219+AA219</f>
        <v>0</v>
      </c>
      <c r="AD219" s="4">
        <f>SUM(AD213:AD218)/5</f>
        <v>0</v>
      </c>
      <c r="AG219" s="4">
        <f>SUM(AG213:AG218)/5</f>
        <v>0</v>
      </c>
      <c r="AH219" s="4">
        <f>SUM(AH213:AH218)/5</f>
        <v>0</v>
      </c>
      <c r="AJ219" s="4">
        <f>SUM(AJ213:AJ218)/5</f>
        <v>0</v>
      </c>
      <c r="AK219" s="4">
        <f>SUM(AK213:AK218)/5</f>
        <v>0</v>
      </c>
      <c r="AN219" s="4">
        <f>SUM(AN213:AN218)/5</f>
        <v>0</v>
      </c>
      <c r="AO219" s="4">
        <f>SUM(AO213:AO218)/5</f>
        <v>0</v>
      </c>
      <c r="AQ219" s="4">
        <f>SUM(AQ213:AQ218)/5</f>
        <v>404.22400000000005</v>
      </c>
      <c r="AR219" s="4"/>
      <c r="AS219" s="4"/>
      <c r="AU219" s="4">
        <f>SUM(AU213:AU218)/5</f>
        <v>404.22400000000005</v>
      </c>
      <c r="AV219" s="1">
        <f>U219/AU219</f>
        <v>1</v>
      </c>
      <c r="AW219" s="1">
        <f>AO219/AU219</f>
        <v>0</v>
      </c>
    </row>
    <row r="220" spans="2:45" ht="12.75">
      <c r="B220" s="6"/>
      <c r="AR220" s="4"/>
      <c r="AS220" s="4"/>
    </row>
    <row r="221" spans="1:49" ht="12.75">
      <c r="A221" s="3">
        <v>1466</v>
      </c>
      <c r="B221" s="6">
        <v>12</v>
      </c>
      <c r="C221" s="4">
        <v>137.07</v>
      </c>
      <c r="D221" s="4">
        <f>C221*0.2447529</f>
        <v>33.548280002999995</v>
      </c>
      <c r="E221" s="4">
        <v>2129.62</v>
      </c>
      <c r="F221" s="4">
        <v>130.32</v>
      </c>
      <c r="G221" s="4">
        <f>F221*0.2447529</f>
        <v>31.896197928</v>
      </c>
      <c r="H221" s="4">
        <v>2024.82</v>
      </c>
      <c r="I221" s="4">
        <f aca="true" t="shared" si="58" ref="I221:J225">D221+G221</f>
        <v>65.444477931</v>
      </c>
      <c r="J221" s="4">
        <f t="shared" si="58"/>
        <v>4154.44</v>
      </c>
      <c r="L221" s="4">
        <v>15.93</v>
      </c>
      <c r="M221" s="4">
        <f>L221*0.2447529</f>
        <v>3.898913697</v>
      </c>
      <c r="N221" s="4">
        <v>247.45</v>
      </c>
      <c r="O221" s="4">
        <v>32.97</v>
      </c>
      <c r="P221" s="4">
        <f>O221*0.2447529</f>
        <v>8.069503113</v>
      </c>
      <c r="Q221" s="4">
        <v>512.3</v>
      </c>
      <c r="S221" s="4">
        <f>C221+F221+L221+O221</f>
        <v>316.28999999999996</v>
      </c>
      <c r="T221" s="4">
        <f>S221*0.2447529</f>
        <v>77.41289474099999</v>
      </c>
      <c r="U221" s="4">
        <v>4914.19</v>
      </c>
      <c r="W221" s="4">
        <v>1824.9</v>
      </c>
      <c r="X221" s="4">
        <f>W221*0.2447529*(23/24)</f>
        <v>428.03916857625</v>
      </c>
      <c r="Y221" s="4">
        <v>2541.24</v>
      </c>
      <c r="Z221" s="4">
        <v>2385.9</v>
      </c>
      <c r="AA221" s="4">
        <f>Z221*0.2447529*(23/24)</f>
        <v>559.62444643875</v>
      </c>
      <c r="AB221" s="4">
        <v>3342.18</v>
      </c>
      <c r="AC221" s="4">
        <f aca="true" t="shared" si="59" ref="AC221:AD225">X221+AA221</f>
        <v>987.663615015</v>
      </c>
      <c r="AD221" s="4">
        <f t="shared" si="59"/>
        <v>5883.42</v>
      </c>
      <c r="AF221" s="4">
        <v>357</v>
      </c>
      <c r="AG221" s="4">
        <f>AF221*0.2447529*(23/24)</f>
        <v>83.7360859125</v>
      </c>
      <c r="AH221" s="4">
        <v>496.58</v>
      </c>
      <c r="AI221" s="4">
        <v>509.7</v>
      </c>
      <c r="AJ221" s="4">
        <f>AI221*0.2447529*(23/24)</f>
        <v>119.55261341625001</v>
      </c>
      <c r="AK221" s="4">
        <v>707.2</v>
      </c>
      <c r="AM221" s="4">
        <f>W221+Z221+AF221+AI221</f>
        <v>5077.5</v>
      </c>
      <c r="AN221" s="4">
        <f>AM221*0.2447529*(23/24)</f>
        <v>1190.95231434375</v>
      </c>
      <c r="AO221" s="4">
        <v>7087.2</v>
      </c>
      <c r="AQ221" s="4">
        <f>J221+AD221</f>
        <v>10037.86</v>
      </c>
      <c r="AR221" s="1">
        <f>J221/AQ221</f>
        <v>0.4138770614453678</v>
      </c>
      <c r="AS221" s="1">
        <f>AD221/AQ221</f>
        <v>0.5861229385546322</v>
      </c>
      <c r="AU221" s="4">
        <f>U221+AO221</f>
        <v>12001.39</v>
      </c>
      <c r="AV221" s="1">
        <f>U221/AU221</f>
        <v>0.409468403243291</v>
      </c>
      <c r="AW221" s="1">
        <f>AO221/AU221</f>
        <v>0.5905315967567091</v>
      </c>
    </row>
    <row r="222" spans="1:49" ht="12.75">
      <c r="A222" s="3">
        <v>1467</v>
      </c>
      <c r="B222" s="6">
        <v>12</v>
      </c>
      <c r="C222" s="4">
        <v>334.61</v>
      </c>
      <c r="D222" s="4">
        <f>C222*0.2447529</f>
        <v>81.896767869</v>
      </c>
      <c r="E222" s="4">
        <v>5198.79</v>
      </c>
      <c r="F222" s="4">
        <v>372.41</v>
      </c>
      <c r="G222" s="4">
        <f>F222*0.2447529</f>
        <v>91.148427489</v>
      </c>
      <c r="H222" s="4">
        <v>5786.1</v>
      </c>
      <c r="I222" s="4">
        <f t="shared" si="58"/>
        <v>173.045195358</v>
      </c>
      <c r="J222" s="4">
        <f t="shared" si="58"/>
        <v>10984.89</v>
      </c>
      <c r="L222" s="4">
        <v>54.11</v>
      </c>
      <c r="M222" s="4">
        <f>L222*0.2447529</f>
        <v>13.243579419</v>
      </c>
      <c r="N222" s="4">
        <v>840.76</v>
      </c>
      <c r="O222" s="4">
        <v>109.97</v>
      </c>
      <c r="P222" s="4">
        <f>O222*0.2447529</f>
        <v>26.915476413</v>
      </c>
      <c r="Q222" s="4">
        <v>1708.53</v>
      </c>
      <c r="S222" s="4">
        <f>C222+F222+L222+O222</f>
        <v>871.1</v>
      </c>
      <c r="T222" s="4">
        <f>S222*0.2447529</f>
        <v>213.20425119</v>
      </c>
      <c r="U222" s="4">
        <v>13534.18</v>
      </c>
      <c r="W222" s="4">
        <v>4454.8</v>
      </c>
      <c r="X222" s="4">
        <f>W222*0.2447529*(23/24)</f>
        <v>1044.895001465</v>
      </c>
      <c r="Y222" s="4">
        <v>6203.62</v>
      </c>
      <c r="Z222" s="4">
        <v>6817.9</v>
      </c>
      <c r="AA222" s="4">
        <f>Z222*0.2447529*(23/24)</f>
        <v>1599.17159703875</v>
      </c>
      <c r="AB222" s="4">
        <v>9550.55</v>
      </c>
      <c r="AC222" s="4">
        <f t="shared" si="59"/>
        <v>2644.06659850375</v>
      </c>
      <c r="AD222" s="4">
        <f t="shared" si="59"/>
        <v>15754.169999999998</v>
      </c>
      <c r="AF222" s="4">
        <v>1213.1</v>
      </c>
      <c r="AG222" s="4">
        <f>AF222*0.2447529*(23/24)</f>
        <v>284.53850369875</v>
      </c>
      <c r="AH222" s="4">
        <v>1687.23</v>
      </c>
      <c r="AI222" s="4">
        <v>1700</v>
      </c>
      <c r="AJ222" s="4">
        <f>AI222*0.2447529*(23/24)</f>
        <v>398.74326625000003</v>
      </c>
      <c r="AK222" s="4">
        <v>2358.5</v>
      </c>
      <c r="AM222" s="4">
        <f>W222+Z222+AF222+AI222</f>
        <v>14185.800000000001</v>
      </c>
      <c r="AN222" s="4">
        <f>AM222*0.2447529*(23/24)</f>
        <v>3327.3483684525004</v>
      </c>
      <c r="AO222" s="4">
        <v>19799.9</v>
      </c>
      <c r="AQ222" s="4">
        <f>J222+AD222</f>
        <v>26739.059999999998</v>
      </c>
      <c r="AR222" s="1">
        <f>J222/AQ222</f>
        <v>0.4108181065452563</v>
      </c>
      <c r="AS222" s="1">
        <f>AD222/AQ222</f>
        <v>0.5891818934547437</v>
      </c>
      <c r="AU222" s="4">
        <f>U222+AO222</f>
        <v>33334.08</v>
      </c>
      <c r="AV222" s="1">
        <f>U222/AU222</f>
        <v>0.40601630523476273</v>
      </c>
      <c r="AW222" s="1">
        <f>AO222/AU222</f>
        <v>0.5939836947652373</v>
      </c>
    </row>
    <row r="223" spans="1:49" ht="12.75">
      <c r="A223" s="3">
        <v>1468</v>
      </c>
      <c r="B223" s="6">
        <v>12</v>
      </c>
      <c r="C223" s="4">
        <v>1105.4</v>
      </c>
      <c r="D223" s="4">
        <f>C223*0.2447529</f>
        <v>270.54985566</v>
      </c>
      <c r="E223" s="4">
        <v>17593.37</v>
      </c>
      <c r="F223" s="4">
        <v>140.35</v>
      </c>
      <c r="G223" s="4">
        <f>F223*0.2447529</f>
        <v>34.351069515</v>
      </c>
      <c r="H223" s="4">
        <v>2233.81</v>
      </c>
      <c r="I223" s="4">
        <f t="shared" si="58"/>
        <v>304.900925175</v>
      </c>
      <c r="J223" s="4">
        <f t="shared" si="58"/>
        <v>19827.18</v>
      </c>
      <c r="M223" s="4">
        <f>L223*0.2447529</f>
        <v>0</v>
      </c>
      <c r="P223" s="4">
        <f>O223*0.2447529</f>
        <v>0</v>
      </c>
      <c r="S223" s="4">
        <f>C223+F223+L223+O223</f>
        <v>1245.75</v>
      </c>
      <c r="T223" s="4">
        <f>S223*0.2447529</f>
        <v>304.900925175</v>
      </c>
      <c r="U223" s="4">
        <v>19827.18</v>
      </c>
      <c r="W223" s="4">
        <v>14753.9</v>
      </c>
      <c r="X223" s="4">
        <f>W223*0.2447529*(23/24)</f>
        <v>3460.59898583875</v>
      </c>
      <c r="Y223" s="4">
        <v>20840.06</v>
      </c>
      <c r="Z223" s="4">
        <v>3902.1</v>
      </c>
      <c r="AA223" s="4">
        <f>Z223*0.2447529*(23/24)</f>
        <v>915.25652896125</v>
      </c>
      <c r="AB223" s="4">
        <v>5507.9</v>
      </c>
      <c r="AC223" s="4">
        <f t="shared" si="59"/>
        <v>4375.8555148000005</v>
      </c>
      <c r="AD223" s="4">
        <f t="shared" si="59"/>
        <v>26347.96</v>
      </c>
      <c r="AG223" s="4">
        <f>AF223*0.2447529*(23/24)</f>
        <v>0</v>
      </c>
      <c r="AJ223" s="4">
        <f>AI223*0.2447529*(23/24)</f>
        <v>0</v>
      </c>
      <c r="AM223" s="4">
        <f>W223+Z223+AF223+AI223</f>
        <v>18656</v>
      </c>
      <c r="AN223" s="4">
        <f>AM223*0.2447529*(23/24)</f>
        <v>4375.8555148000005</v>
      </c>
      <c r="AO223" s="4">
        <v>26347.96</v>
      </c>
      <c r="AQ223" s="4">
        <f>J223+AD223</f>
        <v>46175.14</v>
      </c>
      <c r="AR223" s="1">
        <f>J223/AQ223</f>
        <v>0.42939079340095127</v>
      </c>
      <c r="AS223" s="1">
        <f>AD223/AQ223</f>
        <v>0.5706092065990488</v>
      </c>
      <c r="AU223" s="4">
        <f>U223+AO223</f>
        <v>46175.14</v>
      </c>
      <c r="AV223" s="1">
        <f>U223/AU223</f>
        <v>0.42939079340095127</v>
      </c>
      <c r="AW223" s="1">
        <f>AO223/AU223</f>
        <v>0.5706092065990488</v>
      </c>
    </row>
    <row r="224" spans="1:49" ht="12.75">
      <c r="A224" s="3">
        <v>1469</v>
      </c>
      <c r="B224" s="6">
        <v>12</v>
      </c>
      <c r="C224" s="4">
        <v>1553.53</v>
      </c>
      <c r="D224" s="4">
        <f>C224*0.2447529</f>
        <v>380.230972737</v>
      </c>
      <c r="E224" s="4">
        <v>24725.59</v>
      </c>
      <c r="F224" s="4">
        <v>297.04</v>
      </c>
      <c r="G224" s="4">
        <f>F224*0.2447529</f>
        <v>72.70140141600001</v>
      </c>
      <c r="H224" s="4">
        <v>4727.64</v>
      </c>
      <c r="I224" s="4">
        <f t="shared" si="58"/>
        <v>452.932374153</v>
      </c>
      <c r="J224" s="4">
        <f t="shared" si="58"/>
        <v>29453.23</v>
      </c>
      <c r="M224" s="4">
        <f>L224*0.2447529</f>
        <v>0</v>
      </c>
      <c r="P224" s="4">
        <f>O224*0.2447529</f>
        <v>0</v>
      </c>
      <c r="S224" s="4">
        <f>C224+F224+L224+O224</f>
        <v>1850.57</v>
      </c>
      <c r="T224" s="4">
        <f>S224*0.2447529</f>
        <v>452.93237415299996</v>
      </c>
      <c r="U224" s="4">
        <v>29453.23</v>
      </c>
      <c r="W224" s="4">
        <v>23166.5</v>
      </c>
      <c r="X224" s="4">
        <f>W224*0.2447529*(23/24)</f>
        <v>5433.81522210625</v>
      </c>
      <c r="Y224" s="4">
        <v>32783.63</v>
      </c>
      <c r="Z224" s="4">
        <v>8258.4</v>
      </c>
      <c r="AA224" s="4">
        <f>Z224*0.2447529*(23/24)</f>
        <v>1937.04787647</v>
      </c>
      <c r="AB224" s="4">
        <v>11656.94</v>
      </c>
      <c r="AC224" s="4">
        <f t="shared" si="59"/>
        <v>7370.86309857625</v>
      </c>
      <c r="AD224" s="4">
        <f t="shared" si="59"/>
        <v>44440.57</v>
      </c>
      <c r="AG224" s="4">
        <f>AF224*0.2447529*(23/24)</f>
        <v>0</v>
      </c>
      <c r="AJ224" s="4">
        <f>AI224*0.2447529*(23/24)</f>
        <v>0</v>
      </c>
      <c r="AM224" s="4">
        <f>W224+Z224+AF224+AI224</f>
        <v>31424.9</v>
      </c>
      <c r="AN224" s="4">
        <f>AM224*0.2447529*(23/24)</f>
        <v>7370.86309857625</v>
      </c>
      <c r="AO224" s="4">
        <v>44440.57</v>
      </c>
      <c r="AQ224" s="4">
        <f>J224+AD224</f>
        <v>73893.8</v>
      </c>
      <c r="AR224" s="1">
        <f>J224/AQ224</f>
        <v>0.39858865019798684</v>
      </c>
      <c r="AS224" s="1">
        <f>AD224/AQ224</f>
        <v>0.6014113498020132</v>
      </c>
      <c r="AU224" s="4">
        <f>U224+AO224</f>
        <v>73893.8</v>
      </c>
      <c r="AV224" s="1">
        <f>U224/AU224</f>
        <v>0.39858865019798684</v>
      </c>
      <c r="AW224" s="1">
        <f>AO224/AU224</f>
        <v>0.6014113498020132</v>
      </c>
    </row>
    <row r="225" spans="1:49" ht="12.75">
      <c r="A225" s="3">
        <v>1470</v>
      </c>
      <c r="B225" s="6">
        <v>12</v>
      </c>
      <c r="C225" s="4">
        <v>687.12</v>
      </c>
      <c r="D225" s="4">
        <f>C225*0.2447529</f>
        <v>168.174612648</v>
      </c>
      <c r="E225" s="4">
        <v>10936.01</v>
      </c>
      <c r="F225" s="4">
        <v>209.78</v>
      </c>
      <c r="G225" s="4">
        <f>F225*0.2447529</f>
        <v>51.344263362</v>
      </c>
      <c r="H225" s="4">
        <v>3338.84</v>
      </c>
      <c r="I225" s="4">
        <f t="shared" si="58"/>
        <v>219.51887600999999</v>
      </c>
      <c r="J225" s="4">
        <f t="shared" si="58"/>
        <v>14274.85</v>
      </c>
      <c r="M225" s="4">
        <f>L225*0.2447529</f>
        <v>0</v>
      </c>
      <c r="P225" s="4">
        <f>O225*0.2447529</f>
        <v>0</v>
      </c>
      <c r="S225" s="4">
        <f>C225+F225+L225+O225</f>
        <v>896.9</v>
      </c>
      <c r="T225" s="4">
        <f>S225*0.2447529</f>
        <v>219.51887600999999</v>
      </c>
      <c r="U225" s="4">
        <v>14274.85</v>
      </c>
      <c r="W225" s="4">
        <v>19232.6</v>
      </c>
      <c r="X225" s="4">
        <f>W225*0.2447529*(23/24)</f>
        <v>4511.0998485175</v>
      </c>
      <c r="Y225" s="4">
        <v>27416.96</v>
      </c>
      <c r="Z225" s="4">
        <v>10098.7</v>
      </c>
      <c r="AA225" s="4">
        <f>Z225*0.2447529*(23/24)</f>
        <v>2368.6991899287505</v>
      </c>
      <c r="AB225" s="4">
        <v>14245.88</v>
      </c>
      <c r="AC225" s="4">
        <f t="shared" si="59"/>
        <v>6879.79903844625</v>
      </c>
      <c r="AD225" s="4">
        <f t="shared" si="59"/>
        <v>41662.84</v>
      </c>
      <c r="AG225" s="4">
        <f>AF225*0.2447529*(23/24)</f>
        <v>0</v>
      </c>
      <c r="AJ225" s="4">
        <f>AI225*0.2447529*(23/24)</f>
        <v>0</v>
      </c>
      <c r="AM225" s="4">
        <f>W225+Z225+AF225+AI225</f>
        <v>29331.3</v>
      </c>
      <c r="AN225" s="4">
        <f>AM225*0.2447529*(23/24)</f>
        <v>6879.79903844625</v>
      </c>
      <c r="AO225" s="4">
        <v>41662.84</v>
      </c>
      <c r="AQ225" s="4">
        <f>J225+AD225</f>
        <v>55937.689999999995</v>
      </c>
      <c r="AR225" s="1">
        <f>J225/AQ225</f>
        <v>0.2551919823646633</v>
      </c>
      <c r="AS225" s="1">
        <f>AD225/AQ225</f>
        <v>0.7448080176353368</v>
      </c>
      <c r="AU225" s="4">
        <f>U225+AO225</f>
        <v>55937.689999999995</v>
      </c>
      <c r="AV225" s="1">
        <f>U225/AU225</f>
        <v>0.2551919823646633</v>
      </c>
      <c r="AW225" s="1">
        <f>AO225/AU225</f>
        <v>0.7448080176353368</v>
      </c>
    </row>
    <row r="226" ht="12.75">
      <c r="B226" s="6"/>
    </row>
    <row r="227" spans="1:49" ht="12.75">
      <c r="A227" s="3">
        <f>1466-70</f>
        <v>1396</v>
      </c>
      <c r="B227" s="6"/>
      <c r="D227" s="4">
        <f>SUM(D221:D226)/5</f>
        <v>186.8800977834</v>
      </c>
      <c r="E227" s="4">
        <f>SUM(E221:E226)/5</f>
        <v>12116.676</v>
      </c>
      <c r="G227" s="4">
        <f>SUM(G221:G226)/5</f>
        <v>56.28827194200001</v>
      </c>
      <c r="H227" s="4">
        <f>SUM(H221:H226)/5</f>
        <v>3622.2419999999997</v>
      </c>
      <c r="I227" s="4">
        <f>D227+G227</f>
        <v>243.1683697254</v>
      </c>
      <c r="J227" s="4">
        <f>SUM(J221:J226)/5</f>
        <v>15738.918</v>
      </c>
      <c r="M227" s="4">
        <f>SUM(M221:M226)/5</f>
        <v>3.4284986232000003</v>
      </c>
      <c r="N227" s="4">
        <f>SUM(N221:N226)/5</f>
        <v>217.642</v>
      </c>
      <c r="P227" s="4">
        <f>SUM(P221:P226)/5</f>
        <v>6.9969959052</v>
      </c>
      <c r="Q227" s="4">
        <f>SUM(Q221:Q226)/5</f>
        <v>444.166</v>
      </c>
      <c r="T227" s="4">
        <f>SUM(T221:T226)/5</f>
        <v>253.59386425379998</v>
      </c>
      <c r="U227" s="4">
        <f>SUM(U221:U226)/5</f>
        <v>16400.726000000002</v>
      </c>
      <c r="W227" s="4">
        <f>AVERAGE(W221:W226)</f>
        <v>12686.539999999999</v>
      </c>
      <c r="X227" s="4">
        <f>SUM(X221:X226)/5</f>
        <v>2975.6896453007503</v>
      </c>
      <c r="Y227" s="4">
        <f>SUM(Y221:Y226)/5</f>
        <v>17957.102000000003</v>
      </c>
      <c r="AA227" s="4">
        <f>SUM(AA221:AA226)/5</f>
        <v>1475.9599277675002</v>
      </c>
      <c r="AB227" s="4">
        <f>SUM(AB221:AB226)/5</f>
        <v>8860.689999999999</v>
      </c>
      <c r="AC227" s="4">
        <f>X227+AA227</f>
        <v>4451.649573068251</v>
      </c>
      <c r="AD227" s="4">
        <f>SUM(AD221:AD226)/5</f>
        <v>26817.791999999998</v>
      </c>
      <c r="AG227" s="4">
        <f>SUM(AG221:AG226)/5</f>
        <v>73.65491792225001</v>
      </c>
      <c r="AH227" s="4">
        <f>SUM(AH221:AH226)/5</f>
        <v>436.762</v>
      </c>
      <c r="AJ227" s="4">
        <f>SUM(AJ221:AJ226)/5</f>
        <v>103.65917593325</v>
      </c>
      <c r="AK227" s="4">
        <f>SUM(AK221:AK226)/5</f>
        <v>613.14</v>
      </c>
      <c r="AN227" s="4">
        <f>SUM(AN221:AN226)/5</f>
        <v>4628.96366692375</v>
      </c>
      <c r="AO227" s="4">
        <f>SUM(AO221:AO226)/5</f>
        <v>27867.694</v>
      </c>
      <c r="AQ227" s="4">
        <f>SUM(AQ221:AQ226)/5</f>
        <v>42556.71</v>
      </c>
      <c r="AU227" s="4">
        <f>SUM(AU221:AU226)/5</f>
        <v>44268.42</v>
      </c>
      <c r="AV227" s="1">
        <f>U227/AU227</f>
        <v>0.3704836540359923</v>
      </c>
      <c r="AW227" s="1">
        <f>AO227/AU227</f>
        <v>0.6295163459640077</v>
      </c>
    </row>
    <row r="228" ht="12.75">
      <c r="B228" s="6"/>
    </row>
    <row r="229" spans="1:49" ht="12.75">
      <c r="A229" s="3">
        <v>1471</v>
      </c>
      <c r="B229" s="6">
        <v>12</v>
      </c>
      <c r="C229" s="4">
        <v>507.34</v>
      </c>
      <c r="D229" s="4">
        <f>C229*0.2447529</f>
        <v>124.172936286</v>
      </c>
      <c r="E229" s="4">
        <v>8074.64</v>
      </c>
      <c r="F229" s="4">
        <v>115.57</v>
      </c>
      <c r="G229" s="4">
        <f>F229*0.2447529</f>
        <v>28.286092652999997</v>
      </c>
      <c r="H229" s="4">
        <v>1839.32</v>
      </c>
      <c r="I229" s="4">
        <f aca="true" t="shared" si="60" ref="I229:J233">D229+G229</f>
        <v>152.459028939</v>
      </c>
      <c r="J229" s="4">
        <f t="shared" si="60"/>
        <v>9913.960000000001</v>
      </c>
      <c r="M229" s="4">
        <f>L229*0.2447529</f>
        <v>0</v>
      </c>
      <c r="P229" s="4">
        <f>O229*0.2447529</f>
        <v>0</v>
      </c>
      <c r="S229" s="4">
        <f>C229+F229+L229+O229</f>
        <v>622.91</v>
      </c>
      <c r="T229" s="4">
        <f>S229*0.2447529</f>
        <v>152.45902893899998</v>
      </c>
      <c r="U229" s="4">
        <v>9913.96</v>
      </c>
      <c r="W229" s="4">
        <v>23671.3</v>
      </c>
      <c r="X229" s="4">
        <f>W229*0.2447529*(23/24)</f>
        <v>5552.21851669625</v>
      </c>
      <c r="Y229" s="4">
        <v>33713.96</v>
      </c>
      <c r="Z229" s="4">
        <v>12085.7</v>
      </c>
      <c r="AA229" s="4">
        <f>Z229*0.2447529*(23/24)</f>
        <v>2834.75970171625</v>
      </c>
      <c r="AB229" s="4">
        <v>17041.21</v>
      </c>
      <c r="AC229" s="4">
        <f aca="true" t="shared" si="61" ref="AC229:AD233">X229+AA229</f>
        <v>8386.9782184125</v>
      </c>
      <c r="AD229" s="4">
        <f t="shared" si="61"/>
        <v>50755.17</v>
      </c>
      <c r="AG229" s="4">
        <f>AF229*0.2447529*(23/24)</f>
        <v>0</v>
      </c>
      <c r="AJ229" s="4">
        <f>AI229*0.2447529*(23/24)</f>
        <v>0</v>
      </c>
      <c r="AM229" s="4">
        <f>W229+Z229+AF229+AI229</f>
        <v>35757</v>
      </c>
      <c r="AN229" s="4">
        <f>AM229*0.2447529*(23/24)</f>
        <v>8386.9782184125</v>
      </c>
      <c r="AO229" s="4">
        <v>50755.17</v>
      </c>
      <c r="AQ229" s="4">
        <f>J229+AD229</f>
        <v>60669.13</v>
      </c>
      <c r="AR229" s="1">
        <f>J229/AQ229</f>
        <v>0.16341028790094733</v>
      </c>
      <c r="AS229" s="1">
        <f>AD229/AQ229</f>
        <v>0.8365897120990526</v>
      </c>
      <c r="AU229" s="4">
        <f>U229+AO229</f>
        <v>60669.13</v>
      </c>
      <c r="AV229" s="1">
        <f>U229/AU229</f>
        <v>0.1634102879009473</v>
      </c>
      <c r="AW229" s="1">
        <f>AO229/AU229</f>
        <v>0.8365897120990526</v>
      </c>
    </row>
    <row r="230" spans="1:49" ht="12.75">
      <c r="A230" s="3">
        <v>1472</v>
      </c>
      <c r="B230" s="6">
        <v>12</v>
      </c>
      <c r="C230" s="4">
        <v>197.87</v>
      </c>
      <c r="D230" s="4">
        <f>C230*0.2447529</f>
        <v>48.429256323</v>
      </c>
      <c r="E230" s="4">
        <v>3149.29</v>
      </c>
      <c r="F230" s="4">
        <v>93.56</v>
      </c>
      <c r="G230" s="4">
        <f>F230*0.2447529</f>
        <v>22.899081324</v>
      </c>
      <c r="H230" s="4">
        <v>1489.12</v>
      </c>
      <c r="I230" s="4">
        <f t="shared" si="60"/>
        <v>71.328337647</v>
      </c>
      <c r="J230" s="4">
        <f t="shared" si="60"/>
        <v>4638.41</v>
      </c>
      <c r="M230" s="4">
        <f>L230*0.2447529</f>
        <v>0</v>
      </c>
      <c r="P230" s="4">
        <f>O230*0.2447529</f>
        <v>0</v>
      </c>
      <c r="S230" s="4">
        <f>C230+F230+L230+O230</f>
        <v>291.43</v>
      </c>
      <c r="T230" s="4">
        <f>S230*0.2447529</f>
        <v>71.328337647</v>
      </c>
      <c r="U230" s="4">
        <v>4638.41</v>
      </c>
      <c r="W230" s="4">
        <v>27307.2</v>
      </c>
      <c r="X230" s="4">
        <f>W230*0.2447529*(23/24)</f>
        <v>6405.03654126</v>
      </c>
      <c r="Y230" s="4">
        <v>38769.01</v>
      </c>
      <c r="Z230" s="4">
        <v>11620.5</v>
      </c>
      <c r="AA230" s="4">
        <f>Z230*0.2447529*(23/24)</f>
        <v>2725.6447796812504</v>
      </c>
      <c r="AB230" s="4">
        <v>16390.77</v>
      </c>
      <c r="AC230" s="4">
        <f t="shared" si="61"/>
        <v>9130.68132094125</v>
      </c>
      <c r="AD230" s="4">
        <f t="shared" si="61"/>
        <v>55159.78</v>
      </c>
      <c r="AG230" s="4">
        <f>AF230*0.2447529*(23/24)</f>
        <v>0</v>
      </c>
      <c r="AJ230" s="4">
        <f>AI230*0.2447529*(23/24)</f>
        <v>0</v>
      </c>
      <c r="AM230" s="4">
        <f>W230+Z230+AF230+AI230</f>
        <v>38927.7</v>
      </c>
      <c r="AN230" s="4">
        <f>AM230*0.2447529*(23/24)</f>
        <v>9130.68132094125</v>
      </c>
      <c r="AO230" s="4">
        <v>55159.78</v>
      </c>
      <c r="AQ230" s="4">
        <f>J230+AD230</f>
        <v>59798.19</v>
      </c>
      <c r="AR230" s="1">
        <f>J230/AQ230</f>
        <v>0.07756773240126498</v>
      </c>
      <c r="AS230" s="1">
        <f>AD230/AQ230</f>
        <v>0.922432267598735</v>
      </c>
      <c r="AU230" s="4">
        <f>U230+AO230</f>
        <v>59798.19</v>
      </c>
      <c r="AV230" s="1">
        <f>U230/AU230</f>
        <v>0.07756773240126498</v>
      </c>
      <c r="AW230" s="1">
        <f>AO230/AU230</f>
        <v>0.922432267598735</v>
      </c>
    </row>
    <row r="231" spans="1:49" ht="12.75">
      <c r="A231" s="3">
        <v>1473</v>
      </c>
      <c r="B231" s="6">
        <v>12</v>
      </c>
      <c r="C231" s="4">
        <v>82.34</v>
      </c>
      <c r="D231" s="4">
        <f>C231*0.2447529</f>
        <v>20.152953786</v>
      </c>
      <c r="E231" s="4">
        <v>1310.54</v>
      </c>
      <c r="F231" s="4">
        <v>16.68</v>
      </c>
      <c r="G231" s="4">
        <f>F231*0.2447529</f>
        <v>4.082478372</v>
      </c>
      <c r="H231" s="4">
        <v>265.4</v>
      </c>
      <c r="I231" s="4">
        <f t="shared" si="60"/>
        <v>24.235432158000002</v>
      </c>
      <c r="J231" s="4">
        <f t="shared" si="60"/>
        <v>1575.94</v>
      </c>
      <c r="M231" s="4">
        <f>L231*0.2447529</f>
        <v>0</v>
      </c>
      <c r="P231" s="4">
        <f>O231*0.2447529</f>
        <v>0</v>
      </c>
      <c r="S231" s="4">
        <f>C231+F231+L231+O231</f>
        <v>99.02000000000001</v>
      </c>
      <c r="T231" s="4">
        <f>S231*0.2447529</f>
        <v>24.235432158000002</v>
      </c>
      <c r="U231" s="4">
        <v>1575.94</v>
      </c>
      <c r="W231" s="4">
        <v>25458.5</v>
      </c>
      <c r="X231" s="4">
        <f>W231*0.2447529*(23/24)</f>
        <v>5971.41496695625</v>
      </c>
      <c r="Y231" s="4">
        <v>36025.49</v>
      </c>
      <c r="Z231" s="4">
        <v>9995</v>
      </c>
      <c r="AA231" s="4">
        <f>Z231*0.2447529*(23/24)</f>
        <v>2344.3758506875</v>
      </c>
      <c r="AB231" s="4">
        <v>14117.88</v>
      </c>
      <c r="AC231" s="4">
        <f t="shared" si="61"/>
        <v>8315.79081764375</v>
      </c>
      <c r="AD231" s="4">
        <f t="shared" si="61"/>
        <v>50143.369999999995</v>
      </c>
      <c r="AG231" s="4">
        <f>AF231*0.2447529*(23/24)</f>
        <v>0</v>
      </c>
      <c r="AJ231" s="4">
        <f>AI231*0.2447529*(23/24)</f>
        <v>0</v>
      </c>
      <c r="AM231" s="4">
        <f>W231+Z231+AF231+AI231</f>
        <v>35453.5</v>
      </c>
      <c r="AN231" s="4">
        <f>AM231*0.2447529*(23/24)</f>
        <v>8315.79081764375</v>
      </c>
      <c r="AO231" s="4">
        <v>50143.37</v>
      </c>
      <c r="AQ231" s="4">
        <f>J231+AD231</f>
        <v>51719.31</v>
      </c>
      <c r="AR231" s="1">
        <f>J231/AQ231</f>
        <v>0.030471017498106608</v>
      </c>
      <c r="AS231" s="1">
        <f>AD231/AQ231</f>
        <v>0.9695289825018933</v>
      </c>
      <c r="AU231" s="4">
        <f>U231+AO231</f>
        <v>51719.310000000005</v>
      </c>
      <c r="AV231" s="1">
        <f>U231/AU231</f>
        <v>0.030471017498106604</v>
      </c>
      <c r="AW231" s="1">
        <f>AO231/AU231</f>
        <v>0.9695289825018933</v>
      </c>
    </row>
    <row r="232" spans="1:49" ht="12.75">
      <c r="A232" s="3">
        <v>1474</v>
      </c>
      <c r="B232" s="6">
        <v>12</v>
      </c>
      <c r="C232" s="4">
        <v>43.44</v>
      </c>
      <c r="D232" s="4">
        <f>C232*0.2447529</f>
        <v>10.632065976</v>
      </c>
      <c r="E232" s="4">
        <v>691.31</v>
      </c>
      <c r="F232" s="4">
        <v>8.34</v>
      </c>
      <c r="G232" s="4">
        <f>F232*0.2447529</f>
        <v>2.041239186</v>
      </c>
      <c r="H232" s="4">
        <v>132.7</v>
      </c>
      <c r="I232" s="4">
        <f t="shared" si="60"/>
        <v>12.673305162</v>
      </c>
      <c r="J232" s="4">
        <f t="shared" si="60"/>
        <v>824.01</v>
      </c>
      <c r="M232" s="4">
        <f>L232*0.2447529</f>
        <v>0</v>
      </c>
      <c r="P232" s="4">
        <f>O232*0.2447529</f>
        <v>0</v>
      </c>
      <c r="S232" s="4">
        <f>C232+F232+L232+O232</f>
        <v>51.78</v>
      </c>
      <c r="T232" s="4">
        <f>S232*0.2447529</f>
        <v>12.673305162</v>
      </c>
      <c r="U232" s="4">
        <v>824.01</v>
      </c>
      <c r="W232" s="4">
        <v>13429.3</v>
      </c>
      <c r="X232" s="4">
        <f>W232*0.2447529*(23/24)</f>
        <v>3149.90761497125</v>
      </c>
      <c r="Y232" s="4">
        <v>19003.45</v>
      </c>
      <c r="Z232" s="4">
        <v>4997.5</v>
      </c>
      <c r="AA232" s="4">
        <f>Z232*0.2447529*(23/24)</f>
        <v>1172.18792534375</v>
      </c>
      <c r="AB232" s="4">
        <v>7058.94</v>
      </c>
      <c r="AC232" s="4">
        <f t="shared" si="61"/>
        <v>4322.095540315</v>
      </c>
      <c r="AD232" s="4">
        <f t="shared" si="61"/>
        <v>26062.39</v>
      </c>
      <c r="AG232" s="4">
        <f>AF232*0.2447529*(23/24)</f>
        <v>0</v>
      </c>
      <c r="AJ232" s="4">
        <f>AI232*0.2447529*(23/24)</f>
        <v>0</v>
      </c>
      <c r="AM232" s="4">
        <f>W232+Z232+AF232+AI232</f>
        <v>18426.8</v>
      </c>
      <c r="AN232" s="4">
        <f>AM232*0.2447529*(23/24)</f>
        <v>4322.095540315</v>
      </c>
      <c r="AO232" s="4">
        <v>26062.39</v>
      </c>
      <c r="AQ232" s="4">
        <f>J232+AD232</f>
        <v>26886.399999999998</v>
      </c>
      <c r="AR232" s="1">
        <f>J232/AQ232</f>
        <v>0.03064783682456558</v>
      </c>
      <c r="AS232" s="1">
        <f>AD232/AQ232</f>
        <v>0.9693521631754345</v>
      </c>
      <c r="AU232" s="4">
        <f>U232+AO232</f>
        <v>26886.399999999998</v>
      </c>
      <c r="AV232" s="1">
        <f>U232/AU232</f>
        <v>0.03064783682456558</v>
      </c>
      <c r="AW232" s="1">
        <f>AO232/AU232</f>
        <v>0.9693521631754345</v>
      </c>
    </row>
    <row r="233" spans="1:49" ht="12.75">
      <c r="A233" s="3">
        <v>1475</v>
      </c>
      <c r="B233" s="6">
        <v>12</v>
      </c>
      <c r="C233" s="4">
        <v>2033.42</v>
      </c>
      <c r="D233" s="4">
        <f>C233*0.2447529</f>
        <v>497.685441918</v>
      </c>
      <c r="E233" s="4">
        <v>36986.89</v>
      </c>
      <c r="F233" s="4">
        <v>2237.47</v>
      </c>
      <c r="G233" s="4">
        <f>F233*0.2447529</f>
        <v>547.6272711629999</v>
      </c>
      <c r="H233" s="4">
        <v>40698.36</v>
      </c>
      <c r="I233" s="4">
        <f t="shared" si="60"/>
        <v>1045.3127130809999</v>
      </c>
      <c r="J233" s="4">
        <f t="shared" si="60"/>
        <v>77685.25</v>
      </c>
      <c r="M233" s="4">
        <f>L233*0.2447529</f>
        <v>0</v>
      </c>
      <c r="P233" s="4">
        <f>O233*0.2447529</f>
        <v>0</v>
      </c>
      <c r="S233" s="4">
        <f>C233+F233+L233+O233</f>
        <v>4270.889999999999</v>
      </c>
      <c r="T233" s="4">
        <f>S233*0.2447529</f>
        <v>1045.3127130809999</v>
      </c>
      <c r="U233" s="4">
        <v>77685.25</v>
      </c>
      <c r="W233" s="4">
        <v>8604.2</v>
      </c>
      <c r="X233" s="4">
        <f>W233*0.2447529*(23/24)</f>
        <v>2018.1569479225002</v>
      </c>
      <c r="Y233" s="4">
        <v>13778.93</v>
      </c>
      <c r="Z233" s="4">
        <v>18742.8</v>
      </c>
      <c r="AA233" s="4">
        <f>Z233*0.2447529*(23/24)</f>
        <v>4396.2148768649995</v>
      </c>
      <c r="AB233" s="4">
        <v>30058.98</v>
      </c>
      <c r="AC233" s="4">
        <f t="shared" si="61"/>
        <v>6414.3718247874995</v>
      </c>
      <c r="AD233" s="4">
        <f t="shared" si="61"/>
        <v>43837.91</v>
      </c>
      <c r="AG233" s="4">
        <f>AF233*0.2447529*(23/24)</f>
        <v>0</v>
      </c>
      <c r="AJ233" s="4">
        <f>AI233*0.2447529*(23/24)</f>
        <v>0</v>
      </c>
      <c r="AM233" s="4">
        <f>W233+Z233+AF233+AI233</f>
        <v>27347</v>
      </c>
      <c r="AN233" s="4">
        <f>AM233*0.2447529*(23/24)</f>
        <v>6414.3718247875</v>
      </c>
      <c r="AO233" s="4">
        <v>43837.91</v>
      </c>
      <c r="AQ233" s="4">
        <f>J233+AD233</f>
        <v>121523.16</v>
      </c>
      <c r="AR233" s="1">
        <f>J233/AQ233</f>
        <v>0.639262919101182</v>
      </c>
      <c r="AS233" s="1">
        <f>AD233/AQ233</f>
        <v>0.360737080898818</v>
      </c>
      <c r="AU233" s="4">
        <f>U233+AO233</f>
        <v>121523.16</v>
      </c>
      <c r="AV233" s="1">
        <f>U233/AU233</f>
        <v>0.639262919101182</v>
      </c>
      <c r="AW233" s="1">
        <f>AO233/AU233</f>
        <v>0.360737080898818</v>
      </c>
    </row>
    <row r="234" ht="12.75">
      <c r="B234" s="6"/>
    </row>
    <row r="235" spans="1:49" ht="12.75">
      <c r="A235" s="3">
        <f>1471-75</f>
        <v>1396</v>
      </c>
      <c r="B235" s="6"/>
      <c r="D235" s="4">
        <f>SUM(D229:D234)/5</f>
        <v>140.21453085779999</v>
      </c>
      <c r="E235" s="4">
        <f>SUM(E229:E234)/5</f>
        <v>10042.534</v>
      </c>
      <c r="G235" s="4">
        <f>SUM(G229:G234)/5</f>
        <v>120.9872325396</v>
      </c>
      <c r="H235" s="4">
        <f>SUM(H229:H234)/5</f>
        <v>8884.98</v>
      </c>
      <c r="I235" s="4">
        <f>D235+G235</f>
        <v>261.2017633974</v>
      </c>
      <c r="J235" s="4">
        <f>SUM(J229:J234)/5</f>
        <v>18927.514000000003</v>
      </c>
      <c r="M235" s="4">
        <f>SUM(M229:M234)/5</f>
        <v>0</v>
      </c>
      <c r="N235" s="4">
        <v>0</v>
      </c>
      <c r="P235" s="4">
        <v>0</v>
      </c>
      <c r="Q235" s="4">
        <f>SUM(Q229:Q234)/5</f>
        <v>0</v>
      </c>
      <c r="T235" s="4">
        <f>SUM(T229:T234)/5</f>
        <v>261.2017633974</v>
      </c>
      <c r="U235" s="4">
        <f>SUM(U229:U234)/5</f>
        <v>18927.514000000003</v>
      </c>
      <c r="W235" s="4">
        <f>AVERAGE(W229:W234)</f>
        <v>19694.1</v>
      </c>
      <c r="X235" s="4">
        <f>SUM(X229:X234)/5</f>
        <v>4619.34691756125</v>
      </c>
      <c r="Y235" s="4">
        <f>SUM(Y229:Y234)/5</f>
        <v>28258.167999999998</v>
      </c>
      <c r="AA235" s="4">
        <f>SUM(AA229:AA234)/5</f>
        <v>2694.6366268587503</v>
      </c>
      <c r="AB235" s="4">
        <f>SUM(AB229:AB234)/5</f>
        <v>16933.556</v>
      </c>
      <c r="AC235" s="4">
        <f>X235+AA235</f>
        <v>7313.98354442</v>
      </c>
      <c r="AD235" s="4">
        <f>SUM(AD229:AD234)/5</f>
        <v>45191.724</v>
      </c>
      <c r="AG235" s="4">
        <f>SUM(AG229:AG234)/5</f>
        <v>0</v>
      </c>
      <c r="AH235" s="4">
        <f>SUM(AH229:AH234)/5</f>
        <v>0</v>
      </c>
      <c r="AJ235" s="4">
        <f>SUM(AJ229:AJ234)/5</f>
        <v>0</v>
      </c>
      <c r="AK235" s="4">
        <f>SUM(AK229:AK234)/5</f>
        <v>0</v>
      </c>
      <c r="AN235" s="4">
        <f>SUM(AN229:AN234)/5</f>
        <v>7313.98354442</v>
      </c>
      <c r="AO235" s="4">
        <f>SUM(AO229:AO234)/5</f>
        <v>45191.724</v>
      </c>
      <c r="AQ235" s="4">
        <f>SUM(AQ229:AQ234)/5</f>
        <v>64119.238</v>
      </c>
      <c r="AU235" s="4">
        <f>SUM(AU229:AU234)/5</f>
        <v>64119.238</v>
      </c>
      <c r="AV235" s="1">
        <f>U235/AU235</f>
        <v>0.2951924350691754</v>
      </c>
      <c r="AW235" s="1">
        <f>AO235/AU235</f>
        <v>0.7048075649308247</v>
      </c>
    </row>
    <row r="236" ht="12.75">
      <c r="B236" s="6"/>
    </row>
    <row r="237" spans="1:49" ht="12.75">
      <c r="A237" s="3">
        <v>1476</v>
      </c>
      <c r="B237" s="6">
        <v>12</v>
      </c>
      <c r="C237" s="4">
        <v>1696.73</v>
      </c>
      <c r="D237" s="4">
        <f>C237*0.2447529</f>
        <v>415.279588017</v>
      </c>
      <c r="E237" s="4">
        <v>30862.65</v>
      </c>
      <c r="F237" s="4">
        <v>2506.74</v>
      </c>
      <c r="G237" s="4">
        <f>F237*0.2447529</f>
        <v>613.5318845459999</v>
      </c>
      <c r="H237" s="4">
        <v>45596.31</v>
      </c>
      <c r="I237" s="4">
        <f aca="true" t="shared" si="62" ref="I237:J241">D237+G237</f>
        <v>1028.8114725629998</v>
      </c>
      <c r="J237" s="4">
        <f t="shared" si="62"/>
        <v>76458.95999999999</v>
      </c>
      <c r="M237" s="4">
        <f>L237*0.2447529</f>
        <v>0</v>
      </c>
      <c r="P237" s="4">
        <f>O237*0.2447529</f>
        <v>0</v>
      </c>
      <c r="S237" s="4">
        <f>C237+F237+L237+O237</f>
        <v>4203.469999999999</v>
      </c>
      <c r="T237" s="4">
        <f>S237*0.2447529</f>
        <v>1028.8114725629998</v>
      </c>
      <c r="U237" s="4">
        <v>76458.96</v>
      </c>
      <c r="W237" s="4">
        <v>10877.3</v>
      </c>
      <c r="X237" s="4">
        <f>W237*0.2447529*(23/24)</f>
        <v>2551.3236058712496</v>
      </c>
      <c r="Y237" s="4">
        <v>17415.79</v>
      </c>
      <c r="Z237" s="4">
        <v>28997.3</v>
      </c>
      <c r="AA237" s="4">
        <f>Z237*0.2447529*(23/24)</f>
        <v>6801.45771437125</v>
      </c>
      <c r="AB237" s="4">
        <v>46505.63</v>
      </c>
      <c r="AC237" s="4">
        <f aca="true" t="shared" si="63" ref="AC237:AD241">X237+AA237</f>
        <v>9352.7813202425</v>
      </c>
      <c r="AD237" s="4">
        <f t="shared" si="63"/>
        <v>63921.42</v>
      </c>
      <c r="AG237" s="4">
        <f>AF237*0.2447529*(23/24)</f>
        <v>0</v>
      </c>
      <c r="AJ237" s="4">
        <f>AI237*0.2447529*(23/24)</f>
        <v>0</v>
      </c>
      <c r="AM237" s="4">
        <f>W237+Z237+AF237+AI237</f>
        <v>39874.6</v>
      </c>
      <c r="AN237" s="4">
        <f>AM237*0.2447529*(23/24)</f>
        <v>9352.7813202425</v>
      </c>
      <c r="AO237" s="4">
        <v>63921.42</v>
      </c>
      <c r="AQ237" s="4">
        <f>J237+AD237</f>
        <v>140380.38</v>
      </c>
      <c r="AR237" s="1">
        <f>J237/AQ237</f>
        <v>0.5446555993081084</v>
      </c>
      <c r="AS237" s="1">
        <f>AD237/AQ237</f>
        <v>0.4553444006918915</v>
      </c>
      <c r="AU237" s="4">
        <f>U237+AO237</f>
        <v>140380.38</v>
      </c>
      <c r="AV237" s="1">
        <f>U237/AU237</f>
        <v>0.5446555993081085</v>
      </c>
      <c r="AW237" s="1">
        <f>AO237/AU237</f>
        <v>0.4553444006918915</v>
      </c>
    </row>
    <row r="238" spans="1:49" ht="12.75">
      <c r="A238" s="3">
        <v>1477</v>
      </c>
      <c r="B238" s="6">
        <v>12</v>
      </c>
      <c r="C238" s="4">
        <v>906.44</v>
      </c>
      <c r="D238" s="4">
        <f>C238*0.2447529</f>
        <v>221.853818676</v>
      </c>
      <c r="E238" s="4">
        <v>16487.59</v>
      </c>
      <c r="F238" s="4">
        <v>378.03</v>
      </c>
      <c r="G238" s="4">
        <f>F238*0.2447529</f>
        <v>92.52393878699999</v>
      </c>
      <c r="H238" s="4">
        <v>6930.29</v>
      </c>
      <c r="I238" s="4">
        <f t="shared" si="62"/>
        <v>314.37775746299997</v>
      </c>
      <c r="J238" s="4">
        <f t="shared" si="62"/>
        <v>23417.88</v>
      </c>
      <c r="M238" s="4">
        <f>L238*0.2447529</f>
        <v>0</v>
      </c>
      <c r="P238" s="4">
        <f>O238*0.2447529</f>
        <v>0</v>
      </c>
      <c r="S238" s="4">
        <f>C238+F238+L238+O238</f>
        <v>1284.47</v>
      </c>
      <c r="T238" s="4">
        <f>S238*0.2447529</f>
        <v>314.377757463</v>
      </c>
      <c r="U238" s="4">
        <v>23417.88</v>
      </c>
      <c r="W238" s="4">
        <v>10568</v>
      </c>
      <c r="X238" s="4">
        <f>W238*0.2447529*(23/24)</f>
        <v>2478.7757868999997</v>
      </c>
      <c r="Y238" s="4">
        <v>16915.63</v>
      </c>
      <c r="Z238" s="4">
        <v>7891.2</v>
      </c>
      <c r="AA238" s="4">
        <f>Z238*0.2447529*(23/24)</f>
        <v>1850.91933096</v>
      </c>
      <c r="AB238" s="4">
        <v>12655.42</v>
      </c>
      <c r="AC238" s="4">
        <f t="shared" si="63"/>
        <v>4329.695117859999</v>
      </c>
      <c r="AD238" s="4">
        <f t="shared" si="63"/>
        <v>29571.050000000003</v>
      </c>
      <c r="AG238" s="4">
        <f>AF238*0.2447529*(23/24)</f>
        <v>0</v>
      </c>
      <c r="AJ238" s="4">
        <f>AI238*0.2447529*(23/24)</f>
        <v>0</v>
      </c>
      <c r="AM238" s="4">
        <f>W238+Z238+AF238+AI238</f>
        <v>18459.2</v>
      </c>
      <c r="AN238" s="4">
        <f>AM238*0.2447529*(23/24)</f>
        <v>4329.69511786</v>
      </c>
      <c r="AO238" s="4">
        <v>29571.05</v>
      </c>
      <c r="AQ238" s="4">
        <f>J238+AD238</f>
        <v>52988.93000000001</v>
      </c>
      <c r="AR238" s="1">
        <f>J238/AQ238</f>
        <v>0.44193909935528036</v>
      </c>
      <c r="AS238" s="1">
        <f>AD238/AQ238</f>
        <v>0.5580609006447196</v>
      </c>
      <c r="AU238" s="4">
        <f>U238+AO238</f>
        <v>52988.93</v>
      </c>
      <c r="AV238" s="1">
        <f>U238/AU238</f>
        <v>0.4419390993552805</v>
      </c>
      <c r="AW238" s="1">
        <f>AO238/AU238</f>
        <v>0.5580609006447196</v>
      </c>
    </row>
    <row r="239" spans="1:49" ht="12.75">
      <c r="A239" s="3">
        <v>1478</v>
      </c>
      <c r="B239" s="6">
        <v>12</v>
      </c>
      <c r="C239" s="4">
        <v>632.67</v>
      </c>
      <c r="D239" s="4">
        <f>C239*0.2447529</f>
        <v>154.84781724299998</v>
      </c>
      <c r="E239" s="4">
        <v>12537.46</v>
      </c>
      <c r="F239" s="4">
        <v>566.48</v>
      </c>
      <c r="G239" s="4">
        <f>F239*0.2447529</f>
        <v>138.647622792</v>
      </c>
      <c r="H239" s="4">
        <v>11591.9</v>
      </c>
      <c r="I239" s="4">
        <f t="shared" si="62"/>
        <v>293.495440035</v>
      </c>
      <c r="J239" s="4">
        <f t="shared" si="62"/>
        <v>24129.36</v>
      </c>
      <c r="M239" s="4">
        <f>L239*0.2447529</f>
        <v>0</v>
      </c>
      <c r="P239" s="4">
        <f>O239*0.2447529</f>
        <v>0</v>
      </c>
      <c r="S239" s="4">
        <f>C239+F239+L239+O239</f>
        <v>1199.15</v>
      </c>
      <c r="T239" s="4">
        <f>S239*0.2447529</f>
        <v>293.495440035</v>
      </c>
      <c r="U239" s="4">
        <v>24129.36</v>
      </c>
      <c r="W239" s="4">
        <v>20475.8</v>
      </c>
      <c r="X239" s="4">
        <f>W239*0.2447529*(23/24)</f>
        <v>4802.6984535775</v>
      </c>
      <c r="Y239" s="4">
        <v>33600.6</v>
      </c>
      <c r="Z239" s="4">
        <v>26377.5</v>
      </c>
      <c r="AA239" s="4">
        <f>Z239*0.2447529*(23/24)</f>
        <v>6186.97088559375</v>
      </c>
      <c r="AB239" s="4">
        <v>46577.254</v>
      </c>
      <c r="AC239" s="4">
        <f t="shared" si="63"/>
        <v>10989.66933917125</v>
      </c>
      <c r="AD239" s="4">
        <f t="shared" si="63"/>
        <v>80177.85399999999</v>
      </c>
      <c r="AG239" s="4">
        <f>AF239*0.2447529*(23/24)</f>
        <v>0</v>
      </c>
      <c r="AJ239" s="4">
        <f>AI239*0.2447529*(23/24)</f>
        <v>0</v>
      </c>
      <c r="AM239" s="4">
        <f>W239+Z239+AF239+AI239</f>
        <v>46853.3</v>
      </c>
      <c r="AN239" s="4">
        <f>AM239*0.2447529*(23/24)</f>
        <v>10989.66933917125</v>
      </c>
      <c r="AO239" s="4">
        <v>80177.84</v>
      </c>
      <c r="AQ239" s="4">
        <f>J239+AD239</f>
        <v>104307.21399999999</v>
      </c>
      <c r="AR239" s="1">
        <f>J239/AQ239</f>
        <v>0.23132973333944096</v>
      </c>
      <c r="AS239" s="1">
        <f>AD239/AQ239</f>
        <v>0.768670266660559</v>
      </c>
      <c r="AU239" s="4">
        <f>U239+AO239</f>
        <v>104307.2</v>
      </c>
      <c r="AV239" s="1">
        <f>U239/AU239</f>
        <v>0.23132976438826852</v>
      </c>
      <c r="AW239" s="1">
        <f>AO239/AU239</f>
        <v>0.7686702356117315</v>
      </c>
    </row>
    <row r="240" spans="1:49" ht="12.75">
      <c r="A240" s="3">
        <v>1479</v>
      </c>
      <c r="B240" s="6">
        <v>12</v>
      </c>
      <c r="C240" s="4">
        <v>463.89</v>
      </c>
      <c r="D240" s="4">
        <f>C240*0.2447529</f>
        <v>113.538422781</v>
      </c>
      <c r="E240" s="4">
        <v>9492.67</v>
      </c>
      <c r="F240" s="4">
        <v>379.54</v>
      </c>
      <c r="G240" s="4">
        <f>F240*0.2447529</f>
        <v>92.893515666</v>
      </c>
      <c r="H240" s="4">
        <v>7766.66</v>
      </c>
      <c r="I240" s="4">
        <f t="shared" si="62"/>
        <v>206.431938447</v>
      </c>
      <c r="J240" s="4">
        <f t="shared" si="62"/>
        <v>17259.33</v>
      </c>
      <c r="M240" s="4">
        <f>L240*0.2447529</f>
        <v>0</v>
      </c>
      <c r="P240" s="4">
        <f>O240*0.2447529</f>
        <v>0</v>
      </c>
      <c r="S240" s="4">
        <f>C240+F240+L240+O240</f>
        <v>843.4300000000001</v>
      </c>
      <c r="T240" s="4">
        <f>S240*0.2447529</f>
        <v>206.43193844700002</v>
      </c>
      <c r="U240" s="4">
        <v>17259.33</v>
      </c>
      <c r="W240" s="4">
        <v>23062</v>
      </c>
      <c r="X240" s="4">
        <f>W240*0.2447529*(23/24)</f>
        <v>5409.304238975</v>
      </c>
      <c r="Y240" s="4">
        <v>38418.78</v>
      </c>
      <c r="Z240" s="4">
        <v>24270.6</v>
      </c>
      <c r="AA240" s="4">
        <f>Z240*0.2447529*(23/24)</f>
        <v>5692.7872457925</v>
      </c>
      <c r="AB240" s="4">
        <v>43687.11</v>
      </c>
      <c r="AC240" s="4">
        <f t="shared" si="63"/>
        <v>11102.0914847675</v>
      </c>
      <c r="AD240" s="4">
        <f t="shared" si="63"/>
        <v>82105.89</v>
      </c>
      <c r="AG240" s="4">
        <f>AF240*0.2447529*(23/24)</f>
        <v>0</v>
      </c>
      <c r="AJ240" s="4">
        <f>AI240*0.2447529*(23/24)</f>
        <v>0</v>
      </c>
      <c r="AM240" s="4">
        <f>W240+Z240+AF240+AI240</f>
        <v>47332.6</v>
      </c>
      <c r="AN240" s="4">
        <f>AM240*0.2447529*(23/24)</f>
        <v>11102.0914847675</v>
      </c>
      <c r="AO240" s="4">
        <v>82105.89</v>
      </c>
      <c r="AQ240" s="4">
        <f>J240+AD240</f>
        <v>99365.22</v>
      </c>
      <c r="AR240" s="1">
        <f>J240/AQ240</f>
        <v>0.1736958867499111</v>
      </c>
      <c r="AS240" s="1">
        <f>AD240/AQ240</f>
        <v>0.8263041132500889</v>
      </c>
      <c r="AU240" s="4">
        <f>U240+AO240</f>
        <v>99365.22</v>
      </c>
      <c r="AV240" s="1">
        <f>U240/AU240</f>
        <v>0.1736958867499111</v>
      </c>
      <c r="AW240" s="1">
        <f>AO240/AU240</f>
        <v>0.8263041132500889</v>
      </c>
    </row>
    <row r="241" spans="1:49" ht="12.75">
      <c r="A241" s="3">
        <v>1480</v>
      </c>
      <c r="B241" s="6">
        <v>12</v>
      </c>
      <c r="C241" s="4">
        <v>112.23</v>
      </c>
      <c r="D241" s="4">
        <f>C241*0.2447529</f>
        <v>27.468617967</v>
      </c>
      <c r="E241" s="4">
        <v>2296.49</v>
      </c>
      <c r="F241" s="4">
        <v>121.22</v>
      </c>
      <c r="G241" s="4">
        <f>F241*0.2447529</f>
        <v>29.668946538</v>
      </c>
      <c r="H241" s="4">
        <v>2480.47</v>
      </c>
      <c r="I241" s="4">
        <f t="shared" si="62"/>
        <v>57.137564505</v>
      </c>
      <c r="J241" s="4">
        <f t="shared" si="62"/>
        <v>4776.959999999999</v>
      </c>
      <c r="M241" s="4">
        <f>L241*0.2447529</f>
        <v>0</v>
      </c>
      <c r="P241" s="4">
        <f>O241*0.2447529</f>
        <v>0</v>
      </c>
      <c r="S241" s="4">
        <f>C241+F241+L241+O241</f>
        <v>233.45</v>
      </c>
      <c r="T241" s="4">
        <f>S241*0.2447529</f>
        <v>57.13756450499999</v>
      </c>
      <c r="U241" s="4">
        <v>4776.96</v>
      </c>
      <c r="W241" s="4">
        <v>21958.6</v>
      </c>
      <c r="X241" s="4">
        <f>W241*0.2447529*(23/24)</f>
        <v>5150.496403692499</v>
      </c>
      <c r="Y241" s="4">
        <v>37980.45</v>
      </c>
      <c r="Z241" s="4">
        <v>24654.1</v>
      </c>
      <c r="AA241" s="4">
        <f>Z241*0.2447529*(23/24)</f>
        <v>5782.73903556125</v>
      </c>
      <c r="AB241" s="4">
        <v>44424.59</v>
      </c>
      <c r="AC241" s="4">
        <f t="shared" si="63"/>
        <v>10933.235439253749</v>
      </c>
      <c r="AD241" s="4">
        <f t="shared" si="63"/>
        <v>82405.04</v>
      </c>
      <c r="AG241" s="4">
        <f>AF241*0.2447529*(23/24)</f>
        <v>0</v>
      </c>
      <c r="AJ241" s="4">
        <f>AI241*0.2447529*(23/24)</f>
        <v>0</v>
      </c>
      <c r="AM241" s="4">
        <f>W241+Z241+AF241+AI241</f>
        <v>46612.7</v>
      </c>
      <c r="AN241" s="4">
        <f>AM241*0.2447529*(23/24)</f>
        <v>10933.235439253749</v>
      </c>
      <c r="AO241" s="4">
        <v>82405.04</v>
      </c>
      <c r="AQ241" s="4">
        <f>J241+AD241</f>
        <v>87182</v>
      </c>
      <c r="AR241" s="1">
        <f>J241/AQ241</f>
        <v>0.05479296184992314</v>
      </c>
      <c r="AS241" s="1">
        <f>AD241/AQ241</f>
        <v>0.9452070381500768</v>
      </c>
      <c r="AU241" s="4">
        <f>U241+AO241</f>
        <v>87182</v>
      </c>
      <c r="AV241" s="1">
        <f>U241/AU241</f>
        <v>0.05479296184992315</v>
      </c>
      <c r="AW241" s="1">
        <f>AO241/AU241</f>
        <v>0.9452070381500768</v>
      </c>
    </row>
    <row r="242" ht="12.75">
      <c r="B242" s="6"/>
    </row>
    <row r="243" spans="1:49" ht="12.75">
      <c r="A243" s="3">
        <f>1476-80</f>
        <v>1396</v>
      </c>
      <c r="B243" s="6"/>
      <c r="D243" s="4">
        <f>SUM(D237:D242)/5</f>
        <v>186.5976529368</v>
      </c>
      <c r="E243" s="4">
        <f>SUM(E237:E242)/5</f>
        <v>14335.372000000003</v>
      </c>
      <c r="G243" s="4">
        <f>SUM(G237:G242)/5</f>
        <v>193.45318166579997</v>
      </c>
      <c r="H243" s="4">
        <f>SUM(H237:H242)/5</f>
        <v>14873.126</v>
      </c>
      <c r="I243" s="4">
        <f>D243+G243</f>
        <v>380.05083460259993</v>
      </c>
      <c r="J243" s="4">
        <f>SUM(J237:J242)/5</f>
        <v>29208.498</v>
      </c>
      <c r="M243" s="4">
        <f>SUM(M237:M242)/5</f>
        <v>0</v>
      </c>
      <c r="N243" s="4">
        <v>0</v>
      </c>
      <c r="P243" s="4">
        <v>0</v>
      </c>
      <c r="Q243" s="4">
        <f>SUM(Q237:Q242)/5</f>
        <v>0</v>
      </c>
      <c r="T243" s="4">
        <f>SUM(T237:T242)/5</f>
        <v>380.0508346026</v>
      </c>
      <c r="U243" s="4">
        <f>SUM(U237:U242)/5</f>
        <v>29208.498000000003</v>
      </c>
      <c r="W243" s="4">
        <f>AVERAGE(W237:W242)</f>
        <v>17388.34</v>
      </c>
      <c r="X243" s="4">
        <f>SUM(X237:X242)/5</f>
        <v>4078.51969780325</v>
      </c>
      <c r="Y243" s="4">
        <f>SUM(Y237:Y242)/5</f>
        <v>28866.25</v>
      </c>
      <c r="AA243" s="4">
        <f>SUM(AA237:AA242)/5</f>
        <v>5262.97484245575</v>
      </c>
      <c r="AB243" s="4">
        <f>SUM(AB237:AB242)/5</f>
        <v>38770.000799999994</v>
      </c>
      <c r="AC243" s="4">
        <f>X243+AA243</f>
        <v>9341.494540259</v>
      </c>
      <c r="AD243" s="4">
        <f>SUM(AD237:AD242)/5</f>
        <v>67636.2508</v>
      </c>
      <c r="AG243" s="4">
        <f>SUM(AG237:AG242)/5</f>
        <v>0</v>
      </c>
      <c r="AH243" s="4">
        <f>SUM(AH237:AH242)/5</f>
        <v>0</v>
      </c>
      <c r="AJ243" s="4">
        <f>SUM(AJ237:AJ242)/5</f>
        <v>0</v>
      </c>
      <c r="AK243" s="4">
        <f>SUM(AK237:AK242)/5</f>
        <v>0</v>
      </c>
      <c r="AN243" s="4">
        <f>SUM(AN237:AN242)/5</f>
        <v>9341.494540259</v>
      </c>
      <c r="AO243" s="4">
        <f>SUM(AO237:AO242)/5</f>
        <v>67636.24799999999</v>
      </c>
      <c r="AQ243" s="4">
        <f>SUM(AQ237:AQ242)/5</f>
        <v>96844.74879999999</v>
      </c>
      <c r="AU243" s="4">
        <f>SUM(AU237:AU242)/5</f>
        <v>96844.746</v>
      </c>
      <c r="AV243" s="1">
        <f>U243/AU243</f>
        <v>0.3016012660098257</v>
      </c>
      <c r="AW243" s="1">
        <f>AO243/AU243</f>
        <v>0.6983987339901743</v>
      </c>
    </row>
    <row r="244" ht="12.75">
      <c r="B244" s="6"/>
    </row>
    <row r="245" spans="1:49" ht="12.75">
      <c r="A245" s="3">
        <v>1481</v>
      </c>
      <c r="B245" s="6">
        <v>12</v>
      </c>
      <c r="C245" s="4">
        <v>7.96</v>
      </c>
      <c r="D245" s="4">
        <f>C245*0.2447529</f>
        <v>1.948233084</v>
      </c>
      <c r="E245" s="4">
        <v>162.84</v>
      </c>
      <c r="F245" s="4">
        <v>116</v>
      </c>
      <c r="G245" s="4">
        <f>F245*0.2447529</f>
        <v>28.3913364</v>
      </c>
      <c r="H245" s="4">
        <v>2373.8</v>
      </c>
      <c r="I245" s="4">
        <f aca="true" t="shared" si="64" ref="I245:J249">D245+G245</f>
        <v>30.339569484000002</v>
      </c>
      <c r="J245" s="4">
        <f t="shared" si="64"/>
        <v>2536.6400000000003</v>
      </c>
      <c r="L245" s="4">
        <v>7.21</v>
      </c>
      <c r="M245" s="4">
        <f>L245*0.2447529</f>
        <v>1.764668409</v>
      </c>
      <c r="N245" s="4">
        <v>147.52</v>
      </c>
      <c r="P245" s="4">
        <f>O245*0.2447529</f>
        <v>0</v>
      </c>
      <c r="S245" s="4">
        <f>C245+F245+L245+O245</f>
        <v>131.17</v>
      </c>
      <c r="T245" s="4">
        <f>S245*0.2447529</f>
        <v>32.104237893</v>
      </c>
      <c r="U245" s="4">
        <v>2684.16</v>
      </c>
      <c r="W245" s="4">
        <v>6766.3</v>
      </c>
      <c r="X245" s="4">
        <f>W245*0.2447529*(23/24)</f>
        <v>1587.0685661337502</v>
      </c>
      <c r="Y245" s="4">
        <v>11093.58</v>
      </c>
      <c r="Z245" s="4">
        <v>17571.1</v>
      </c>
      <c r="AA245" s="4">
        <f>Z245*0.2447529*(23/24)</f>
        <v>4121.38694447375</v>
      </c>
      <c r="AB245" s="4">
        <v>31732.18</v>
      </c>
      <c r="AC245" s="4">
        <f aca="true" t="shared" si="65" ref="AC245:AD249">X245+AA245</f>
        <v>5708.4555106075</v>
      </c>
      <c r="AD245" s="4">
        <f t="shared" si="65"/>
        <v>42825.76</v>
      </c>
      <c r="AF245" s="4">
        <v>624.3</v>
      </c>
      <c r="AG245" s="4">
        <f>AF245*0.2447529*(23/24)</f>
        <v>146.43260065875</v>
      </c>
      <c r="AH245" s="4">
        <v>1026.06</v>
      </c>
      <c r="AJ245" s="4">
        <f>AI245*0.2447529*(23/24)</f>
        <v>0</v>
      </c>
      <c r="AM245" s="4">
        <f>W245+Z245+AF245+AI245</f>
        <v>24961.699999999997</v>
      </c>
      <c r="AN245" s="4">
        <f>AM245*0.2447529*(23/24)</f>
        <v>5854.888111266249</v>
      </c>
      <c r="AO245" s="4">
        <v>43851.82</v>
      </c>
      <c r="AQ245" s="4">
        <f>J245+AD245</f>
        <v>45362.4</v>
      </c>
      <c r="AR245" s="1">
        <f>J245/AQ245</f>
        <v>0.05591943988854206</v>
      </c>
      <c r="AS245" s="1">
        <f>AD245/AQ245</f>
        <v>0.9440805601114579</v>
      </c>
      <c r="AU245" s="4">
        <f>U245+AO245</f>
        <v>46535.979999999996</v>
      </c>
      <c r="AV245" s="1">
        <f>U245/AU245</f>
        <v>0.05767924087985254</v>
      </c>
      <c r="AW245" s="1">
        <f>AO245/AU245</f>
        <v>0.9423207591201476</v>
      </c>
    </row>
    <row r="246" spans="1:49" ht="12.75">
      <c r="A246" s="3">
        <v>1482</v>
      </c>
      <c r="B246" s="6">
        <v>12</v>
      </c>
      <c r="C246" s="4">
        <v>80.23</v>
      </c>
      <c r="D246" s="4">
        <f>C246*0.2447529</f>
        <v>19.636525167000002</v>
      </c>
      <c r="E246" s="4">
        <v>1818.58</v>
      </c>
      <c r="F246" s="4">
        <v>125.05</v>
      </c>
      <c r="G246" s="4">
        <f>F246*0.2447529</f>
        <v>30.606350145</v>
      </c>
      <c r="H246" s="4">
        <v>2558.93</v>
      </c>
      <c r="I246" s="4">
        <f t="shared" si="64"/>
        <v>50.242875312</v>
      </c>
      <c r="J246" s="4">
        <f t="shared" si="64"/>
        <v>4377.51</v>
      </c>
      <c r="L246" s="4">
        <v>74.57</v>
      </c>
      <c r="M246" s="4">
        <f>L246*0.2447529</f>
        <v>18.251223752999998</v>
      </c>
      <c r="N246" s="4">
        <v>1526.02</v>
      </c>
      <c r="P246" s="4">
        <f>O246*0.2447529</f>
        <v>0</v>
      </c>
      <c r="S246" s="4">
        <f>C246+F246+L246+O246</f>
        <v>279.85</v>
      </c>
      <c r="T246" s="4">
        <f>S246*0.2447529</f>
        <v>68.494099065</v>
      </c>
      <c r="U246" s="4">
        <v>5903.53</v>
      </c>
      <c r="W246" s="4">
        <v>7076.2</v>
      </c>
      <c r="X246" s="4">
        <f>W246*0.2447529*(23/24)</f>
        <v>1659.7571180225</v>
      </c>
      <c r="Y246" s="4">
        <v>13375.76</v>
      </c>
      <c r="Z246" s="4">
        <v>11728.1</v>
      </c>
      <c r="AA246" s="4">
        <f>Z246*0.2447529*(23/24)</f>
        <v>2750.88288288625</v>
      </c>
      <c r="AB246" s="4">
        <v>21200.21</v>
      </c>
      <c r="AC246" s="4">
        <f t="shared" si="65"/>
        <v>4410.64000090875</v>
      </c>
      <c r="AD246" s="4">
        <f t="shared" si="65"/>
        <v>34575.97</v>
      </c>
      <c r="AF246" s="4">
        <v>6458.6</v>
      </c>
      <c r="AG246" s="4">
        <f>AF246*0.2447529*(23/24)</f>
        <v>1514.8960349425001</v>
      </c>
      <c r="AH246" s="4">
        <v>10614.41</v>
      </c>
      <c r="AJ246" s="4">
        <f>AI246*0.2447529*(23/24)</f>
        <v>0</v>
      </c>
      <c r="AM246" s="4">
        <f>W246+Z246+AF246+AI246</f>
        <v>25262.9</v>
      </c>
      <c r="AN246" s="4">
        <f>AM246*0.2447529*(23/24)</f>
        <v>5925.536035851251</v>
      </c>
      <c r="AO246" s="4">
        <v>45190.38</v>
      </c>
      <c r="AQ246" s="4">
        <f>J246+AD246</f>
        <v>38953.48</v>
      </c>
      <c r="AR246" s="1">
        <f>J246/AQ246</f>
        <v>0.11237789280957695</v>
      </c>
      <c r="AS246" s="1">
        <f>AD246/AQ246</f>
        <v>0.887622107190423</v>
      </c>
      <c r="AU246" s="4">
        <f>U246+AO246</f>
        <v>51093.909999999996</v>
      </c>
      <c r="AV246" s="1">
        <f>U246/AU246</f>
        <v>0.1155427329793316</v>
      </c>
      <c r="AW246" s="1">
        <f>AO246/AU246</f>
        <v>0.8844572670206684</v>
      </c>
    </row>
    <row r="247" spans="1:49" ht="12.75">
      <c r="A247" s="3">
        <v>1483</v>
      </c>
      <c r="B247" s="6">
        <v>12</v>
      </c>
      <c r="C247" s="4">
        <v>272.83</v>
      </c>
      <c r="D247" s="4">
        <f>C247*0.2447529</f>
        <v>66.775933707</v>
      </c>
      <c r="E247" s="4">
        <v>6203.34</v>
      </c>
      <c r="F247" s="4">
        <v>100.311</v>
      </c>
      <c r="G247" s="4">
        <f>F247*0.2447529</f>
        <v>24.551408151900002</v>
      </c>
      <c r="H247" s="4">
        <v>2280.76</v>
      </c>
      <c r="I247" s="4">
        <f t="shared" si="64"/>
        <v>91.3273418589</v>
      </c>
      <c r="J247" s="4">
        <f t="shared" si="64"/>
        <v>8484.1</v>
      </c>
      <c r="L247" s="4">
        <v>30.77</v>
      </c>
      <c r="M247" s="4">
        <f>L247*0.2447529</f>
        <v>7.531046733</v>
      </c>
      <c r="N247" s="4">
        <v>633.03</v>
      </c>
      <c r="P247" s="4">
        <f>O247*0.2447529</f>
        <v>0</v>
      </c>
      <c r="S247" s="4">
        <f>C247+F247+L247+O247</f>
        <v>403.91099999999994</v>
      </c>
      <c r="T247" s="4">
        <f>S247*0.2447529</f>
        <v>98.85838859189998</v>
      </c>
      <c r="U247" s="4">
        <v>9117.13</v>
      </c>
      <c r="W247" s="4">
        <v>15459.7</v>
      </c>
      <c r="X247" s="4">
        <f>W247*0.2447529*(23/24)</f>
        <v>3626.14780779125</v>
      </c>
      <c r="Y247" s="4">
        <v>31663.06</v>
      </c>
      <c r="Z247" s="4">
        <v>7173.1</v>
      </c>
      <c r="AA247" s="4">
        <f>Z247*0.2447529*(23/24)</f>
        <v>1682.48548419875</v>
      </c>
      <c r="AB247" s="4">
        <v>14386.89</v>
      </c>
      <c r="AC247" s="4">
        <f t="shared" si="65"/>
        <v>5308.6332919900005</v>
      </c>
      <c r="AD247" s="4">
        <f t="shared" si="65"/>
        <v>46049.95</v>
      </c>
      <c r="AF247" s="4">
        <v>4244.6</v>
      </c>
      <c r="AG247" s="4">
        <f>AF247*0.2447529*(23/24)</f>
        <v>995.5915693675001</v>
      </c>
      <c r="AH247" s="4">
        <v>7704.21</v>
      </c>
      <c r="AJ247" s="4">
        <f>AI247*0.2447529*(23/24)</f>
        <v>0</v>
      </c>
      <c r="AM247" s="4">
        <f>W247+Z247+AF247+AI247</f>
        <v>26877.4</v>
      </c>
      <c r="AN247" s="4">
        <f>AM247*0.2447529*(23/24)</f>
        <v>6304.224861357501</v>
      </c>
      <c r="AO247" s="4">
        <v>53754.16</v>
      </c>
      <c r="AQ247" s="4">
        <f>J247+AD247</f>
        <v>54534.049999999996</v>
      </c>
      <c r="AR247" s="1">
        <f>J247/AQ247</f>
        <v>0.1555743613393834</v>
      </c>
      <c r="AS247" s="1">
        <f>AD247/AQ247</f>
        <v>0.8444256386606166</v>
      </c>
      <c r="AU247" s="4">
        <f>U247+AO247</f>
        <v>62871.29</v>
      </c>
      <c r="AV247" s="1">
        <f>U247/AU247</f>
        <v>0.14501261227501455</v>
      </c>
      <c r="AW247" s="1">
        <f>AO247/AU247</f>
        <v>0.8549873877249855</v>
      </c>
    </row>
    <row r="248" spans="1:49" ht="12.75">
      <c r="A248" s="3">
        <v>1484</v>
      </c>
      <c r="B248" s="6">
        <v>12</v>
      </c>
      <c r="C248" s="4">
        <v>153.56</v>
      </c>
      <c r="D248" s="4">
        <f>C248*0.2447529</f>
        <v>37.584255324</v>
      </c>
      <c r="E248" s="4">
        <v>3400.11</v>
      </c>
      <c r="F248" s="4">
        <v>129.573</v>
      </c>
      <c r="G248" s="4">
        <f>F248*0.2447529</f>
        <v>31.7133675117</v>
      </c>
      <c r="H248" s="4">
        <v>2946.08</v>
      </c>
      <c r="I248" s="4">
        <f t="shared" si="64"/>
        <v>69.2976228357</v>
      </c>
      <c r="J248" s="4">
        <f t="shared" si="64"/>
        <v>6346.1900000000005</v>
      </c>
      <c r="L248" s="4">
        <v>2.83</v>
      </c>
      <c r="M248" s="4">
        <f>L248*0.2447529</f>
        <v>0.692650707</v>
      </c>
      <c r="N248" s="4">
        <v>64.37</v>
      </c>
      <c r="P248" s="4">
        <f>O248*0.2447529</f>
        <v>0</v>
      </c>
      <c r="S248" s="4">
        <f>C248+F248+L248+O248</f>
        <v>285.963</v>
      </c>
      <c r="T248" s="4">
        <f>S248*0.2447529</f>
        <v>69.99027354270001</v>
      </c>
      <c r="U248" s="4">
        <v>6410.56</v>
      </c>
      <c r="W248" s="4">
        <v>9572.3</v>
      </c>
      <c r="X248" s="4">
        <f>W248*0.2447529*(23/24)</f>
        <v>2245.22951030875</v>
      </c>
      <c r="Y248" s="4">
        <v>19684.8</v>
      </c>
      <c r="Z248" s="4">
        <v>8293.4</v>
      </c>
      <c r="AA248" s="4">
        <f>Z248*0.2447529*(23/24)</f>
        <v>1945.2572966575</v>
      </c>
      <c r="AB248" s="4">
        <v>16826.54</v>
      </c>
      <c r="AC248" s="4">
        <f t="shared" si="65"/>
        <v>4190.48680696625</v>
      </c>
      <c r="AD248" s="4">
        <f t="shared" si="65"/>
        <v>36511.34</v>
      </c>
      <c r="AF248" s="4">
        <v>3230.7</v>
      </c>
      <c r="AG248" s="4">
        <f>AF248*0.2447529*(23/24)</f>
        <v>757.77639427875</v>
      </c>
      <c r="AH248" s="4">
        <v>6686.09</v>
      </c>
      <c r="AJ248" s="4">
        <f>AI248*0.2447529*(23/24)</f>
        <v>0</v>
      </c>
      <c r="AM248" s="4">
        <f>W248+Z248+AF248+AI248</f>
        <v>21096.399999999998</v>
      </c>
      <c r="AN248" s="4">
        <f>AM248*0.2447529*(23/24)</f>
        <v>4948.263201244999</v>
      </c>
      <c r="AO248" s="4">
        <v>43197.43</v>
      </c>
      <c r="AQ248" s="4">
        <f>J248+AD248</f>
        <v>42857.53</v>
      </c>
      <c r="AR248" s="1">
        <f>J248/AQ248</f>
        <v>0.14807642904292434</v>
      </c>
      <c r="AS248" s="1">
        <f>AD248/AQ248</f>
        <v>0.8519235709570756</v>
      </c>
      <c r="AU248" s="4">
        <f>U248+AO248</f>
        <v>49607.99</v>
      </c>
      <c r="AV248" s="1">
        <f>U248/AU248</f>
        <v>0.12922434470737476</v>
      </c>
      <c r="AW248" s="1">
        <f>AO248/AU248</f>
        <v>0.8707756552926252</v>
      </c>
    </row>
    <row r="249" spans="1:49" ht="12.75">
      <c r="A249" s="3">
        <v>1485</v>
      </c>
      <c r="B249" s="6">
        <v>12</v>
      </c>
      <c r="C249" s="4">
        <v>42.21</v>
      </c>
      <c r="D249" s="4">
        <f>C249*0.2447529</f>
        <v>10.331019909</v>
      </c>
      <c r="E249" s="4">
        <v>767.86</v>
      </c>
      <c r="F249" s="4">
        <v>51.29</v>
      </c>
      <c r="G249" s="4">
        <f>F249*0.2447529</f>
        <v>12.553376240999999</v>
      </c>
      <c r="H249" s="4">
        <v>1166.16</v>
      </c>
      <c r="I249" s="4">
        <f t="shared" si="64"/>
        <v>22.88439615</v>
      </c>
      <c r="J249" s="4">
        <f t="shared" si="64"/>
        <v>1934.02</v>
      </c>
      <c r="L249" s="4">
        <v>1.43</v>
      </c>
      <c r="M249" s="4">
        <f>L249*0.2447529</f>
        <v>0.349996647</v>
      </c>
      <c r="N249" s="4">
        <v>32.56</v>
      </c>
      <c r="P249" s="4">
        <f>O249*0.2447529</f>
        <v>0</v>
      </c>
      <c r="S249" s="4">
        <f>C249+F249+L249+O249</f>
        <v>94.93</v>
      </c>
      <c r="T249" s="4">
        <f>S249*0.2447529</f>
        <v>23.234392797</v>
      </c>
      <c r="U249" s="4">
        <v>1966.58</v>
      </c>
      <c r="W249" s="4">
        <v>3706.5</v>
      </c>
      <c r="X249" s="4">
        <f>W249*0.2447529*(23/24)</f>
        <v>869.37759785625</v>
      </c>
      <c r="Y249" s="4">
        <v>7528.63</v>
      </c>
      <c r="Z249" s="4">
        <v>31548</v>
      </c>
      <c r="AA249" s="4">
        <f>Z249*0.2447529*(23/24)</f>
        <v>7399.73680215</v>
      </c>
      <c r="AB249" s="4">
        <v>74641.74</v>
      </c>
      <c r="AC249" s="4">
        <f t="shared" si="65"/>
        <v>8269.11440000625</v>
      </c>
      <c r="AD249" s="4">
        <f t="shared" si="65"/>
        <v>82170.37000000001</v>
      </c>
      <c r="AF249" s="4">
        <v>5838.7</v>
      </c>
      <c r="AG249" s="4">
        <f>AF249*0.2447529*(23/24)</f>
        <v>1369.49547567875</v>
      </c>
      <c r="AH249" s="4">
        <v>13521.76</v>
      </c>
      <c r="AJ249" s="4">
        <f>AI249*0.2447529*(23/24)</f>
        <v>0</v>
      </c>
      <c r="AM249" s="4">
        <f>W249+Z249+AF249+AI249</f>
        <v>41093.2</v>
      </c>
      <c r="AN249" s="4">
        <f>AM249*0.2447529*(23/24)</f>
        <v>9638.609875684999</v>
      </c>
      <c r="AO249" s="4">
        <v>95692.1</v>
      </c>
      <c r="AQ249" s="4">
        <f>J249+AD249</f>
        <v>84104.39000000001</v>
      </c>
      <c r="AR249" s="1">
        <f>J249/AQ249</f>
        <v>0.022995470272122533</v>
      </c>
      <c r="AS249" s="1">
        <f>AD249/AQ249</f>
        <v>0.9770045297278774</v>
      </c>
      <c r="AU249" s="4">
        <f>U249+AO249</f>
        <v>97658.68000000001</v>
      </c>
      <c r="AV249" s="1">
        <f>U249/AU249</f>
        <v>0.02013727812008108</v>
      </c>
      <c r="AW249" s="1">
        <f>AO249/AU249</f>
        <v>0.9798627218799189</v>
      </c>
    </row>
    <row r="250" ht="12.75">
      <c r="B250" s="6"/>
    </row>
    <row r="251" spans="1:49" ht="12.75">
      <c r="A251" s="3">
        <f>1481-85</f>
        <v>1396</v>
      </c>
      <c r="B251" s="6"/>
      <c r="D251" s="4">
        <f>SUM(D245:D250)/5</f>
        <v>27.255193438199996</v>
      </c>
      <c r="E251" s="4">
        <f>SUM(E245:E250)/5</f>
        <v>2470.5460000000003</v>
      </c>
      <c r="G251" s="4">
        <f>SUM(G245:G250)/5</f>
        <v>25.56316768992</v>
      </c>
      <c r="H251" s="4">
        <f>SUM(H245:H250)/5</f>
        <v>2265.1459999999997</v>
      </c>
      <c r="I251" s="4">
        <f>D251+G251</f>
        <v>52.818361128119996</v>
      </c>
      <c r="J251" s="4">
        <f>SUM(J245:J250)/5</f>
        <v>4735.692000000001</v>
      </c>
      <c r="M251" s="4">
        <f>SUM(M245:M250)/5</f>
        <v>5.717917249799999</v>
      </c>
      <c r="N251" s="4">
        <f>SUM(N245:N250)/5</f>
        <v>480.69999999999993</v>
      </c>
      <c r="P251" s="4">
        <v>0</v>
      </c>
      <c r="Q251" s="4">
        <f>SUM(Q245:Q250)/5</f>
        <v>0</v>
      </c>
      <c r="T251" s="4">
        <f>SUM(T245:T250)/5</f>
        <v>58.53627837792</v>
      </c>
      <c r="U251" s="4">
        <f>SUM(U245:U250)/5</f>
        <v>5216.392</v>
      </c>
      <c r="W251" s="4">
        <f>AVERAGE(W245:W250)</f>
        <v>8516.2</v>
      </c>
      <c r="X251" s="4">
        <f>SUM(X245:X250)/5</f>
        <v>1997.5161200225</v>
      </c>
      <c r="Y251" s="4">
        <f>SUM(Y245:Y250)/5</f>
        <v>16669.166</v>
      </c>
      <c r="AA251" s="4">
        <f>SUM(AA245:AA250)/5</f>
        <v>3579.94988207325</v>
      </c>
      <c r="AB251" s="4">
        <f>SUM(AB245:AB250)/5</f>
        <v>31757.512</v>
      </c>
      <c r="AC251" s="4">
        <f>X251+AA251</f>
        <v>5577.46600209575</v>
      </c>
      <c r="AD251" s="4">
        <f>SUM(AD245:AD250)/5</f>
        <v>48426.678</v>
      </c>
      <c r="AG251" s="4">
        <f>SUM(AG245:AG250)/5</f>
        <v>956.83841498525</v>
      </c>
      <c r="AH251" s="4">
        <f>SUM(AH245:AH250)/5</f>
        <v>7910.505999999999</v>
      </c>
      <c r="AJ251" s="4">
        <f>SUM(AJ245:AJ250)/5</f>
        <v>0</v>
      </c>
      <c r="AK251" s="4">
        <f>SUM(AK245:AK250)/5</f>
        <v>0</v>
      </c>
      <c r="AN251" s="4">
        <f>SUM(AN245:AN250)/5</f>
        <v>6534.304417081</v>
      </c>
      <c r="AO251" s="4">
        <f>SUM(AO245:AO250)/5</f>
        <v>56337.178</v>
      </c>
      <c r="AQ251" s="4">
        <f>SUM(AQ245:AQ250)/5</f>
        <v>53162.369999999995</v>
      </c>
      <c r="AU251" s="4">
        <f>SUM(AU245:AU250)/5</f>
        <v>61553.56999999999</v>
      </c>
      <c r="AV251" s="1">
        <f>U251/AU251</f>
        <v>0.08474556390474185</v>
      </c>
      <c r="AW251" s="1">
        <f>AO251/AU251</f>
        <v>0.9152544360952583</v>
      </c>
    </row>
    <row r="252" ht="12.75">
      <c r="B252" s="6"/>
    </row>
    <row r="253" spans="1:49" ht="12.75">
      <c r="A253" s="3">
        <v>1486</v>
      </c>
      <c r="B253" s="6">
        <v>12</v>
      </c>
      <c r="D253" s="4">
        <f>C253*0.2447529</f>
        <v>0</v>
      </c>
      <c r="E253" s="4">
        <f>D253/T253*U253</f>
        <v>0</v>
      </c>
      <c r="F253" s="4">
        <v>41.77</v>
      </c>
      <c r="G253" s="4">
        <f>F253*0.2447529</f>
        <v>10.223328633000001</v>
      </c>
      <c r="H253" s="4">
        <v>997.18</v>
      </c>
      <c r="I253" s="4">
        <f aca="true" t="shared" si="66" ref="I253:J257">D253+G253</f>
        <v>10.223328633000001</v>
      </c>
      <c r="J253" s="4">
        <f t="shared" si="66"/>
        <v>997.18</v>
      </c>
      <c r="M253" s="4">
        <f>L253*0.2447529</f>
        <v>0</v>
      </c>
      <c r="N253" s="4">
        <v>0</v>
      </c>
      <c r="P253" s="4">
        <f>O253*0.2447529</f>
        <v>0</v>
      </c>
      <c r="S253" s="4">
        <f>C253+F253+L253+O253</f>
        <v>41.77</v>
      </c>
      <c r="T253" s="4">
        <f>S253*0.2447529</f>
        <v>10.223328633000001</v>
      </c>
      <c r="U253" s="4">
        <v>997.18</v>
      </c>
      <c r="W253" s="4">
        <v>15113.4</v>
      </c>
      <c r="X253" s="4">
        <f>W253*0.2447529*(23/24)</f>
        <v>3544.9214589075</v>
      </c>
      <c r="Y253" s="4">
        <v>32835.08</v>
      </c>
      <c r="Z253" s="4">
        <v>21227.4</v>
      </c>
      <c r="AA253" s="4">
        <f>Z253*0.2447529*(23/24)</f>
        <v>4978.989888232501</v>
      </c>
      <c r="AB253" s="4">
        <v>49377.22</v>
      </c>
      <c r="AC253" s="4">
        <f aca="true" t="shared" si="67" ref="AC253:AD257">X253+AA253</f>
        <v>8523.911347140001</v>
      </c>
      <c r="AD253" s="4">
        <f t="shared" si="67"/>
        <v>82212.3</v>
      </c>
      <c r="AF253" s="4">
        <v>12060.4</v>
      </c>
      <c r="AG253" s="4">
        <f>AF253*0.2447529*(23/24)</f>
        <v>2828.825463695</v>
      </c>
      <c r="AH253" s="4">
        <v>27715.86</v>
      </c>
      <c r="AJ253" s="4">
        <f>AI253*0.2447529*(23/24)</f>
        <v>0</v>
      </c>
      <c r="AM253" s="4">
        <f>W253+Z253+AF253+AI253</f>
        <v>48401.200000000004</v>
      </c>
      <c r="AN253" s="4">
        <f>AM253*0.2447529*(23/24)</f>
        <v>11352.736810835</v>
      </c>
      <c r="AO253" s="4">
        <v>109928.16</v>
      </c>
      <c r="AQ253" s="4">
        <f>J253+AD253</f>
        <v>83209.48</v>
      </c>
      <c r="AR253" s="1">
        <f>J253/AQ253</f>
        <v>0.01198397105714397</v>
      </c>
      <c r="AS253" s="1">
        <f>AD253/AQ253</f>
        <v>0.9880160289428561</v>
      </c>
      <c r="AU253" s="4">
        <f>U253+AO253</f>
        <v>110925.34</v>
      </c>
      <c r="AV253" s="1">
        <f>U253/AU253</f>
        <v>0.008989650155681289</v>
      </c>
      <c r="AW253" s="1">
        <f>AO253/AU253</f>
        <v>0.9910103498443188</v>
      </c>
    </row>
    <row r="254" spans="1:49" ht="12.75">
      <c r="A254" s="3">
        <v>1487</v>
      </c>
      <c r="B254" s="6">
        <v>12</v>
      </c>
      <c r="D254" s="4">
        <f>C254*0.2447529</f>
        <v>0</v>
      </c>
      <c r="E254" s="4">
        <f>D254/T254*U254</f>
        <v>0</v>
      </c>
      <c r="F254" s="4">
        <v>16.52</v>
      </c>
      <c r="G254" s="4">
        <f>F254*0.2447529</f>
        <v>4.043317908</v>
      </c>
      <c r="H254" s="4">
        <v>394.33</v>
      </c>
      <c r="I254" s="4">
        <f t="shared" si="66"/>
        <v>4.043317908</v>
      </c>
      <c r="J254" s="4">
        <f t="shared" si="66"/>
        <v>394.33</v>
      </c>
      <c r="L254" s="4">
        <v>191.4</v>
      </c>
      <c r="M254" s="4">
        <f>L254*0.2447529</f>
        <v>46.84570506</v>
      </c>
      <c r="N254" s="4">
        <v>5684.73</v>
      </c>
      <c r="P254" s="4">
        <f>O254*0.2447529</f>
        <v>0</v>
      </c>
      <c r="S254" s="4">
        <f>C254+F254+L254+O254</f>
        <v>207.92000000000002</v>
      </c>
      <c r="T254" s="4">
        <f>S254*0.2447529</f>
        <v>50.889022968000006</v>
      </c>
      <c r="U254" s="4">
        <v>6079.06</v>
      </c>
      <c r="W254" s="4">
        <v>2874.8</v>
      </c>
      <c r="X254" s="4">
        <f>W254*0.2447529*(23/24)</f>
        <v>674.298318715</v>
      </c>
      <c r="Y254" s="4">
        <v>5818.52</v>
      </c>
      <c r="Z254" s="4">
        <v>7257.2</v>
      </c>
      <c r="AA254" s="4">
        <f>Z254*0.2447529*(23/24)</f>
        <v>1702.211548135</v>
      </c>
      <c r="AB254" s="4">
        <v>18249.36</v>
      </c>
      <c r="AC254" s="4">
        <f t="shared" si="67"/>
        <v>2376.50986685</v>
      </c>
      <c r="AD254" s="4">
        <f t="shared" si="67"/>
        <v>24067.88</v>
      </c>
      <c r="AF254" s="4">
        <v>10254.7</v>
      </c>
      <c r="AG254" s="4">
        <f>AF254*0.2447529*(23/24)</f>
        <v>2405.28974847875</v>
      </c>
      <c r="AH254" s="4">
        <v>25521.89</v>
      </c>
      <c r="AJ254" s="4">
        <f>AI254*0.2447529*(23/24)</f>
        <v>0</v>
      </c>
      <c r="AM254" s="4">
        <f>W254+Z254+AF254+AI254</f>
        <v>20386.7</v>
      </c>
      <c r="AN254" s="4">
        <f>AM254*0.2447529*(23/24)</f>
        <v>4781.7996153287495</v>
      </c>
      <c r="AO254" s="4">
        <v>49589.77</v>
      </c>
      <c r="AQ254" s="4">
        <f>J254+AD254</f>
        <v>24462.210000000003</v>
      </c>
      <c r="AR254" s="1">
        <f>J254/AQ254</f>
        <v>0.016119966266334888</v>
      </c>
      <c r="AS254" s="1">
        <f>AD254/AQ254</f>
        <v>0.9838800337336651</v>
      </c>
      <c r="AU254" s="4">
        <f>U254+AO254</f>
        <v>55668.829999999994</v>
      </c>
      <c r="AV254" s="1">
        <f>U254/AU254</f>
        <v>0.10920042688161402</v>
      </c>
      <c r="AW254" s="1">
        <f>AO254/AU254</f>
        <v>0.890799573118386</v>
      </c>
    </row>
    <row r="255" spans="1:49" ht="12.75">
      <c r="A255" s="3">
        <v>1488</v>
      </c>
      <c r="B255" s="6">
        <v>12</v>
      </c>
      <c r="D255" s="4">
        <f>C255*0.2447529</f>
        <v>0</v>
      </c>
      <c r="E255" s="4">
        <f>D255/T255*U255</f>
        <v>0</v>
      </c>
      <c r="F255" s="4">
        <v>0</v>
      </c>
      <c r="G255" s="4">
        <f>F255*0.2447529</f>
        <v>0</v>
      </c>
      <c r="H255" s="4">
        <f>(G255/T255)*U255</f>
        <v>0</v>
      </c>
      <c r="I255" s="4">
        <f t="shared" si="66"/>
        <v>0</v>
      </c>
      <c r="J255" s="4">
        <f t="shared" si="66"/>
        <v>0</v>
      </c>
      <c r="L255" s="4">
        <v>445.97</v>
      </c>
      <c r="M255" s="4">
        <f>L255*0.2447529</f>
        <v>109.152450813</v>
      </c>
      <c r="N255" s="4">
        <v>13245.42</v>
      </c>
      <c r="P255" s="4">
        <f>O255*0.2447529</f>
        <v>0</v>
      </c>
      <c r="S255" s="4">
        <f>C255+F255+L255+O255</f>
        <v>445.97</v>
      </c>
      <c r="T255" s="4">
        <f>S255*0.2447529</f>
        <v>109.152450813</v>
      </c>
      <c r="U255" s="4">
        <v>13245.42</v>
      </c>
      <c r="X255" s="4">
        <f>W255*0.2447529*(23/24)</f>
        <v>0</v>
      </c>
      <c r="Y255" s="4">
        <f>(X255/AN255)*AO255</f>
        <v>0</v>
      </c>
      <c r="Z255" s="4">
        <v>27228.8</v>
      </c>
      <c r="AA255" s="4">
        <f>Z255*0.2447529*(23/24)</f>
        <v>6386.647440039999</v>
      </c>
      <c r="AB255" s="4">
        <v>82947.88</v>
      </c>
      <c r="AC255" s="4">
        <f t="shared" si="67"/>
        <v>6386.647440039999</v>
      </c>
      <c r="AD255" s="4">
        <f t="shared" si="67"/>
        <v>82947.88</v>
      </c>
      <c r="AF255" s="4">
        <v>21397.6</v>
      </c>
      <c r="AG255" s="4">
        <f>AF255*0.2447529*(23/24)</f>
        <v>5018.91112583</v>
      </c>
      <c r="AH255" s="4">
        <v>62186.94</v>
      </c>
      <c r="AJ255" s="4">
        <f>AI255*0.2447529*(23/24)</f>
        <v>0</v>
      </c>
      <c r="AM255" s="4">
        <f>W255+Z255+AF255+AI255</f>
        <v>48626.399999999994</v>
      </c>
      <c r="AN255" s="4">
        <f>AM255*0.2447529*(23/24)</f>
        <v>11405.558565869998</v>
      </c>
      <c r="AO255" s="4">
        <v>145134.82</v>
      </c>
      <c r="AQ255" s="4">
        <f>J255+AD255</f>
        <v>82947.88</v>
      </c>
      <c r="AR255" s="1">
        <f>J255/AQ255</f>
        <v>0</v>
      </c>
      <c r="AS255" s="1">
        <f>AD255/AQ255</f>
        <v>1</v>
      </c>
      <c r="AU255" s="4">
        <f>U255+AO255</f>
        <v>158380.24000000002</v>
      </c>
      <c r="AV255" s="1">
        <f>U255/AU255</f>
        <v>0.08363050845231702</v>
      </c>
      <c r="AW255" s="1">
        <f>AO255/AU255</f>
        <v>0.9163694915476829</v>
      </c>
    </row>
    <row r="256" spans="1:49" ht="12.75">
      <c r="A256" s="3">
        <v>1489</v>
      </c>
      <c r="B256" s="6">
        <v>12</v>
      </c>
      <c r="D256" s="4">
        <f>C256*0.2447529</f>
        <v>0</v>
      </c>
      <c r="E256" s="4">
        <f>D256/T256*U256</f>
        <v>0</v>
      </c>
      <c r="F256" s="4">
        <v>1709.32</v>
      </c>
      <c r="G256" s="4">
        <f>F256*0.2447529</f>
        <v>418.36102702799997</v>
      </c>
      <c r="H256" s="4">
        <v>78123.45</v>
      </c>
      <c r="I256" s="4">
        <f t="shared" si="66"/>
        <v>418.36102702799997</v>
      </c>
      <c r="J256" s="4">
        <f t="shared" si="66"/>
        <v>78123.45</v>
      </c>
      <c r="M256" s="4">
        <f>L256*0.2447529</f>
        <v>0</v>
      </c>
      <c r="N256" s="4">
        <v>0</v>
      </c>
      <c r="P256" s="4">
        <f>O256*0.2447529</f>
        <v>0</v>
      </c>
      <c r="S256" s="4">
        <f>C256+F256+L256+O256</f>
        <v>1709.32</v>
      </c>
      <c r="T256" s="4">
        <f>S256*0.2447529</f>
        <v>418.36102702799997</v>
      </c>
      <c r="U256" s="4">
        <v>78123.45</v>
      </c>
      <c r="W256" s="4">
        <v>1121.7</v>
      </c>
      <c r="X256" s="4">
        <f>W256*0.2447529*(23/24)</f>
        <v>263.10018926625</v>
      </c>
      <c r="Y256" s="4">
        <v>4078.26</v>
      </c>
      <c r="Z256" s="4">
        <v>15220.8</v>
      </c>
      <c r="AA256" s="4">
        <f>Z256*0.2447529*(23/24)</f>
        <v>3570.11265114</v>
      </c>
      <c r="AB256" s="4">
        <v>57365.35</v>
      </c>
      <c r="AC256" s="4">
        <f t="shared" si="67"/>
        <v>3833.2128404062496</v>
      </c>
      <c r="AD256" s="4">
        <f t="shared" si="67"/>
        <v>61443.61</v>
      </c>
      <c r="AF256" s="4">
        <v>1557.6</v>
      </c>
      <c r="AG256" s="4">
        <f>AF256*0.2447529*(23/24)</f>
        <v>365.34265383</v>
      </c>
      <c r="AH256" s="4">
        <v>5156.02</v>
      </c>
      <c r="AJ256" s="4">
        <f>AI256*0.2447529*(23/24)</f>
        <v>0</v>
      </c>
      <c r="AM256" s="4">
        <f>W256+Z256+AF256+AI256</f>
        <v>17900.1</v>
      </c>
      <c r="AN256" s="4">
        <f>AM256*0.2447529*(23/24)</f>
        <v>4198.55549423625</v>
      </c>
      <c r="AO256" s="4">
        <v>66599.63</v>
      </c>
      <c r="AQ256" s="4">
        <f>J256+AD256</f>
        <v>139567.06</v>
      </c>
      <c r="AR256" s="1">
        <f>J256/AQ256</f>
        <v>0.5597556472136047</v>
      </c>
      <c r="AS256" s="1">
        <f>AD256/AQ256</f>
        <v>0.4402443527863953</v>
      </c>
      <c r="AU256" s="4">
        <f>U256+AO256</f>
        <v>144723.08000000002</v>
      </c>
      <c r="AV256" s="1">
        <f>U256/AU256</f>
        <v>0.5398133455976751</v>
      </c>
      <c r="AW256" s="1">
        <f>AO256/AU256</f>
        <v>0.46018665440232476</v>
      </c>
    </row>
    <row r="257" spans="1:49" ht="12.75">
      <c r="A257" s="3">
        <v>1490</v>
      </c>
      <c r="B257" s="6">
        <v>12</v>
      </c>
      <c r="D257" s="4">
        <f>C257*0.2447529</f>
        <v>0</v>
      </c>
      <c r="E257" s="4">
        <f>D257/T257*U257</f>
        <v>0</v>
      </c>
      <c r="F257" s="4">
        <v>539.58</v>
      </c>
      <c r="G257" s="4">
        <f>F257*0.2447529</f>
        <v>132.063769782</v>
      </c>
      <c r="H257" s="4">
        <v>22083.94</v>
      </c>
      <c r="I257" s="4">
        <f t="shared" si="66"/>
        <v>132.063769782</v>
      </c>
      <c r="J257" s="4">
        <f t="shared" si="66"/>
        <v>22083.94</v>
      </c>
      <c r="L257" s="4">
        <v>10.28</v>
      </c>
      <c r="M257" s="4">
        <f>L257*0.2447529</f>
        <v>2.516059812</v>
      </c>
      <c r="N257" s="4">
        <v>155.77</v>
      </c>
      <c r="P257" s="4">
        <f>O257*0.2447529</f>
        <v>0</v>
      </c>
      <c r="S257" s="4">
        <f>C257+F257+L257+O257</f>
        <v>549.86</v>
      </c>
      <c r="T257" s="4">
        <f>S257*0.2447529</f>
        <v>134.579829594</v>
      </c>
      <c r="U257" s="4">
        <v>22239.71</v>
      </c>
      <c r="W257" s="4">
        <v>947.9</v>
      </c>
      <c r="X257" s="4">
        <f>W257*0.2447529*(23/24)</f>
        <v>222.33455416375</v>
      </c>
      <c r="Y257" s="4">
        <v>3446.21</v>
      </c>
      <c r="Z257" s="4">
        <v>6065.5</v>
      </c>
      <c r="AA257" s="4">
        <f>Z257*0.2447529*(23/24)</f>
        <v>1422.69251849375</v>
      </c>
      <c r="AB257" s="4">
        <v>13131.06</v>
      </c>
      <c r="AC257" s="4">
        <f t="shared" si="67"/>
        <v>1645.0270726575</v>
      </c>
      <c r="AD257" s="4">
        <f t="shared" si="67"/>
        <v>16577.27</v>
      </c>
      <c r="AF257" s="4">
        <v>2704.4</v>
      </c>
      <c r="AG257" s="4">
        <f>AF257*0.2447529*(23/24)</f>
        <v>634.330170145</v>
      </c>
      <c r="AH257" s="4">
        <v>3789.84</v>
      </c>
      <c r="AJ257" s="4">
        <f>AI257*0.2447529*(23/24)</f>
        <v>0</v>
      </c>
      <c r="AM257" s="4">
        <f>W257+Z257+AF257+AI257</f>
        <v>9717.8</v>
      </c>
      <c r="AN257" s="4">
        <f>AM257*0.2447529*(23/24)</f>
        <v>2279.3572428025</v>
      </c>
      <c r="AO257" s="4">
        <v>20367.11</v>
      </c>
      <c r="AQ257" s="4">
        <f>J257+AD257</f>
        <v>38661.21</v>
      </c>
      <c r="AR257" s="1">
        <f>J257/AQ257</f>
        <v>0.5712169898458946</v>
      </c>
      <c r="AS257" s="1">
        <f>AD257/AQ257</f>
        <v>0.4287830101541054</v>
      </c>
      <c r="AU257" s="4">
        <f>U257+AO257</f>
        <v>42606.82</v>
      </c>
      <c r="AV257" s="1">
        <f>U257/AU257</f>
        <v>0.5219753551192039</v>
      </c>
      <c r="AW257" s="1">
        <f>AO257/AU257</f>
        <v>0.4780246448807961</v>
      </c>
    </row>
    <row r="258" ht="12.75">
      <c r="B258" s="6"/>
    </row>
    <row r="259" spans="1:49" ht="12.75">
      <c r="A259" s="3">
        <f>1486-90</f>
        <v>1396</v>
      </c>
      <c r="B259" s="6"/>
      <c r="D259" s="4">
        <f>SUM(D253:D258)/5</f>
        <v>0</v>
      </c>
      <c r="E259" s="4">
        <f>SUM(E253:E258)/5</f>
        <v>0</v>
      </c>
      <c r="G259" s="4">
        <f>SUM(G253:G258)/5</f>
        <v>112.9382886702</v>
      </c>
      <c r="H259" s="4">
        <f>SUM(H253:H258)/5</f>
        <v>20319.78</v>
      </c>
      <c r="I259" s="4">
        <f>D259+G259</f>
        <v>112.9382886702</v>
      </c>
      <c r="J259" s="4">
        <f>SUM(J253:J258)/5</f>
        <v>20319.78</v>
      </c>
      <c r="M259" s="4">
        <f>SUM(M253:M258)/5</f>
        <v>31.702843137000002</v>
      </c>
      <c r="N259" s="4">
        <f>SUM(N253:N258)/5</f>
        <v>3817.184</v>
      </c>
      <c r="P259" s="4">
        <v>0</v>
      </c>
      <c r="Q259" s="4">
        <f>SUM(Q253:Q258)/5</f>
        <v>0</v>
      </c>
      <c r="T259" s="4">
        <f>SUM(T253:T258)/5</f>
        <v>144.6411318072</v>
      </c>
      <c r="U259" s="4">
        <f>SUM(U253:U258)/5</f>
        <v>24136.964</v>
      </c>
      <c r="W259" s="4">
        <f>AVERAGE(W253:W258)</f>
        <v>5014.450000000001</v>
      </c>
      <c r="X259" s="4">
        <f>SUM(X253:X258)/5</f>
        <v>940.9309042105</v>
      </c>
      <c r="Y259" s="4">
        <f>SUM(Y253:Y258)/5</f>
        <v>9235.614000000001</v>
      </c>
      <c r="AA259" s="4">
        <f>SUM(AA253:AA258)/5</f>
        <v>3612.13080920825</v>
      </c>
      <c r="AB259" s="4">
        <f>SUM(AB253:AB258)/5</f>
        <v>44214.174000000006</v>
      </c>
      <c r="AC259" s="4">
        <f>X259+AA259</f>
        <v>4553.06171341875</v>
      </c>
      <c r="AD259" s="4">
        <f>SUM(AD253:AD258)/5</f>
        <v>53449.788</v>
      </c>
      <c r="AG259" s="4">
        <f>SUM(AG253:AG258)/5</f>
        <v>2250.53983239575</v>
      </c>
      <c r="AH259" s="4">
        <f>SUM(AH253:AH258)/5</f>
        <v>24874.11</v>
      </c>
      <c r="AJ259" s="4">
        <f>SUM(AJ253:AJ258)/5</f>
        <v>0</v>
      </c>
      <c r="AK259" s="4">
        <f>SUM(AK253:AK258)/5</f>
        <v>0</v>
      </c>
      <c r="AN259" s="4">
        <f>SUM(AN253:AN258)/5</f>
        <v>6803.6015458145</v>
      </c>
      <c r="AO259" s="4">
        <f>SUM(AO253:AO258)/5</f>
        <v>78323.898</v>
      </c>
      <c r="AQ259" s="4">
        <f>SUM(AQ253:AQ258)/5</f>
        <v>73769.568</v>
      </c>
      <c r="AU259" s="4">
        <f>SUM(AU253:AU258)/5</f>
        <v>102460.86200000001</v>
      </c>
      <c r="AV259" s="1">
        <f>U259/AU259</f>
        <v>0.23557252524383407</v>
      </c>
      <c r="AW259" s="1">
        <f>AO259/AU259</f>
        <v>0.7644274747561659</v>
      </c>
    </row>
    <row r="260" ht="12.75">
      <c r="B260" s="6"/>
    </row>
    <row r="261" spans="1:49" ht="12.75">
      <c r="A261" s="3">
        <v>1491</v>
      </c>
      <c r="B261" s="6">
        <v>12</v>
      </c>
      <c r="C261" s="4">
        <v>64.82</v>
      </c>
      <c r="D261" s="4">
        <f>C261*0.2447529</f>
        <v>15.864882977999999</v>
      </c>
      <c r="E261" s="4">
        <v>982.5</v>
      </c>
      <c r="F261" s="4">
        <v>114.06</v>
      </c>
      <c r="G261" s="4">
        <f>F261*0.2447529</f>
        <v>27.916515774</v>
      </c>
      <c r="H261" s="4">
        <v>1726.352</v>
      </c>
      <c r="I261" s="4">
        <f aca="true" t="shared" si="68" ref="I261:J265">D261+G261</f>
        <v>43.781398752</v>
      </c>
      <c r="J261" s="4">
        <f t="shared" si="68"/>
        <v>2708.852</v>
      </c>
      <c r="L261" s="4">
        <v>13.32</v>
      </c>
      <c r="M261" s="4">
        <f>L261*0.2447529</f>
        <v>3.2601086280000002</v>
      </c>
      <c r="N261" s="4">
        <v>201.87</v>
      </c>
      <c r="P261" s="4">
        <f>O261*0.2447529</f>
        <v>0</v>
      </c>
      <c r="S261" s="4">
        <f>C261+F261+L261+O261</f>
        <v>192.2</v>
      </c>
      <c r="T261" s="4">
        <f>S261*0.2447529</f>
        <v>47.04150738</v>
      </c>
      <c r="U261" s="4">
        <v>2910.72</v>
      </c>
      <c r="W261" s="4">
        <v>4514.9</v>
      </c>
      <c r="X261" s="4">
        <f>W261*0.2447529*(23/24)</f>
        <v>1058.99174870125</v>
      </c>
      <c r="Y261" s="4">
        <v>6155.81</v>
      </c>
      <c r="Z261" s="4">
        <v>5804.6</v>
      </c>
      <c r="AA261" s="4">
        <f>Z261*0.2447529*(23/24)</f>
        <v>1361.4971548675</v>
      </c>
      <c r="AB261" s="4">
        <v>7923</v>
      </c>
      <c r="AC261" s="4">
        <f aca="true" t="shared" si="69" ref="AC261:AD265">X261+AA261</f>
        <v>2420.48890356875</v>
      </c>
      <c r="AD261" s="4">
        <f t="shared" si="69"/>
        <v>14078.810000000001</v>
      </c>
      <c r="AF261" s="4">
        <v>3504.6</v>
      </c>
      <c r="AG261" s="4">
        <f>AF261*0.2447529*(23/24)</f>
        <v>822.0209711175</v>
      </c>
      <c r="AH261" s="4">
        <v>4911.24</v>
      </c>
      <c r="AJ261" s="4">
        <f>AI261*0.2447529*(23/24)</f>
        <v>0</v>
      </c>
      <c r="AM261" s="4">
        <f>W261+Z261+AF261+AI261</f>
        <v>13824.1</v>
      </c>
      <c r="AN261" s="4">
        <f>AM261*0.2447529*(23/24)</f>
        <v>3242.50987468625</v>
      </c>
      <c r="AO261" s="4">
        <v>18990.05</v>
      </c>
      <c r="AQ261" s="4">
        <f>J261+AD261</f>
        <v>16787.662</v>
      </c>
      <c r="AR261" s="1">
        <f>J261/AQ261</f>
        <v>0.16135969380369938</v>
      </c>
      <c r="AS261" s="1">
        <f>AD261/AQ261</f>
        <v>0.8386403061963007</v>
      </c>
      <c r="AU261" s="4">
        <f>U261+AO261</f>
        <v>21900.77</v>
      </c>
      <c r="AV261" s="1">
        <f>U261/AU261</f>
        <v>0.13290491612851968</v>
      </c>
      <c r="AW261" s="1">
        <f>AO261/AU261</f>
        <v>0.8670950838714803</v>
      </c>
    </row>
    <row r="262" spans="1:49" ht="12.75">
      <c r="A262" s="3">
        <v>1492</v>
      </c>
      <c r="B262" s="6">
        <v>12</v>
      </c>
      <c r="C262" s="4">
        <v>67.46</v>
      </c>
      <c r="D262" s="4">
        <f>C262*0.2447529</f>
        <v>16.511030633999997</v>
      </c>
      <c r="E262" s="4">
        <v>1097.12</v>
      </c>
      <c r="F262" s="4">
        <v>66.07</v>
      </c>
      <c r="G262" s="4">
        <f>F262*0.2447529</f>
        <v>16.170824102999998</v>
      </c>
      <c r="H262" s="4">
        <v>1039.8</v>
      </c>
      <c r="I262" s="4">
        <f t="shared" si="68"/>
        <v>32.681854736999995</v>
      </c>
      <c r="J262" s="4">
        <f t="shared" si="68"/>
        <v>2136.92</v>
      </c>
      <c r="L262" s="4">
        <v>7.36</v>
      </c>
      <c r="M262" s="4">
        <f>L262*0.2447529</f>
        <v>1.801381344</v>
      </c>
      <c r="N262" s="4">
        <v>111.53</v>
      </c>
      <c r="P262" s="4">
        <f>O262*0.2447529</f>
        <v>0</v>
      </c>
      <c r="S262" s="4">
        <f>C262+F262+L262+O262</f>
        <v>140.89</v>
      </c>
      <c r="T262" s="4">
        <f>S262*0.2447529</f>
        <v>34.483236080999994</v>
      </c>
      <c r="U262" s="4">
        <v>2248.45</v>
      </c>
      <c r="W262" s="4">
        <v>6390.9</v>
      </c>
      <c r="X262" s="4">
        <f>W262*0.2447529*(23/24)</f>
        <v>1499.0166707512499</v>
      </c>
      <c r="Y262" s="4">
        <v>9923.09</v>
      </c>
      <c r="Z262" s="4">
        <v>10627.4</v>
      </c>
      <c r="AA262" s="4">
        <f>Z262*0.2447529*(23/24)</f>
        <v>2492.7083457324998</v>
      </c>
      <c r="AB262" s="4">
        <v>17083.97</v>
      </c>
      <c r="AC262" s="4">
        <f t="shared" si="69"/>
        <v>3991.7250164837496</v>
      </c>
      <c r="AD262" s="4">
        <f t="shared" si="69"/>
        <v>27007.06</v>
      </c>
      <c r="AF262" s="4">
        <v>1936.3</v>
      </c>
      <c r="AG262" s="4">
        <f>AF262*0.2447529*(23/24)</f>
        <v>454.16858025874996</v>
      </c>
      <c r="AH262" s="4">
        <v>2713.46</v>
      </c>
      <c r="AJ262" s="4">
        <f>AI262*0.2447529*(23/24)</f>
        <v>0</v>
      </c>
      <c r="AM262" s="4">
        <f>W262+Z262+AF262+AI262</f>
        <v>18954.6</v>
      </c>
      <c r="AN262" s="4">
        <f>AM262*0.2447529*(23/24)</f>
        <v>4445.8935967424995</v>
      </c>
      <c r="AO262" s="4">
        <v>29720.52</v>
      </c>
      <c r="AQ262" s="4">
        <f>J262+AD262</f>
        <v>29143.980000000003</v>
      </c>
      <c r="AR262" s="1">
        <f>J262/AQ262</f>
        <v>0.07332286118779932</v>
      </c>
      <c r="AS262" s="1">
        <f>AD262/AQ262</f>
        <v>0.9266771388122006</v>
      </c>
      <c r="AU262" s="4">
        <f>U262+AO262</f>
        <v>31968.97</v>
      </c>
      <c r="AV262" s="1">
        <f>U262/AU262</f>
        <v>0.07033226281609947</v>
      </c>
      <c r="AW262" s="1">
        <f>AO262/AU262</f>
        <v>0.9296677371839005</v>
      </c>
    </row>
    <row r="263" spans="1:49" ht="12.75">
      <c r="A263" s="3">
        <v>1493</v>
      </c>
      <c r="B263" s="6">
        <v>12</v>
      </c>
      <c r="C263" s="4">
        <v>43.09</v>
      </c>
      <c r="D263" s="4">
        <f>C263*0.2447529</f>
        <v>10.546402461000001</v>
      </c>
      <c r="E263" s="4">
        <v>783.7</v>
      </c>
      <c r="F263" s="4">
        <v>16.44</v>
      </c>
      <c r="G263" s="4">
        <f>F263*0.2447529</f>
        <v>4.0237376760000005</v>
      </c>
      <c r="H263" s="4">
        <v>304.04</v>
      </c>
      <c r="I263" s="4">
        <f t="shared" si="68"/>
        <v>14.570140137000003</v>
      </c>
      <c r="J263" s="4">
        <f t="shared" si="68"/>
        <v>1087.74</v>
      </c>
      <c r="M263" s="4">
        <f>L263*0.2447529</f>
        <v>0</v>
      </c>
      <c r="P263" s="4">
        <f>O263*0.2447529</f>
        <v>0</v>
      </c>
      <c r="S263" s="4">
        <f>C263+F263+L263+O263</f>
        <v>59.53</v>
      </c>
      <c r="T263" s="4">
        <f>S263*0.2447529</f>
        <v>14.570140137</v>
      </c>
      <c r="U263" s="4">
        <v>1087.74</v>
      </c>
      <c r="W263" s="4">
        <v>5963.2</v>
      </c>
      <c r="X263" s="4">
        <f>W263*0.2447529*(23/24)</f>
        <v>1398.6975560600001</v>
      </c>
      <c r="Y263" s="4">
        <v>10247.63</v>
      </c>
      <c r="Z263" s="4">
        <v>5531.5</v>
      </c>
      <c r="AA263" s="4">
        <f>Z263*0.2447529*(23/24)</f>
        <v>1297.44022191875</v>
      </c>
      <c r="AB263" s="4">
        <v>9399.68</v>
      </c>
      <c r="AC263" s="4">
        <f t="shared" si="69"/>
        <v>2696.13777797875</v>
      </c>
      <c r="AD263" s="4">
        <f t="shared" si="69"/>
        <v>19647.309999999998</v>
      </c>
      <c r="AG263" s="4">
        <f>AF263*0.2447529*(23/24)</f>
        <v>0</v>
      </c>
      <c r="AJ263" s="4">
        <f>AI263*0.2447529*(23/24)</f>
        <v>0</v>
      </c>
      <c r="AM263" s="4">
        <f>W263+Z263+AF263+AI263</f>
        <v>11494.7</v>
      </c>
      <c r="AN263" s="4">
        <f>AM263*0.2447529*(23/24)</f>
        <v>2696.1377779787504</v>
      </c>
      <c r="AO263" s="4">
        <v>19647.31</v>
      </c>
      <c r="AQ263" s="4">
        <f>J263+AD263</f>
        <v>20735.05</v>
      </c>
      <c r="AR263" s="1">
        <f>J263/AQ263</f>
        <v>0.0524590005811416</v>
      </c>
      <c r="AS263" s="1">
        <f>AD263/AQ263</f>
        <v>0.9475409994188583</v>
      </c>
      <c r="AU263" s="4">
        <f>U263+AO263</f>
        <v>20735.050000000003</v>
      </c>
      <c r="AV263" s="1">
        <f>U263/AU263</f>
        <v>0.052459000581141585</v>
      </c>
      <c r="AW263" s="1">
        <f>AO263/AU263</f>
        <v>0.9475409994188584</v>
      </c>
    </row>
    <row r="264" spans="1:49" ht="12.75">
      <c r="A264" s="3">
        <v>1494</v>
      </c>
      <c r="B264" s="6">
        <v>12</v>
      </c>
      <c r="C264" s="4">
        <v>6.5</v>
      </c>
      <c r="D264" s="4">
        <f>C264*0.2447529</f>
        <v>1.59089385</v>
      </c>
      <c r="E264" s="4">
        <v>118.29</v>
      </c>
      <c r="F264" s="4">
        <v>0</v>
      </c>
      <c r="G264" s="4">
        <f>F264*0.2447529</f>
        <v>0</v>
      </c>
      <c r="H264" s="4">
        <f>(G264/T264)*U264</f>
        <v>0</v>
      </c>
      <c r="I264" s="4">
        <f t="shared" si="68"/>
        <v>1.59089385</v>
      </c>
      <c r="J264" s="4">
        <f t="shared" si="68"/>
        <v>118.29</v>
      </c>
      <c r="M264" s="4">
        <f>L264*0.2447529</f>
        <v>0</v>
      </c>
      <c r="P264" s="4">
        <f>O264*0.2447529</f>
        <v>0</v>
      </c>
      <c r="S264" s="4">
        <f>C264+F264+L264+O264</f>
        <v>6.5</v>
      </c>
      <c r="T264" s="4">
        <f>S264*0.2447529</f>
        <v>1.59089385</v>
      </c>
      <c r="U264" s="4">
        <v>118.29</v>
      </c>
      <c r="W264" s="4">
        <v>2444.9</v>
      </c>
      <c r="X264" s="4">
        <f>W264*0.2447529*(23/24)</f>
        <v>573.46318332625</v>
      </c>
      <c r="Y264" s="4">
        <v>4781.19</v>
      </c>
      <c r="Z264" s="4">
        <v>5255.9</v>
      </c>
      <c r="AA264" s="4">
        <f>Z264*0.2447529*(23/24)</f>
        <v>1232.79690181375</v>
      </c>
      <c r="AB264" s="4">
        <v>10221.81</v>
      </c>
      <c r="AC264" s="4">
        <f t="shared" si="69"/>
        <v>1806.2600851400002</v>
      </c>
      <c r="AD264" s="4">
        <f t="shared" si="69"/>
        <v>15003</v>
      </c>
      <c r="AG264" s="4">
        <f>AF264*0.2447529*(23/24)</f>
        <v>0</v>
      </c>
      <c r="AJ264" s="4">
        <f>AI264*0.2447529*(23/24)</f>
        <v>0</v>
      </c>
      <c r="AM264" s="4">
        <f>W264+Z264+AF264+AI264</f>
        <v>7700.799999999999</v>
      </c>
      <c r="AN264" s="4">
        <f>AM264*0.2447529*(23/24)</f>
        <v>1806.26008514</v>
      </c>
      <c r="AO264" s="4">
        <v>15003</v>
      </c>
      <c r="AQ264" s="4">
        <f>J264+AD264</f>
        <v>15121.29</v>
      </c>
      <c r="AR264" s="1">
        <f>J264/AQ264</f>
        <v>0.007822745281652558</v>
      </c>
      <c r="AS264" s="1">
        <f>AD264/AQ264</f>
        <v>0.9921772547183474</v>
      </c>
      <c r="AU264" s="4">
        <f>U264+AO264</f>
        <v>15121.29</v>
      </c>
      <c r="AV264" s="1">
        <f>U264/AU264</f>
        <v>0.007822745281652558</v>
      </c>
      <c r="AW264" s="1">
        <f>AO264/AU264</f>
        <v>0.9921772547183474</v>
      </c>
    </row>
    <row r="265" spans="1:49" ht="12.75">
      <c r="A265" s="3">
        <v>1495</v>
      </c>
      <c r="B265" s="6">
        <v>12</v>
      </c>
      <c r="C265" s="4">
        <v>7.55</v>
      </c>
      <c r="D265" s="4">
        <f>C265*0.2447529</f>
        <v>1.847884395</v>
      </c>
      <c r="E265" s="4">
        <v>137.41</v>
      </c>
      <c r="F265" s="4">
        <v>8.44</v>
      </c>
      <c r="G265" s="4">
        <f>F265*0.2447529</f>
        <v>2.0657144759999997</v>
      </c>
      <c r="H265" s="4">
        <v>179.092</v>
      </c>
      <c r="I265" s="4">
        <f t="shared" si="68"/>
        <v>3.9135988709999996</v>
      </c>
      <c r="J265" s="4">
        <f t="shared" si="68"/>
        <v>316.502</v>
      </c>
      <c r="M265" s="4">
        <f>L265*0.2447529</f>
        <v>0</v>
      </c>
      <c r="P265" s="4">
        <f>O265*0.2447529</f>
        <v>0</v>
      </c>
      <c r="S265" s="4">
        <f>C265+F265+L265+O265</f>
        <v>15.989999999999998</v>
      </c>
      <c r="T265" s="4">
        <f>S265*0.2447529</f>
        <v>3.9135988709999996</v>
      </c>
      <c r="U265" s="4">
        <v>316.5</v>
      </c>
      <c r="W265" s="4">
        <v>2840.2</v>
      </c>
      <c r="X265" s="4">
        <f>W265*0.2447529*(23/24)</f>
        <v>666.1827204724999</v>
      </c>
      <c r="Y265" s="4">
        <v>5554.14</v>
      </c>
      <c r="Z265" s="4">
        <v>4448.3</v>
      </c>
      <c r="AA265" s="4">
        <f>Z265*0.2447529*(23/24)</f>
        <v>1043.3703948587502</v>
      </c>
      <c r="AB265" s="4">
        <v>8690.47</v>
      </c>
      <c r="AC265" s="4">
        <f t="shared" si="69"/>
        <v>1709.55311533125</v>
      </c>
      <c r="AD265" s="4">
        <f t="shared" si="69"/>
        <v>14244.61</v>
      </c>
      <c r="AG265" s="4">
        <f>AF265*0.2447529*(23/24)</f>
        <v>0</v>
      </c>
      <c r="AJ265" s="4">
        <f>AI265*0.2447529*(23/24)</f>
        <v>0</v>
      </c>
      <c r="AM265" s="4">
        <f>W265+Z265+AF265+AI265</f>
        <v>7288.5</v>
      </c>
      <c r="AN265" s="4">
        <f>AM265*0.2447529*(23/24)</f>
        <v>1709.55311533125</v>
      </c>
      <c r="AO265" s="4">
        <v>14244.61</v>
      </c>
      <c r="AQ265" s="4">
        <f>J265+AD265</f>
        <v>14561.112000000001</v>
      </c>
      <c r="AR265" s="1">
        <f>J265/AQ265</f>
        <v>0.021736114659374917</v>
      </c>
      <c r="AS265" s="1">
        <f>AD265/AQ265</f>
        <v>0.978263885340625</v>
      </c>
      <c r="AU265" s="4">
        <f>U265+AO265</f>
        <v>14561.11</v>
      </c>
      <c r="AV265" s="1">
        <f>U265/AU265</f>
        <v>0.0217359802927112</v>
      </c>
      <c r="AW265" s="1">
        <f>AO265/AU265</f>
        <v>0.9782640197072888</v>
      </c>
    </row>
    <row r="266" ht="12.75">
      <c r="B266" s="6"/>
    </row>
    <row r="267" spans="1:49" ht="12.75">
      <c r="A267" s="3">
        <f>1491-95</f>
        <v>1396</v>
      </c>
      <c r="B267" s="6"/>
      <c r="D267" s="4">
        <f>SUM(D261:D266)/5</f>
        <v>9.2722188636</v>
      </c>
      <c r="E267" s="4">
        <f>SUM(E261:E266)/5</f>
        <v>623.8039999999999</v>
      </c>
      <c r="G267" s="4">
        <f>SUM(G261:G266)/5</f>
        <v>10.0353584058</v>
      </c>
      <c r="H267" s="4">
        <f>SUM(H261:H266)/5</f>
        <v>649.8568</v>
      </c>
      <c r="I267" s="4">
        <f>D267+G267</f>
        <v>19.3075772694</v>
      </c>
      <c r="J267" s="4">
        <f>SUM(J261:J266)/5</f>
        <v>1273.6608</v>
      </c>
      <c r="M267" s="4">
        <f>SUM(M261:M266)/5</f>
        <v>1.0122979944000001</v>
      </c>
      <c r="N267" s="4">
        <f>SUM(N261:N266)/5</f>
        <v>62.67999999999999</v>
      </c>
      <c r="P267" s="4">
        <f>SUM(P261:P266)/5</f>
        <v>0</v>
      </c>
      <c r="Q267" s="4">
        <f>SUM(Q261:Q266)/5</f>
        <v>0</v>
      </c>
      <c r="T267" s="4">
        <f>SUM(T261:T266)/5</f>
        <v>20.319875263799997</v>
      </c>
      <c r="U267" s="4">
        <f>SUM(U261:U266)/5</f>
        <v>1336.34</v>
      </c>
      <c r="W267" s="4">
        <f>AVERAGE(W261:W266)</f>
        <v>4430.820000000001</v>
      </c>
      <c r="X267" s="4">
        <f>SUM(X261:X266)/5</f>
        <v>1039.27037586225</v>
      </c>
      <c r="Y267" s="4">
        <f>SUM(Y261:Y266)/5</f>
        <v>7332.372</v>
      </c>
      <c r="AA267" s="4">
        <f>SUM(AA261:AA266)/5</f>
        <v>1485.56260383825</v>
      </c>
      <c r="AB267" s="4">
        <f>SUM(AB261:AB266)/5</f>
        <v>10663.786</v>
      </c>
      <c r="AC267" s="4">
        <f>X267+AA267</f>
        <v>2524.8329797005</v>
      </c>
      <c r="AD267" s="4">
        <f>SUM(AD261:AD266)/5</f>
        <v>17996.158</v>
      </c>
      <c r="AG267" s="4">
        <f>SUM(AG261:AG266)/5</f>
        <v>255.23791027525</v>
      </c>
      <c r="AH267" s="4">
        <f>SUM(AH261:AH266)/5</f>
        <v>1524.94</v>
      </c>
      <c r="AJ267" s="4">
        <f>SUM(AJ261:AJ266)/5</f>
        <v>0</v>
      </c>
      <c r="AK267" s="4">
        <f>SUM(AK261:AK266)/5</f>
        <v>0</v>
      </c>
      <c r="AN267" s="4">
        <f>SUM(AN261:AN266)/5</f>
        <v>2780.07088997575</v>
      </c>
      <c r="AO267" s="4">
        <f>SUM(AO261:AO266)/5</f>
        <v>19521.098</v>
      </c>
      <c r="AQ267" s="4">
        <f>SUM(AQ261:AQ266)/5</f>
        <v>19269.8188</v>
      </c>
      <c r="AU267" s="4">
        <f>SUM(AU261:AU266)/5</f>
        <v>20857.438000000002</v>
      </c>
      <c r="AV267" s="1">
        <f>U267/AU267</f>
        <v>0.06407018925334933</v>
      </c>
      <c r="AW267" s="1">
        <f>AO267/AU267</f>
        <v>0.9359298107466507</v>
      </c>
    </row>
    <row r="268" ht="12.75">
      <c r="B268" s="6"/>
    </row>
    <row r="269" spans="1:49" ht="12.75">
      <c r="A269" s="3">
        <v>1496</v>
      </c>
      <c r="B269" s="6">
        <v>12</v>
      </c>
      <c r="C269" s="4">
        <v>41.1</v>
      </c>
      <c r="D269" s="4">
        <f>C269*0.2447529</f>
        <v>10.059344190000001</v>
      </c>
      <c r="E269" s="4">
        <v>889.71</v>
      </c>
      <c r="F269" s="4">
        <v>80.55</v>
      </c>
      <c r="G269" s="4">
        <f>F269*0.2447529</f>
        <v>19.714846095</v>
      </c>
      <c r="H269" s="4">
        <v>1781.15</v>
      </c>
      <c r="I269" s="4">
        <f aca="true" t="shared" si="70" ref="I269:J273">D269+G269</f>
        <v>29.774190285</v>
      </c>
      <c r="J269" s="4">
        <f t="shared" si="70"/>
        <v>2670.86</v>
      </c>
      <c r="M269" s="4">
        <f>L269*0.2447529</f>
        <v>0</v>
      </c>
      <c r="P269" s="4">
        <f>O269*0.2447529</f>
        <v>0</v>
      </c>
      <c r="S269" s="4">
        <f aca="true" t="shared" si="71" ref="S269:U272">C269+F269+L269+O269</f>
        <v>121.65</v>
      </c>
      <c r="T269" s="4">
        <f t="shared" si="71"/>
        <v>29.774190285</v>
      </c>
      <c r="U269" s="4">
        <f t="shared" si="71"/>
        <v>2670.86</v>
      </c>
      <c r="W269" s="4">
        <v>6734.5</v>
      </c>
      <c r="X269" s="4">
        <f>W269*0.2447529*(23/24)</f>
        <v>1579.60972150625</v>
      </c>
      <c r="Y269" s="4">
        <v>13264.96</v>
      </c>
      <c r="Z269" s="4">
        <v>8243.9</v>
      </c>
      <c r="AA269" s="4">
        <f>Z269*0.2447529*(23/24)</f>
        <v>1933.6468309637498</v>
      </c>
      <c r="AB269" s="4">
        <v>16296.61</v>
      </c>
      <c r="AC269" s="4">
        <f aca="true" t="shared" si="72" ref="AC269:AD273">X269+AA269</f>
        <v>3513.25655247</v>
      </c>
      <c r="AD269" s="4">
        <f t="shared" si="72"/>
        <v>29561.57</v>
      </c>
      <c r="AG269" s="4">
        <f>AF269*0.2447529*(23/24)</f>
        <v>0</v>
      </c>
      <c r="AJ269" s="4">
        <f>AI269*0.2447529*(23/24)</f>
        <v>0</v>
      </c>
      <c r="AM269" s="4">
        <f>W269+Z269+AF269+AI269</f>
        <v>14978.4</v>
      </c>
      <c r="AN269" s="4">
        <f>AM269*0.2447529*(23/24)</f>
        <v>3513.25655247</v>
      </c>
      <c r="AO269" s="4">
        <f>Y269+AB269+AH269+AK269</f>
        <v>29561.57</v>
      </c>
      <c r="AQ269" s="4">
        <f>J269+AD269</f>
        <v>32232.43</v>
      </c>
      <c r="AR269" s="1">
        <f>J269/AQ269</f>
        <v>0.0828625083495101</v>
      </c>
      <c r="AS269" s="1">
        <f>AD269/AQ269</f>
        <v>0.9171374916504899</v>
      </c>
      <c r="AU269" s="4">
        <f>U269+AO269</f>
        <v>32232.43</v>
      </c>
      <c r="AV269" s="1">
        <f>U269/AU269</f>
        <v>0.0828625083495101</v>
      </c>
      <c r="AW269" s="1">
        <f>AO269/AU269</f>
        <v>0.9171374916504899</v>
      </c>
    </row>
    <row r="270" spans="1:49" ht="12.75">
      <c r="A270" s="3">
        <v>1497</v>
      </c>
      <c r="B270" s="6">
        <v>12</v>
      </c>
      <c r="C270" s="4">
        <v>100.68</v>
      </c>
      <c r="D270" s="4">
        <f>C270*0.2447529</f>
        <v>24.641721972000003</v>
      </c>
      <c r="E270" s="4">
        <v>2224.15</v>
      </c>
      <c r="F270" s="4">
        <v>193.92</v>
      </c>
      <c r="G270" s="4">
        <f>F270*0.2447529</f>
        <v>47.462482367999996</v>
      </c>
      <c r="H270" s="4">
        <v>4305</v>
      </c>
      <c r="I270" s="4">
        <f t="shared" si="70"/>
        <v>72.10420434</v>
      </c>
      <c r="J270" s="4">
        <f t="shared" si="70"/>
        <v>6529.15</v>
      </c>
      <c r="M270" s="4">
        <f>L270*0.2447529</f>
        <v>0</v>
      </c>
      <c r="P270" s="4">
        <f>O270*0.2447529</f>
        <v>0</v>
      </c>
      <c r="S270" s="4">
        <f t="shared" si="71"/>
        <v>294.6</v>
      </c>
      <c r="T270" s="4">
        <f t="shared" si="71"/>
        <v>72.10420434</v>
      </c>
      <c r="U270" s="4">
        <f t="shared" si="71"/>
        <v>6529.15</v>
      </c>
      <c r="W270" s="4">
        <v>13745.4</v>
      </c>
      <c r="X270" s="4">
        <f>W270*0.2447529*(23/24)</f>
        <v>3224.0504070075</v>
      </c>
      <c r="Y270" s="4">
        <v>27143.12</v>
      </c>
      <c r="Z270" s="4">
        <v>16248.3</v>
      </c>
      <c r="AA270" s="4">
        <f>Z270*0.2447529*(23/24)</f>
        <v>3811.11777235875</v>
      </c>
      <c r="AB270" s="4">
        <v>32277.93</v>
      </c>
      <c r="AC270" s="4">
        <f t="shared" si="72"/>
        <v>7035.16817936625</v>
      </c>
      <c r="AD270" s="4">
        <f t="shared" si="72"/>
        <v>59421.05</v>
      </c>
      <c r="AG270" s="4">
        <f>AF270*0.2447529*(23/24)</f>
        <v>0</v>
      </c>
      <c r="AI270" s="4">
        <v>1342.5</v>
      </c>
      <c r="AJ270" s="4">
        <f>AI270*0.2447529*(23/24)</f>
        <v>314.88990290625003</v>
      </c>
      <c r="AK270" s="4">
        <v>2677.19</v>
      </c>
      <c r="AM270" s="4">
        <f>W270+Z270+AF270+AI270</f>
        <v>31336.199999999997</v>
      </c>
      <c r="AN270" s="4">
        <f>AM270*0.2447529*(23/24)</f>
        <v>7350.0580822725</v>
      </c>
      <c r="AO270" s="4">
        <f>Y270+AB270+AH270+AK270</f>
        <v>62098.240000000005</v>
      </c>
      <c r="AQ270" s="4">
        <f>J270+AD270</f>
        <v>65950.2</v>
      </c>
      <c r="AR270" s="1">
        <f>J270/AQ270</f>
        <v>0.09900121606909455</v>
      </c>
      <c r="AS270" s="1">
        <f>AD270/AQ270</f>
        <v>0.9009987839309055</v>
      </c>
      <c r="AU270" s="4">
        <f>U270+AO270</f>
        <v>68627.39</v>
      </c>
      <c r="AV270" s="1">
        <f>U270/AU270</f>
        <v>0.09513912739505319</v>
      </c>
      <c r="AW270" s="1">
        <f>AO270/AU270</f>
        <v>0.9048608726049469</v>
      </c>
    </row>
    <row r="271" spans="1:49" ht="12.75">
      <c r="A271" s="3">
        <v>1498</v>
      </c>
      <c r="B271" s="6">
        <v>12</v>
      </c>
      <c r="C271" s="4">
        <v>63.15</v>
      </c>
      <c r="D271" s="4">
        <f>C271*0.2447529</f>
        <v>15.456145634999999</v>
      </c>
      <c r="E271" s="4">
        <v>1398.23</v>
      </c>
      <c r="F271" s="4">
        <v>106</v>
      </c>
      <c r="G271" s="4">
        <f>F271*0.2447529</f>
        <v>25.9438074</v>
      </c>
      <c r="H271" s="4">
        <v>2353.09</v>
      </c>
      <c r="I271" s="4">
        <f t="shared" si="70"/>
        <v>41.399953034999996</v>
      </c>
      <c r="J271" s="4">
        <f t="shared" si="70"/>
        <v>3751.32</v>
      </c>
      <c r="M271" s="4">
        <f>L271*0.2447529</f>
        <v>0</v>
      </c>
      <c r="P271" s="4">
        <f>O271*0.2447529</f>
        <v>0</v>
      </c>
      <c r="S271" s="4">
        <f t="shared" si="71"/>
        <v>169.15</v>
      </c>
      <c r="T271" s="4">
        <f t="shared" si="71"/>
        <v>41.399953034999996</v>
      </c>
      <c r="U271" s="4">
        <f t="shared" si="71"/>
        <v>3751.32</v>
      </c>
      <c r="W271" s="4">
        <v>5599.4</v>
      </c>
      <c r="X271" s="4">
        <f>W271*0.2447529*(23/24)</f>
        <v>1313.3664970825</v>
      </c>
      <c r="Y271" s="4">
        <v>11058.45</v>
      </c>
      <c r="Z271" s="4">
        <v>10233</v>
      </c>
      <c r="AA271" s="4">
        <f>Z271*0.2447529*(23/24)</f>
        <v>2400.1999079625</v>
      </c>
      <c r="AB271" s="4">
        <v>20173.15</v>
      </c>
      <c r="AC271" s="4">
        <f t="shared" si="72"/>
        <v>3713.5664050450005</v>
      </c>
      <c r="AD271" s="4">
        <f t="shared" si="72"/>
        <v>31231.600000000002</v>
      </c>
      <c r="AG271" s="4">
        <f>AF271*0.2447529*(23/24)</f>
        <v>0</v>
      </c>
      <c r="AI271" s="4">
        <v>2913.1</v>
      </c>
      <c r="AJ271" s="4">
        <f>AI271*0.2447529*(23/24)</f>
        <v>683.2817699487499</v>
      </c>
      <c r="AK271" s="4">
        <v>5809.46</v>
      </c>
      <c r="AM271" s="4">
        <f>W271+Z271+AF271+AI271</f>
        <v>18745.5</v>
      </c>
      <c r="AN271" s="4">
        <f>AM271*0.2447529*(23/24)</f>
        <v>4396.84817499375</v>
      </c>
      <c r="AO271" s="4">
        <f>Y271+AB271+AH271+AK271</f>
        <v>37041.060000000005</v>
      </c>
      <c r="AQ271" s="4">
        <f>J271+AD271</f>
        <v>34982.920000000006</v>
      </c>
      <c r="AR271" s="1">
        <f>J271/AQ271</f>
        <v>0.10723290108430056</v>
      </c>
      <c r="AS271" s="1">
        <f>AD271/AQ271</f>
        <v>0.8927670989156994</v>
      </c>
      <c r="AU271" s="4">
        <f>U271+AO271</f>
        <v>40792.380000000005</v>
      </c>
      <c r="AV271" s="1">
        <f>U271/AU271</f>
        <v>0.09196129277085573</v>
      </c>
      <c r="AW271" s="1">
        <f>AO271/AU271</f>
        <v>0.9080387072291443</v>
      </c>
    </row>
    <row r="272" spans="1:49" ht="12.75">
      <c r="A272" s="3">
        <v>1499</v>
      </c>
      <c r="B272" s="6">
        <v>12</v>
      </c>
      <c r="C272" s="4">
        <v>1201.42</v>
      </c>
      <c r="D272" s="4">
        <f>C272*0.2447529</f>
        <v>294.05102911800003</v>
      </c>
      <c r="E272" s="4">
        <v>27802.64</v>
      </c>
      <c r="F272" s="4">
        <v>504.96</v>
      </c>
      <c r="G272" s="4">
        <f>F272*0.2447529</f>
        <v>123.59042438399999</v>
      </c>
      <c r="H272" s="4">
        <v>11602.49</v>
      </c>
      <c r="I272" s="4">
        <f t="shared" si="70"/>
        <v>417.641453502</v>
      </c>
      <c r="J272" s="4">
        <f t="shared" si="70"/>
        <v>39405.13</v>
      </c>
      <c r="M272" s="4">
        <f>L272*0.2447529</f>
        <v>0</v>
      </c>
      <c r="P272" s="4">
        <f>O272*0.2447529</f>
        <v>0</v>
      </c>
      <c r="S272" s="4">
        <f t="shared" si="71"/>
        <v>1706.38</v>
      </c>
      <c r="T272" s="4">
        <f t="shared" si="71"/>
        <v>417.641453502</v>
      </c>
      <c r="U272" s="4">
        <f t="shared" si="71"/>
        <v>39405.13</v>
      </c>
      <c r="W272" s="4">
        <v>5930.7</v>
      </c>
      <c r="X272" s="4">
        <f>W272*0.2447529*(23/24)</f>
        <v>1391.07452302875</v>
      </c>
      <c r="Y272" s="4">
        <v>11734.7</v>
      </c>
      <c r="Z272" s="4">
        <v>11078.3</v>
      </c>
      <c r="AA272" s="4">
        <f>Z272*0.2447529*(23/24)</f>
        <v>2598.46913323375</v>
      </c>
      <c r="AB272" s="4">
        <v>21946.42</v>
      </c>
      <c r="AC272" s="4">
        <f t="shared" si="72"/>
        <v>3989.5436562625</v>
      </c>
      <c r="AD272" s="4">
        <f t="shared" si="72"/>
        <v>33681.119999999995</v>
      </c>
      <c r="AG272" s="4">
        <f>AF272*0.2447529*(23/24)</f>
        <v>0</v>
      </c>
      <c r="AI272" s="4">
        <v>2913.1</v>
      </c>
      <c r="AJ272" s="4">
        <f>AI272*0.2447529*(23/24)</f>
        <v>683.2817699487499</v>
      </c>
      <c r="AK272" s="4">
        <v>5809.46</v>
      </c>
      <c r="AM272" s="4">
        <f>W272+Z272+AF272+AI272</f>
        <v>19922.1</v>
      </c>
      <c r="AN272" s="4">
        <f>X272+AA272+AG272+AJ272</f>
        <v>4672.82542621125</v>
      </c>
      <c r="AO272" s="4">
        <f>Y272+AB272+AH272+AK272</f>
        <v>39490.579999999994</v>
      </c>
      <c r="AQ272" s="4">
        <f>J272+AD272</f>
        <v>73086.25</v>
      </c>
      <c r="AR272" s="1">
        <f>J272/AQ272</f>
        <v>0.5391592809865057</v>
      </c>
      <c r="AS272" s="1">
        <f>AD272/AQ272</f>
        <v>0.46084071901349427</v>
      </c>
      <c r="AU272" s="4">
        <f>U272+AO272</f>
        <v>78895.70999999999</v>
      </c>
      <c r="AV272" s="1">
        <f>U272/AU272</f>
        <v>0.4994584623168991</v>
      </c>
      <c r="AW272" s="1">
        <f>AO272/AU272</f>
        <v>0.5005415376831008</v>
      </c>
    </row>
    <row r="273" spans="1:49" ht="12.75">
      <c r="A273" s="3">
        <v>1500</v>
      </c>
      <c r="B273" s="6">
        <v>12</v>
      </c>
      <c r="D273" s="4">
        <f>(464.4167+952.5324)-294.051</f>
        <v>1122.8981</v>
      </c>
      <c r="E273" s="4">
        <f>(43473.6383+89755.8993)-27802.64</f>
        <v>105426.89760000001</v>
      </c>
      <c r="G273" s="4">
        <v>689.3486999999999</v>
      </c>
      <c r="H273" s="4">
        <f>(27362.0818+48778.4501)-11602.49</f>
        <v>64538.041900000004</v>
      </c>
      <c r="I273" s="4">
        <f t="shared" si="70"/>
        <v>1812.2468</v>
      </c>
      <c r="J273" s="4">
        <f t="shared" si="70"/>
        <v>169964.9395</v>
      </c>
      <c r="M273" s="4">
        <v>0</v>
      </c>
      <c r="P273" s="4">
        <v>0</v>
      </c>
      <c r="T273" s="4">
        <f>D273+G273+M273+P273</f>
        <v>1812.2468</v>
      </c>
      <c r="U273" s="4">
        <f>E273+H273+N273+Q273</f>
        <v>169964.9395</v>
      </c>
      <c r="W273" s="4">
        <f>X273/(0.244759)*24/23</f>
        <v>12156.619155275546</v>
      </c>
      <c r="X273" s="4">
        <f>1633.544+2608.9962-1391.075</f>
        <v>2851.4652000000006</v>
      </c>
      <c r="Y273" s="4">
        <f>(12806.0107+21062.0153)-11734.7</f>
        <v>22133.325999999997</v>
      </c>
      <c r="AA273" s="4">
        <v>3261.8188999999993</v>
      </c>
      <c r="AB273" s="4">
        <f>(24007.4079+25629.3001)-21946.42</f>
        <v>27690.288</v>
      </c>
      <c r="AC273" s="4">
        <f t="shared" si="72"/>
        <v>6113.2841</v>
      </c>
      <c r="AD273" s="4">
        <f t="shared" si="72"/>
        <v>49823.614</v>
      </c>
      <c r="AG273" s="4">
        <v>0</v>
      </c>
      <c r="AI273" s="4">
        <v>0</v>
      </c>
      <c r="AJ273" s="4">
        <v>0</v>
      </c>
      <c r="AK273" s="4">
        <v>0</v>
      </c>
      <c r="AM273" s="4">
        <f>W273+Z273+AF273+AI273</f>
        <v>12156.619155275546</v>
      </c>
      <c r="AN273" s="4">
        <f>X273+AA273+AG273+AJ273</f>
        <v>6113.2841</v>
      </c>
      <c r="AO273" s="4">
        <f>Y273+AB273+AH273+AK273</f>
        <v>49823.614</v>
      </c>
      <c r="AQ273" s="4">
        <f>J273+AD273</f>
        <v>219788.5535</v>
      </c>
      <c r="AR273" s="1">
        <f>J273/AQ273</f>
        <v>0.7733111519840818</v>
      </c>
      <c r="AS273" s="1">
        <f>AD273/AQ273</f>
        <v>0.22668884801591818</v>
      </c>
      <c r="AU273" s="4">
        <f>U273+AO273</f>
        <v>219788.5535</v>
      </c>
      <c r="AV273" s="1">
        <f>U273/AU273</f>
        <v>0.7733111519840818</v>
      </c>
      <c r="AW273" s="1">
        <f>AO273/AU273</f>
        <v>0.22668884801591818</v>
      </c>
    </row>
    <row r="274" ht="12.75">
      <c r="B274" s="6"/>
    </row>
    <row r="275" spans="1:49" ht="12.75">
      <c r="A275" s="3">
        <f>1496-1500</f>
        <v>-4</v>
      </c>
      <c r="B275" s="6"/>
      <c r="D275" s="4">
        <f>SUM(D269:D274)/5</f>
        <v>293.42126818300005</v>
      </c>
      <c r="E275" s="4">
        <f>SUM(E269:E274)/5</f>
        <v>27548.325520000002</v>
      </c>
      <c r="G275" s="4">
        <f>SUM(G269:G274)/5</f>
        <v>181.21205204939997</v>
      </c>
      <c r="H275" s="4">
        <f>SUM(H269:H274)/5</f>
        <v>16915.954380000003</v>
      </c>
      <c r="I275" s="4">
        <f>D275+G275</f>
        <v>474.6333202324</v>
      </c>
      <c r="J275" s="4">
        <f>SUM(J269:J274)/5</f>
        <v>44464.2799</v>
      </c>
      <c r="M275" s="4">
        <f>SUM(M269:M274)/5</f>
        <v>0</v>
      </c>
      <c r="N275" s="4">
        <v>0</v>
      </c>
      <c r="P275" s="4">
        <f>SUM(P269:P274)/5</f>
        <v>0</v>
      </c>
      <c r="Q275" s="4">
        <f>SUM(Q269:Q274)/5</f>
        <v>0</v>
      </c>
      <c r="T275" s="4">
        <f>SUM(T269:T274)/5</f>
        <v>474.6333202324</v>
      </c>
      <c r="U275" s="4">
        <f>E275+H275+N275+Q275</f>
        <v>44464.27990000001</v>
      </c>
      <c r="W275" s="4">
        <f>AVERAGE(W269:W274)</f>
        <v>8833.32383105511</v>
      </c>
      <c r="X275" s="4">
        <f>SUM(X269:X274)/5</f>
        <v>2071.913269725</v>
      </c>
      <c r="Y275" s="4">
        <f>SUM(Y269:Y274)/5</f>
        <v>17066.9112</v>
      </c>
      <c r="AA275" s="4">
        <f>SUM(AA269:AA274)/5</f>
        <v>2801.0505089037497</v>
      </c>
      <c r="AB275" s="4">
        <f>SUM(AB269:AB274)/5</f>
        <v>23676.8796</v>
      </c>
      <c r="AC275" s="4">
        <f>X275+AA275</f>
        <v>4872.963778628749</v>
      </c>
      <c r="AD275" s="4">
        <f>SUM(AD269:AD274)/5</f>
        <v>40743.7908</v>
      </c>
      <c r="AG275" s="4">
        <f>SUM(AG269:AG274)/5</f>
        <v>0</v>
      </c>
      <c r="AH275" s="4">
        <f>SUM(AH269:AH274)/5</f>
        <v>0</v>
      </c>
      <c r="AJ275" s="4">
        <f>SUM(AJ269:AJ274)/5</f>
        <v>336.29068856075</v>
      </c>
      <c r="AK275" s="4">
        <f>SUM(AK269:AK274)/5</f>
        <v>2859.222</v>
      </c>
      <c r="AN275" s="4">
        <f>SUM(AN269:AN274)/5</f>
        <v>5209.254467189499</v>
      </c>
      <c r="AO275" s="4">
        <f>Y275+AB275+AH275+AK275</f>
        <v>43603.012800000004</v>
      </c>
      <c r="AQ275" s="4">
        <f>SUM(AQ269:AQ274)/5</f>
        <v>85208.07070000001</v>
      </c>
      <c r="AU275" s="4">
        <f>SUM(AU269:AU274)/5</f>
        <v>88067.2927</v>
      </c>
      <c r="AV275" s="1">
        <f>U275/AU275</f>
        <v>0.5048898238698781</v>
      </c>
      <c r="AW275" s="1">
        <f>AO275/AU275</f>
        <v>0.4951101761301219</v>
      </c>
    </row>
    <row r="276" ht="12.75">
      <c r="B276" s="6"/>
    </row>
    <row r="277" spans="1:49" ht="12.75">
      <c r="A277" s="3">
        <v>1501</v>
      </c>
      <c r="B277" s="6">
        <v>12</v>
      </c>
      <c r="D277" s="4">
        <v>243.3416</v>
      </c>
      <c r="E277" s="4">
        <v>23071.0313</v>
      </c>
      <c r="G277" s="4">
        <v>584.2424</v>
      </c>
      <c r="H277" s="4">
        <v>55388.8521</v>
      </c>
      <c r="I277" s="4">
        <f aca="true" t="shared" si="73" ref="I277:J281">D277+G277</f>
        <v>827.584</v>
      </c>
      <c r="J277" s="4">
        <f t="shared" si="73"/>
        <v>78459.88339999999</v>
      </c>
      <c r="T277" s="4">
        <f aca="true" t="shared" si="74" ref="T277:U281">D277+G277+M277+P277</f>
        <v>827.584</v>
      </c>
      <c r="U277" s="4">
        <f t="shared" si="74"/>
        <v>78459.88339999999</v>
      </c>
      <c r="X277" s="4">
        <v>818.0084</v>
      </c>
      <c r="Y277" s="4">
        <v>6913.6757</v>
      </c>
      <c r="AA277" s="4">
        <v>2520.5802</v>
      </c>
      <c r="AB277" s="4">
        <v>21303.5487</v>
      </c>
      <c r="AC277" s="4">
        <f aca="true" t="shared" si="75" ref="AC277:AD281">X277+AA277</f>
        <v>3338.5886</v>
      </c>
      <c r="AD277" s="4">
        <f t="shared" si="75"/>
        <v>28217.2244</v>
      </c>
      <c r="AN277" s="4">
        <f aca="true" t="shared" si="76" ref="AN277:AO281">X277+AA277+AG277+AJ277</f>
        <v>3338.5886</v>
      </c>
      <c r="AO277" s="4">
        <f t="shared" si="76"/>
        <v>28217.2244</v>
      </c>
      <c r="AQ277" s="4">
        <f>J277+AD277</f>
        <v>106677.1078</v>
      </c>
      <c r="AR277" s="1">
        <f>J277/AQ277</f>
        <v>0.7354894130341242</v>
      </c>
      <c r="AS277" s="1">
        <f>AD277/AQ277</f>
        <v>0.2645105869658757</v>
      </c>
      <c r="AU277" s="4">
        <f>U277+AO277</f>
        <v>106677.1078</v>
      </c>
      <c r="AV277" s="1">
        <f>U277/AU277</f>
        <v>0.7354894130341242</v>
      </c>
      <c r="AW277" s="1">
        <f>AO277/AU277</f>
        <v>0.2645105869658757</v>
      </c>
    </row>
    <row r="278" spans="1:49" ht="12.75">
      <c r="A278" s="3">
        <v>1502</v>
      </c>
      <c r="B278" s="6">
        <v>12</v>
      </c>
      <c r="D278" s="4">
        <v>140.7616</v>
      </c>
      <c r="E278" s="4">
        <v>13346.0513</v>
      </c>
      <c r="G278" s="4">
        <v>337.4034</v>
      </c>
      <c r="H278" s="4">
        <v>32004.8077</v>
      </c>
      <c r="I278" s="4">
        <f t="shared" si="73"/>
        <v>478.16499999999996</v>
      </c>
      <c r="J278" s="4">
        <f t="shared" si="73"/>
        <v>45350.859</v>
      </c>
      <c r="T278" s="4">
        <f t="shared" si="74"/>
        <v>478.16499999999996</v>
      </c>
      <c r="U278" s="4">
        <f t="shared" si="74"/>
        <v>45350.859</v>
      </c>
      <c r="X278" s="4">
        <v>880.3526</v>
      </c>
      <c r="Y278" s="4">
        <v>7552.3569</v>
      </c>
      <c r="AA278" s="4">
        <v>2134.1281</v>
      </c>
      <c r="AB278" s="4">
        <v>18408.3931</v>
      </c>
      <c r="AC278" s="4">
        <f t="shared" si="75"/>
        <v>3014.4807</v>
      </c>
      <c r="AD278" s="4">
        <f t="shared" si="75"/>
        <v>25960.75</v>
      </c>
      <c r="AN278" s="4">
        <f t="shared" si="76"/>
        <v>3014.4807</v>
      </c>
      <c r="AO278" s="4">
        <f t="shared" si="76"/>
        <v>25960.75</v>
      </c>
      <c r="AQ278" s="4">
        <f>J278+AD278</f>
        <v>71311.609</v>
      </c>
      <c r="AR278" s="1">
        <f>J278/AQ278</f>
        <v>0.6359533831300875</v>
      </c>
      <c r="AS278" s="1">
        <f>AD278/AQ278</f>
        <v>0.36404661686991246</v>
      </c>
      <c r="AU278" s="4">
        <f>U278+AO278</f>
        <v>71311.609</v>
      </c>
      <c r="AV278" s="1">
        <f>U278/AU278</f>
        <v>0.6359533831300875</v>
      </c>
      <c r="AW278" s="1">
        <f>AO278/AU278</f>
        <v>0.36404661686991246</v>
      </c>
    </row>
    <row r="279" spans="1:49" ht="12.75">
      <c r="A279" s="3">
        <v>1503</v>
      </c>
      <c r="B279" s="6">
        <v>12</v>
      </c>
      <c r="D279" s="4">
        <v>101.5838</v>
      </c>
      <c r="E279" s="4">
        <v>9635.3722</v>
      </c>
      <c r="G279" s="4">
        <v>337.1149</v>
      </c>
      <c r="H279" s="4">
        <v>31979.3307</v>
      </c>
      <c r="I279" s="4">
        <f t="shared" si="73"/>
        <v>438.6987</v>
      </c>
      <c r="J279" s="4">
        <f t="shared" si="73"/>
        <v>41614.7029</v>
      </c>
      <c r="T279" s="4">
        <f t="shared" si="74"/>
        <v>438.6987</v>
      </c>
      <c r="U279" s="4">
        <f t="shared" si="74"/>
        <v>41614.7029</v>
      </c>
      <c r="X279" s="4">
        <v>1421.0707</v>
      </c>
      <c r="Y279" s="4">
        <v>12339.4387</v>
      </c>
      <c r="AA279" s="4">
        <v>2205.7175</v>
      </c>
      <c r="AB279" s="4">
        <v>19063.5379</v>
      </c>
      <c r="AC279" s="4">
        <f t="shared" si="75"/>
        <v>3626.7882</v>
      </c>
      <c r="AD279" s="4">
        <f t="shared" si="75"/>
        <v>31402.9766</v>
      </c>
      <c r="AN279" s="4">
        <f t="shared" si="76"/>
        <v>3626.7882</v>
      </c>
      <c r="AO279" s="4">
        <f t="shared" si="76"/>
        <v>31402.9766</v>
      </c>
      <c r="AQ279" s="4">
        <f>J279+AD279</f>
        <v>73017.6795</v>
      </c>
      <c r="AR279" s="1">
        <f>J279/AQ279</f>
        <v>0.569926395702564</v>
      </c>
      <c r="AS279" s="1">
        <f>AD279/AQ279</f>
        <v>0.43007360429743596</v>
      </c>
      <c r="AU279" s="4">
        <f>U279+AO279</f>
        <v>73017.6795</v>
      </c>
      <c r="AV279" s="1">
        <f>U279/AU279</f>
        <v>0.569926395702564</v>
      </c>
      <c r="AW279" s="1">
        <f>AO279/AU279</f>
        <v>0.43007360429743596</v>
      </c>
    </row>
    <row r="280" spans="1:49" ht="12.75">
      <c r="A280" s="3">
        <v>1504</v>
      </c>
      <c r="B280" s="6">
        <v>12</v>
      </c>
      <c r="D280" s="4">
        <v>142.4574</v>
      </c>
      <c r="E280" s="4">
        <v>13511.1046</v>
      </c>
      <c r="G280" s="4">
        <v>323.7306</v>
      </c>
      <c r="H280" s="4">
        <v>30719.9159</v>
      </c>
      <c r="I280" s="4">
        <f t="shared" si="73"/>
        <v>466.188</v>
      </c>
      <c r="J280" s="4">
        <f t="shared" si="73"/>
        <v>44231.0205</v>
      </c>
      <c r="T280" s="4">
        <f t="shared" si="74"/>
        <v>466.188</v>
      </c>
      <c r="U280" s="4">
        <f t="shared" si="74"/>
        <v>44231.0205</v>
      </c>
      <c r="X280" s="4">
        <v>647.2162</v>
      </c>
      <c r="Y280" s="4">
        <v>5496.5182</v>
      </c>
      <c r="AA280" s="4">
        <v>2126.3463</v>
      </c>
      <c r="AB280" s="4">
        <v>17951.3956</v>
      </c>
      <c r="AC280" s="4">
        <f t="shared" si="75"/>
        <v>2773.5625</v>
      </c>
      <c r="AD280" s="4">
        <f t="shared" si="75"/>
        <v>23447.913800000002</v>
      </c>
      <c r="AN280" s="4">
        <f t="shared" si="76"/>
        <v>2773.5625</v>
      </c>
      <c r="AO280" s="4">
        <f t="shared" si="76"/>
        <v>23447.913800000002</v>
      </c>
      <c r="AQ280" s="4">
        <f>J280+AD280</f>
        <v>67678.9343</v>
      </c>
      <c r="AR280" s="1">
        <f>J280/AQ280</f>
        <v>0.6535419175475995</v>
      </c>
      <c r="AS280" s="1">
        <f>AD280/AQ280</f>
        <v>0.3464580824524006</v>
      </c>
      <c r="AU280" s="4">
        <f>U280+AO280</f>
        <v>67678.9343</v>
      </c>
      <c r="AV280" s="1">
        <f>U280/AU280</f>
        <v>0.6535419175475995</v>
      </c>
      <c r="AW280" s="1">
        <f>AO280/AU280</f>
        <v>0.3464580824524006</v>
      </c>
    </row>
    <row r="281" spans="1:49" ht="12.75">
      <c r="A281" s="3">
        <v>1505</v>
      </c>
      <c r="B281" s="6">
        <v>12</v>
      </c>
      <c r="D281" s="4">
        <v>143.7109</v>
      </c>
      <c r="E281" s="4">
        <v>13632.1046</v>
      </c>
      <c r="G281" s="4">
        <v>340.0075</v>
      </c>
      <c r="H281" s="4">
        <v>32274.0778</v>
      </c>
      <c r="I281" s="4">
        <f t="shared" si="73"/>
        <v>483.7184</v>
      </c>
      <c r="J281" s="4">
        <f t="shared" si="73"/>
        <v>45906.1824</v>
      </c>
      <c r="T281" s="4">
        <f t="shared" si="74"/>
        <v>483.7184</v>
      </c>
      <c r="U281" s="4">
        <f t="shared" si="74"/>
        <v>45906.1824</v>
      </c>
      <c r="X281" s="4">
        <v>784.9865</v>
      </c>
      <c r="Y281" s="4">
        <v>6751.9812</v>
      </c>
      <c r="AA281" s="4">
        <v>2250.7737</v>
      </c>
      <c r="AB281" s="4">
        <v>18733.7167</v>
      </c>
      <c r="AC281" s="4">
        <f t="shared" si="75"/>
        <v>3035.7602</v>
      </c>
      <c r="AD281" s="4">
        <f t="shared" si="75"/>
        <v>25485.6979</v>
      </c>
      <c r="AN281" s="4">
        <f t="shared" si="76"/>
        <v>3035.7602</v>
      </c>
      <c r="AO281" s="4">
        <f t="shared" si="76"/>
        <v>25485.6979</v>
      </c>
      <c r="AQ281" s="4">
        <f>J281+AD281</f>
        <v>71391.88029999999</v>
      </c>
      <c r="AR281" s="1">
        <f>J281/AQ281</f>
        <v>0.6430168557978155</v>
      </c>
      <c r="AS281" s="1">
        <f>AD281/AQ281</f>
        <v>0.35698314420218463</v>
      </c>
      <c r="AU281" s="4">
        <f>U281+AO281</f>
        <v>71391.88029999999</v>
      </c>
      <c r="AV281" s="1">
        <f>U281/AU281</f>
        <v>0.6430168557978155</v>
      </c>
      <c r="AW281" s="1">
        <f>AO281/AU281</f>
        <v>0.35698314420218463</v>
      </c>
    </row>
    <row r="282" ht="12.75">
      <c r="B282" s="6"/>
    </row>
    <row r="283" spans="1:49" ht="12.75">
      <c r="A283" s="3">
        <f>1501-5</f>
        <v>1496</v>
      </c>
      <c r="B283" s="6"/>
      <c r="D283" s="4">
        <f>SUM(D277:D282)/5</f>
        <v>154.37106</v>
      </c>
      <c r="E283" s="4">
        <f>SUM(E277:E282)/5</f>
        <v>14639.132799999998</v>
      </c>
      <c r="G283" s="4">
        <f>SUM(G277:G282)/5</f>
        <v>384.49976000000004</v>
      </c>
      <c r="H283" s="4">
        <f>SUM(H277:H282)/5</f>
        <v>36473.396839999994</v>
      </c>
      <c r="I283" s="4">
        <f>D283+G283</f>
        <v>538.8708200000001</v>
      </c>
      <c r="J283" s="4">
        <f>SUM(J277:J282)/5</f>
        <v>51112.52964</v>
      </c>
      <c r="T283" s="4">
        <f>D283+G283+M283+P283</f>
        <v>538.8708200000001</v>
      </c>
      <c r="U283" s="4">
        <f>E283+H283+N283+Q283</f>
        <v>51112.52963999999</v>
      </c>
      <c r="X283" s="4">
        <f>SUM(X277:X282)/5</f>
        <v>910.32688</v>
      </c>
      <c r="Y283" s="4">
        <f>SUM(Y277:Y282)/5</f>
        <v>7810.79414</v>
      </c>
      <c r="AA283" s="4">
        <f>SUM(AA277:AA282)/5</f>
        <v>2247.5091600000005</v>
      </c>
      <c r="AB283" s="4">
        <f>SUM(AB277:AB282)/5</f>
        <v>19092.1184</v>
      </c>
      <c r="AC283" s="4">
        <f>X283+AA283</f>
        <v>3157.8360400000006</v>
      </c>
      <c r="AD283" s="4">
        <f>SUM(AD277:AD282)/5</f>
        <v>26902.91254</v>
      </c>
      <c r="AN283" s="4">
        <f>X283+AA283+AG283+AJ283</f>
        <v>3157.8360400000006</v>
      </c>
      <c r="AO283" s="4">
        <f>Y283+AB283+AH283+AK283</f>
        <v>26902.912539999998</v>
      </c>
      <c r="AQ283" s="4">
        <f>SUM(AQ277:AQ282)/5</f>
        <v>78015.44217999998</v>
      </c>
      <c r="AU283" s="4">
        <f>U283+AO283</f>
        <v>78015.44217999998</v>
      </c>
      <c r="AV283" s="1">
        <f>U283/AU283</f>
        <v>0.6551591353167153</v>
      </c>
      <c r="AW283" s="1">
        <f>AO283/AU283</f>
        <v>0.34484086468328473</v>
      </c>
    </row>
    <row r="284" ht="12.75">
      <c r="B284" s="6"/>
    </row>
    <row r="285" spans="1:49" ht="12.75">
      <c r="A285" s="3">
        <v>1506</v>
      </c>
      <c r="B285" s="6">
        <v>12</v>
      </c>
      <c r="D285" s="4">
        <v>71.1063</v>
      </c>
      <c r="E285" s="4">
        <v>6752.6641</v>
      </c>
      <c r="G285" s="4">
        <v>364.0453</v>
      </c>
      <c r="H285" s="4">
        <v>34563.3655</v>
      </c>
      <c r="I285" s="4">
        <f aca="true" t="shared" si="77" ref="I285:J289">D285+G285</f>
        <v>435.15160000000003</v>
      </c>
      <c r="J285" s="4">
        <f t="shared" si="77"/>
        <v>41316.0296</v>
      </c>
      <c r="T285" s="4">
        <f aca="true" t="shared" si="78" ref="T285:U289">D285+G285+M285+P285</f>
        <v>435.15160000000003</v>
      </c>
      <c r="U285" s="4">
        <f t="shared" si="78"/>
        <v>41316.0296</v>
      </c>
      <c r="X285" s="4">
        <v>771.2929</v>
      </c>
      <c r="Y285" s="4">
        <v>6835.4735</v>
      </c>
      <c r="AA285" s="4">
        <v>2135.7664</v>
      </c>
      <c r="AB285" s="4">
        <v>18012.4339</v>
      </c>
      <c r="AC285" s="4">
        <f aca="true" t="shared" si="79" ref="AC285:AD289">X285+AA285</f>
        <v>2907.0593</v>
      </c>
      <c r="AD285" s="4">
        <f t="shared" si="79"/>
        <v>24847.9074</v>
      </c>
      <c r="AN285" s="4">
        <f aca="true" t="shared" si="80" ref="AN285:AO289">X285+AA285+AG285+AJ285</f>
        <v>2907.0593</v>
      </c>
      <c r="AO285" s="4">
        <f t="shared" si="80"/>
        <v>24847.9074</v>
      </c>
      <c r="AQ285" s="4">
        <f>J285+AD285</f>
        <v>66163.937</v>
      </c>
      <c r="AR285" s="1">
        <f>J285/AQ285</f>
        <v>0.6244493824483268</v>
      </c>
      <c r="AS285" s="1">
        <f>AD285/AQ285</f>
        <v>0.3755506175516732</v>
      </c>
      <c r="AU285" s="4">
        <f>U285+AO285</f>
        <v>66163.937</v>
      </c>
      <c r="AV285" s="1">
        <f>U285/AU285</f>
        <v>0.6244493824483268</v>
      </c>
      <c r="AW285" s="1">
        <f>AO285/AU285</f>
        <v>0.3755506175516732</v>
      </c>
    </row>
    <row r="286" spans="1:49" ht="12.75">
      <c r="A286" s="3">
        <v>1507</v>
      </c>
      <c r="B286" s="6">
        <v>12</v>
      </c>
      <c r="D286" s="4">
        <v>23.9257</v>
      </c>
      <c r="E286" s="4">
        <v>2272.3855</v>
      </c>
      <c r="G286" s="4">
        <v>216.7436</v>
      </c>
      <c r="H286" s="4">
        <v>20578.119</v>
      </c>
      <c r="I286" s="4">
        <f t="shared" si="77"/>
        <v>240.6693</v>
      </c>
      <c r="J286" s="4">
        <f t="shared" si="77"/>
        <v>22850.5045</v>
      </c>
      <c r="T286" s="4">
        <f t="shared" si="78"/>
        <v>240.6693</v>
      </c>
      <c r="U286" s="4">
        <f t="shared" si="78"/>
        <v>22850.5045</v>
      </c>
      <c r="X286" s="4">
        <v>132.055</v>
      </c>
      <c r="Y286" s="4">
        <v>1210.2838</v>
      </c>
      <c r="AA286" s="4">
        <v>1214.271</v>
      </c>
      <c r="AB286" s="4">
        <v>10361.842299999998</v>
      </c>
      <c r="AC286" s="4">
        <f t="shared" si="79"/>
        <v>1346.326</v>
      </c>
      <c r="AD286" s="4">
        <f t="shared" si="79"/>
        <v>11572.126099999998</v>
      </c>
      <c r="AN286" s="4">
        <f t="shared" si="80"/>
        <v>1346.326</v>
      </c>
      <c r="AO286" s="4">
        <f t="shared" si="80"/>
        <v>11572.126099999998</v>
      </c>
      <c r="AQ286" s="4">
        <f>J286+AD286</f>
        <v>34422.6306</v>
      </c>
      <c r="AR286" s="1">
        <f>J286/AQ286</f>
        <v>0.663822145539336</v>
      </c>
      <c r="AS286" s="1">
        <f>AD286/AQ286</f>
        <v>0.336177854460664</v>
      </c>
      <c r="AU286" s="4">
        <f>U286+AO286</f>
        <v>34422.6306</v>
      </c>
      <c r="AV286" s="1">
        <f>U286/AU286</f>
        <v>0.663822145539336</v>
      </c>
      <c r="AW286" s="1">
        <f>AO286/AU286</f>
        <v>0.336177854460664</v>
      </c>
    </row>
    <row r="287" spans="1:49" ht="12.75">
      <c r="A287" s="3">
        <v>1508</v>
      </c>
      <c r="B287" s="6">
        <v>12</v>
      </c>
      <c r="D287" s="4">
        <v>11.5567</v>
      </c>
      <c r="E287" s="4">
        <v>1097.4118</v>
      </c>
      <c r="G287" s="4">
        <v>245.1478</v>
      </c>
      <c r="H287" s="4">
        <v>23277.544</v>
      </c>
      <c r="I287" s="4">
        <f t="shared" si="77"/>
        <v>256.7045</v>
      </c>
      <c r="J287" s="4">
        <f t="shared" si="77"/>
        <v>24374.955800000003</v>
      </c>
      <c r="T287" s="4">
        <f t="shared" si="78"/>
        <v>256.7045</v>
      </c>
      <c r="U287" s="4">
        <f t="shared" si="78"/>
        <v>24374.955800000003</v>
      </c>
      <c r="X287" s="4">
        <v>25.2037</v>
      </c>
      <c r="Y287" s="4">
        <v>228.2501</v>
      </c>
      <c r="AA287" s="4">
        <v>1019.9038</v>
      </c>
      <c r="AB287" s="4">
        <v>8752.4294</v>
      </c>
      <c r="AC287" s="4">
        <f t="shared" si="79"/>
        <v>1045.1075</v>
      </c>
      <c r="AD287" s="4">
        <f t="shared" si="79"/>
        <v>8980.6795</v>
      </c>
      <c r="AN287" s="4">
        <f t="shared" si="80"/>
        <v>1045.1075</v>
      </c>
      <c r="AO287" s="4">
        <f t="shared" si="80"/>
        <v>8980.6795</v>
      </c>
      <c r="AQ287" s="4">
        <f>J287+AD287</f>
        <v>33355.6353</v>
      </c>
      <c r="AR287" s="1">
        <f>J287/AQ287</f>
        <v>0.7307597526106782</v>
      </c>
      <c r="AS287" s="1">
        <f>AD287/AQ287</f>
        <v>0.26924024738932195</v>
      </c>
      <c r="AU287" s="4">
        <f>U287+AO287</f>
        <v>33355.6353</v>
      </c>
      <c r="AV287" s="1">
        <f>U287/AU287</f>
        <v>0.7307597526106782</v>
      </c>
      <c r="AW287" s="1">
        <f>AO287/AU287</f>
        <v>0.26924024738932195</v>
      </c>
    </row>
    <row r="288" spans="1:49" ht="12.75">
      <c r="A288" s="3">
        <v>1509</v>
      </c>
      <c r="B288" s="6">
        <v>12</v>
      </c>
      <c r="D288" s="4">
        <v>72.7274</v>
      </c>
      <c r="E288" s="4">
        <v>6906.1261</v>
      </c>
      <c r="G288" s="4">
        <v>272.8069</v>
      </c>
      <c r="H288" s="4">
        <v>25902.5806</v>
      </c>
      <c r="I288" s="4">
        <f t="shared" si="77"/>
        <v>345.5343</v>
      </c>
      <c r="J288" s="4">
        <f t="shared" si="77"/>
        <v>32808.7067</v>
      </c>
      <c r="T288" s="4">
        <f t="shared" si="78"/>
        <v>345.5343</v>
      </c>
      <c r="U288" s="4">
        <f t="shared" si="78"/>
        <v>32808.7067</v>
      </c>
      <c r="X288" s="4">
        <v>158.6092</v>
      </c>
      <c r="Y288" s="4">
        <v>1436.4017</v>
      </c>
      <c r="AA288" s="4">
        <v>710.1859000000001</v>
      </c>
      <c r="AB288" s="4">
        <v>6114.2563</v>
      </c>
      <c r="AC288" s="4">
        <f t="shared" si="79"/>
        <v>868.7951</v>
      </c>
      <c r="AD288" s="4">
        <f t="shared" si="79"/>
        <v>7550.657999999999</v>
      </c>
      <c r="AN288" s="4">
        <f t="shared" si="80"/>
        <v>868.7951</v>
      </c>
      <c r="AO288" s="4">
        <f t="shared" si="80"/>
        <v>7550.657999999999</v>
      </c>
      <c r="AQ288" s="4">
        <f>J288+AD288</f>
        <v>40359.364700000006</v>
      </c>
      <c r="AR288" s="1">
        <f>J288/AQ288</f>
        <v>0.8129143494669527</v>
      </c>
      <c r="AS288" s="1">
        <f>AD288/AQ288</f>
        <v>0.18708565053304713</v>
      </c>
      <c r="AU288" s="4">
        <f>U288+AO288</f>
        <v>40359.364700000006</v>
      </c>
      <c r="AV288" s="1">
        <f>U288/AU288</f>
        <v>0.8129143494669527</v>
      </c>
      <c r="AW288" s="1">
        <f>AO288/AU288</f>
        <v>0.18708565053304713</v>
      </c>
    </row>
    <row r="289" spans="1:49" ht="12.75">
      <c r="A289" s="3">
        <v>1510</v>
      </c>
      <c r="B289" s="6">
        <v>12</v>
      </c>
      <c r="D289" s="4">
        <v>59.9343</v>
      </c>
      <c r="E289" s="4">
        <v>5695.4081</v>
      </c>
      <c r="G289" s="4">
        <v>219.4035</v>
      </c>
      <c r="H289" s="4">
        <v>20832.439</v>
      </c>
      <c r="I289" s="4">
        <f t="shared" si="77"/>
        <v>279.3378</v>
      </c>
      <c r="J289" s="4">
        <f t="shared" si="77"/>
        <v>26527.8471</v>
      </c>
      <c r="T289" s="4">
        <f t="shared" si="78"/>
        <v>279.3378</v>
      </c>
      <c r="U289" s="4">
        <f t="shared" si="78"/>
        <v>26527.8471</v>
      </c>
      <c r="X289" s="4">
        <v>132.7563</v>
      </c>
      <c r="Y289" s="4">
        <v>1231.1197</v>
      </c>
      <c r="AA289" s="4">
        <v>618.6037</v>
      </c>
      <c r="AB289" s="4">
        <v>5278.49</v>
      </c>
      <c r="AC289" s="4">
        <f t="shared" si="79"/>
        <v>751.36</v>
      </c>
      <c r="AD289" s="4">
        <f t="shared" si="79"/>
        <v>6509.6097</v>
      </c>
      <c r="AN289" s="4">
        <f t="shared" si="80"/>
        <v>751.36</v>
      </c>
      <c r="AO289" s="4">
        <f t="shared" si="80"/>
        <v>6509.6097</v>
      </c>
      <c r="AQ289" s="4">
        <f>J289+AD289</f>
        <v>33037.4568</v>
      </c>
      <c r="AR289" s="1">
        <f>J289/AQ289</f>
        <v>0.8029627480284741</v>
      </c>
      <c r="AS289" s="1">
        <f>AD289/AQ289</f>
        <v>0.19703725197152586</v>
      </c>
      <c r="AU289" s="4">
        <f>U289+AO289</f>
        <v>33037.4568</v>
      </c>
      <c r="AV289" s="1">
        <f>U289/AU289</f>
        <v>0.8029627480284741</v>
      </c>
      <c r="AW289" s="1">
        <f>AO289/AU289</f>
        <v>0.19703725197152586</v>
      </c>
    </row>
    <row r="290" ht="12.75">
      <c r="B290" s="6"/>
    </row>
    <row r="291" spans="1:49" ht="12.75">
      <c r="A291" s="3">
        <f>1506-10</f>
        <v>1496</v>
      </c>
      <c r="B291" s="6"/>
      <c r="D291" s="4">
        <f>SUM(D285:D290)/5</f>
        <v>47.850080000000005</v>
      </c>
      <c r="E291" s="4">
        <f>SUM(E285:E290)/5</f>
        <v>4544.799120000001</v>
      </c>
      <c r="G291" s="4">
        <f>SUM(G285:G290)/5</f>
        <v>263.62942000000004</v>
      </c>
      <c r="H291" s="4">
        <f>SUM(H285:H290)/5</f>
        <v>25030.80962</v>
      </c>
      <c r="I291" s="4">
        <f>D291+G291</f>
        <v>311.47950000000003</v>
      </c>
      <c r="J291" s="4">
        <f>SUM(J285:J290)/5</f>
        <v>29575.608740000007</v>
      </c>
      <c r="T291" s="4">
        <f>D291+G291+M291+P291</f>
        <v>311.47950000000003</v>
      </c>
      <c r="U291" s="4">
        <f>E291+H291+N291+Q291</f>
        <v>29575.60874</v>
      </c>
      <c r="X291" s="4">
        <f>SUM(X285:X290)/5</f>
        <v>243.98342000000002</v>
      </c>
      <c r="Y291" s="4">
        <f>SUM(Y285:Y290)/5</f>
        <v>2188.30576</v>
      </c>
      <c r="AA291" s="4">
        <f>SUM(AA285:AA290)/5</f>
        <v>1139.7461600000001</v>
      </c>
      <c r="AB291" s="4">
        <f>SUM(AB285:AB290)/5</f>
        <v>9703.89038</v>
      </c>
      <c r="AC291" s="4">
        <f>X291+AA291</f>
        <v>1383.7295800000002</v>
      </c>
      <c r="AD291" s="4">
        <f>SUM(AD285:AD290)/5</f>
        <v>11892.19614</v>
      </c>
      <c r="AN291" s="4">
        <f>X291+AA291+AG291+AJ291</f>
        <v>1383.7295800000002</v>
      </c>
      <c r="AO291" s="4">
        <f>Y291+AB291+AH291+AK291</f>
        <v>11892.19614</v>
      </c>
      <c r="AQ291" s="4">
        <f>SUM(AQ285:AQ290)/5</f>
        <v>41467.804879999996</v>
      </c>
      <c r="AU291" s="4">
        <f>U291+AO291</f>
        <v>41467.804879999996</v>
      </c>
      <c r="AV291" s="1">
        <f>U291/AU291</f>
        <v>0.7132185758466413</v>
      </c>
      <c r="AW291" s="1">
        <f>AO291/AU291</f>
        <v>0.2867814241533588</v>
      </c>
    </row>
    <row r="292" ht="12.75">
      <c r="B292" s="6"/>
    </row>
    <row r="293" spans="1:49" ht="12.75">
      <c r="A293" s="3">
        <v>1511</v>
      </c>
      <c r="B293" s="6">
        <v>12</v>
      </c>
      <c r="D293" s="4">
        <v>41.443</v>
      </c>
      <c r="E293" s="4">
        <v>3933.8202</v>
      </c>
      <c r="G293" s="4">
        <v>201.6835</v>
      </c>
      <c r="H293" s="4">
        <v>19152.3256</v>
      </c>
      <c r="I293" s="4">
        <f aca="true" t="shared" si="81" ref="I293:J297">D293+G293</f>
        <v>243.12650000000002</v>
      </c>
      <c r="J293" s="4">
        <f t="shared" si="81"/>
        <v>23086.1458</v>
      </c>
      <c r="T293" s="4">
        <f aca="true" t="shared" si="82" ref="T293:U297">D293+G293+M293+P293</f>
        <v>243.12650000000002</v>
      </c>
      <c r="U293" s="4">
        <f t="shared" si="82"/>
        <v>23086.1458</v>
      </c>
      <c r="X293" s="4">
        <v>95.0667</v>
      </c>
      <c r="Y293" s="4">
        <v>930.6777</v>
      </c>
      <c r="AA293" s="4">
        <v>1154.6213</v>
      </c>
      <c r="AB293" s="4">
        <v>9848.1303</v>
      </c>
      <c r="AC293" s="4">
        <f aca="true" t="shared" si="83" ref="AC293:AD297">X293+AA293</f>
        <v>1249.688</v>
      </c>
      <c r="AD293" s="4">
        <f t="shared" si="83"/>
        <v>10778.808</v>
      </c>
      <c r="AN293" s="4">
        <f aca="true" t="shared" si="84" ref="AN293:AO297">X293+AA293+AG293+AJ293</f>
        <v>1249.688</v>
      </c>
      <c r="AO293" s="4">
        <f t="shared" si="84"/>
        <v>10778.808</v>
      </c>
      <c r="AQ293" s="4">
        <f>J293+AD293</f>
        <v>33864.9538</v>
      </c>
      <c r="AR293" s="1">
        <f>J293/AQ293</f>
        <v>0.6817120122573442</v>
      </c>
      <c r="AS293" s="1">
        <f>AD293/AQ293</f>
        <v>0.31828798774265565</v>
      </c>
      <c r="AU293" s="4">
        <f>U293+AO293</f>
        <v>33864.9538</v>
      </c>
      <c r="AV293" s="1">
        <f>U293/AU293</f>
        <v>0.6817120122573442</v>
      </c>
      <c r="AW293" s="1">
        <f>AO293/AU293</f>
        <v>0.31828798774265565</v>
      </c>
    </row>
    <row r="294" spans="1:49" ht="12.75">
      <c r="A294" s="3">
        <v>1512</v>
      </c>
      <c r="B294" s="6">
        <v>12</v>
      </c>
      <c r="D294" s="4">
        <v>52.5381</v>
      </c>
      <c r="E294" s="4">
        <v>4986.91</v>
      </c>
      <c r="G294" s="4">
        <v>186.0932</v>
      </c>
      <c r="H294" s="4">
        <v>17670.6307</v>
      </c>
      <c r="I294" s="4">
        <f t="shared" si="81"/>
        <v>238.6313</v>
      </c>
      <c r="J294" s="4">
        <f t="shared" si="81"/>
        <v>22657.5407</v>
      </c>
      <c r="T294" s="4">
        <f t="shared" si="82"/>
        <v>238.6313</v>
      </c>
      <c r="U294" s="4">
        <f t="shared" si="82"/>
        <v>22657.5407</v>
      </c>
      <c r="X294" s="4">
        <v>147.8401</v>
      </c>
      <c r="Y294" s="4">
        <v>1353.6146</v>
      </c>
      <c r="AA294" s="4">
        <v>2404.1387</v>
      </c>
      <c r="AB294" s="4">
        <v>20490.799000000003</v>
      </c>
      <c r="AC294" s="4">
        <f t="shared" si="83"/>
        <v>2551.9788</v>
      </c>
      <c r="AD294" s="4">
        <f t="shared" si="83"/>
        <v>21844.413600000003</v>
      </c>
      <c r="AN294" s="4">
        <f t="shared" si="84"/>
        <v>2551.9788</v>
      </c>
      <c r="AO294" s="4">
        <f t="shared" si="84"/>
        <v>21844.413600000003</v>
      </c>
      <c r="AQ294" s="4">
        <f>J294+AD294</f>
        <v>44501.954300000005</v>
      </c>
      <c r="AR294" s="1">
        <f>J294/AQ294</f>
        <v>0.5091358583324058</v>
      </c>
      <c r="AS294" s="1">
        <f>AD294/AQ294</f>
        <v>0.4908641416675942</v>
      </c>
      <c r="AU294" s="4">
        <f>U294+AO294</f>
        <v>44501.954300000005</v>
      </c>
      <c r="AV294" s="1">
        <f>U294/AU294</f>
        <v>0.5091358583324058</v>
      </c>
      <c r="AW294" s="1">
        <f>AO294/AU294</f>
        <v>0.4908641416675942</v>
      </c>
    </row>
    <row r="295" spans="1:49" ht="12.75">
      <c r="A295" s="3">
        <v>1513</v>
      </c>
      <c r="B295" s="6">
        <v>12</v>
      </c>
      <c r="D295" s="4">
        <v>82.0374</v>
      </c>
      <c r="E295" s="4">
        <v>7787.1652</v>
      </c>
      <c r="G295" s="4">
        <v>274.7448</v>
      </c>
      <c r="H295" s="4">
        <v>26068.4984</v>
      </c>
      <c r="I295" s="4">
        <f t="shared" si="81"/>
        <v>356.7822</v>
      </c>
      <c r="J295" s="4">
        <f t="shared" si="81"/>
        <v>33855.6636</v>
      </c>
      <c r="T295" s="4">
        <f t="shared" si="82"/>
        <v>356.7822</v>
      </c>
      <c r="U295" s="4">
        <f t="shared" si="82"/>
        <v>33855.6636</v>
      </c>
      <c r="X295" s="4">
        <v>283.2386</v>
      </c>
      <c r="Y295" s="4">
        <v>2457.3551</v>
      </c>
      <c r="AA295" s="4">
        <v>2342.6429000000003</v>
      </c>
      <c r="AB295" s="4">
        <v>19844.9087</v>
      </c>
      <c r="AC295" s="4">
        <f t="shared" si="83"/>
        <v>2625.8815000000004</v>
      </c>
      <c r="AD295" s="4">
        <f t="shared" si="83"/>
        <v>22302.2638</v>
      </c>
      <c r="AN295" s="4">
        <f t="shared" si="84"/>
        <v>2625.8815000000004</v>
      </c>
      <c r="AO295" s="4">
        <f t="shared" si="84"/>
        <v>22302.2638</v>
      </c>
      <c r="AQ295" s="4">
        <f>J295+AD295</f>
        <v>56157.9274</v>
      </c>
      <c r="AR295" s="1">
        <f>J295/AQ295</f>
        <v>0.6028652617261655</v>
      </c>
      <c r="AS295" s="1">
        <f>AD295/AQ295</f>
        <v>0.3971347382738345</v>
      </c>
      <c r="AU295" s="4">
        <f>U295+AO295</f>
        <v>56157.9274</v>
      </c>
      <c r="AV295" s="1">
        <f>U295/AU295</f>
        <v>0.6028652617261655</v>
      </c>
      <c r="AW295" s="1">
        <f>AO295/AU295</f>
        <v>0.3971347382738345</v>
      </c>
    </row>
    <row r="296" spans="1:49" ht="12.75">
      <c r="A296" s="3">
        <v>1514</v>
      </c>
      <c r="B296" s="6">
        <v>12</v>
      </c>
      <c r="D296" s="4">
        <v>34.1785</v>
      </c>
      <c r="E296" s="4">
        <v>3246.2444</v>
      </c>
      <c r="G296" s="4">
        <v>215.582</v>
      </c>
      <c r="H296" s="4">
        <v>20449.5409</v>
      </c>
      <c r="I296" s="4">
        <f t="shared" si="81"/>
        <v>249.76049999999998</v>
      </c>
      <c r="J296" s="4">
        <f t="shared" si="81"/>
        <v>23695.7853</v>
      </c>
      <c r="T296" s="4">
        <f t="shared" si="82"/>
        <v>249.76049999999998</v>
      </c>
      <c r="U296" s="4">
        <f t="shared" si="82"/>
        <v>23695.7853</v>
      </c>
      <c r="X296" s="4">
        <v>120.7659</v>
      </c>
      <c r="Y296" s="4">
        <v>1103.0702</v>
      </c>
      <c r="AA296" s="4">
        <v>940.831</v>
      </c>
      <c r="AB296" s="4">
        <v>8074.8312</v>
      </c>
      <c r="AC296" s="4">
        <f t="shared" si="83"/>
        <v>1061.5969</v>
      </c>
      <c r="AD296" s="4">
        <f t="shared" si="83"/>
        <v>9177.901399999999</v>
      </c>
      <c r="AN296" s="4">
        <f t="shared" si="84"/>
        <v>1061.5969</v>
      </c>
      <c r="AO296" s="4">
        <f t="shared" si="84"/>
        <v>9177.901399999999</v>
      </c>
      <c r="AQ296" s="4">
        <f>J296+AD296</f>
        <v>32873.6867</v>
      </c>
      <c r="AR296" s="1">
        <f>J296/AQ296</f>
        <v>0.7208131389778074</v>
      </c>
      <c r="AS296" s="1">
        <f>AD296/AQ296</f>
        <v>0.27918686102219253</v>
      </c>
      <c r="AU296" s="4">
        <f>U296+AO296</f>
        <v>32873.6867</v>
      </c>
      <c r="AV296" s="1">
        <f>U296/AU296</f>
        <v>0.7208131389778074</v>
      </c>
      <c r="AW296" s="1">
        <f>AO296/AU296</f>
        <v>0.27918686102219253</v>
      </c>
    </row>
    <row r="297" spans="1:49" ht="12.75">
      <c r="A297" s="3">
        <v>1515</v>
      </c>
      <c r="B297" s="6">
        <v>12</v>
      </c>
      <c r="D297" s="4">
        <v>34.1785</v>
      </c>
      <c r="E297" s="4">
        <v>3246.2444</v>
      </c>
      <c r="G297" s="4">
        <v>166.0161</v>
      </c>
      <c r="H297" s="4">
        <v>15757.6209</v>
      </c>
      <c r="I297" s="4">
        <f t="shared" si="81"/>
        <v>200.19459999999998</v>
      </c>
      <c r="J297" s="4">
        <f t="shared" si="81"/>
        <v>19003.8653</v>
      </c>
      <c r="T297" s="4">
        <f t="shared" si="82"/>
        <v>200.19459999999998</v>
      </c>
      <c r="U297" s="4">
        <f t="shared" si="82"/>
        <v>19003.8653</v>
      </c>
      <c r="X297" s="4">
        <v>120.7659</v>
      </c>
      <c r="Y297" s="4">
        <v>1103.0702</v>
      </c>
      <c r="AA297" s="4">
        <v>592.003</v>
      </c>
      <c r="AB297" s="4">
        <v>5164.1775</v>
      </c>
      <c r="AC297" s="4">
        <f t="shared" si="83"/>
        <v>712.7689</v>
      </c>
      <c r="AD297" s="4">
        <f t="shared" si="83"/>
        <v>6267.2477</v>
      </c>
      <c r="AN297" s="4">
        <f t="shared" si="84"/>
        <v>712.7689</v>
      </c>
      <c r="AO297" s="4">
        <f t="shared" si="84"/>
        <v>6267.2477</v>
      </c>
      <c r="AQ297" s="4">
        <f>J297+AD297</f>
        <v>25271.113</v>
      </c>
      <c r="AR297" s="1">
        <f>J297/AQ297</f>
        <v>0.7519995379704882</v>
      </c>
      <c r="AS297" s="1">
        <f>AD297/AQ297</f>
        <v>0.2480004620295117</v>
      </c>
      <c r="AU297" s="4">
        <f>U297+AO297</f>
        <v>25271.113</v>
      </c>
      <c r="AV297" s="1">
        <f>U297/AU297</f>
        <v>0.7519995379704882</v>
      </c>
      <c r="AW297" s="1">
        <f>AO297/AU297</f>
        <v>0.2480004620295117</v>
      </c>
    </row>
    <row r="298" ht="12.75">
      <c r="B298" s="6"/>
    </row>
    <row r="299" spans="1:49" ht="12.75">
      <c r="A299" s="3">
        <f>1511-15</f>
        <v>1496</v>
      </c>
      <c r="B299" s="6"/>
      <c r="D299" s="4">
        <f>SUM(D293:D298)/5</f>
        <v>48.875099999999996</v>
      </c>
      <c r="E299" s="4">
        <f>SUM(E293:E298)/5</f>
        <v>4640.07684</v>
      </c>
      <c r="G299" s="4">
        <f>SUM(G293:G298)/5</f>
        <v>208.82392</v>
      </c>
      <c r="H299" s="4">
        <f>SUM(H293:H298)/5</f>
        <v>19819.723299999998</v>
      </c>
      <c r="I299" s="4">
        <f>D299+G299</f>
        <v>257.69901999999996</v>
      </c>
      <c r="J299" s="4">
        <f>SUM(J293:J298)/5</f>
        <v>24459.80014</v>
      </c>
      <c r="T299" s="4">
        <f>D299+G299+M299+P299</f>
        <v>257.69901999999996</v>
      </c>
      <c r="U299" s="4">
        <f>E299+H299+N299+Q299</f>
        <v>24459.80014</v>
      </c>
      <c r="X299" s="4">
        <f>SUM(X293:X298)/5</f>
        <v>153.53544</v>
      </c>
      <c r="Y299" s="4">
        <f>SUM(Y293:Y298)/5</f>
        <v>1389.55756</v>
      </c>
      <c r="AA299" s="4">
        <f>SUM(AA293:AA298)/5</f>
        <v>1486.8473800000002</v>
      </c>
      <c r="AB299" s="4">
        <f>SUM(AB293:AB298)/5</f>
        <v>12684.56934</v>
      </c>
      <c r="AC299" s="4">
        <f>X299+AA299</f>
        <v>1640.3828200000003</v>
      </c>
      <c r="AD299" s="4">
        <f>SUM(AD293:AD298)/5</f>
        <v>14074.126900000003</v>
      </c>
      <c r="AN299" s="4">
        <f>X299+AA299+AG299+AJ299</f>
        <v>1640.3828200000003</v>
      </c>
      <c r="AO299" s="4">
        <f>Y299+AB299+AH299+AK299</f>
        <v>14074.1269</v>
      </c>
      <c r="AQ299" s="4">
        <f>SUM(AQ293:AQ298)/5</f>
        <v>38533.927039999995</v>
      </c>
      <c r="AU299" s="4">
        <f>U299+AO299</f>
        <v>38533.927039999995</v>
      </c>
      <c r="AV299" s="1">
        <f>U299/AU299</f>
        <v>0.6347601196890625</v>
      </c>
      <c r="AW299" s="1">
        <f>AO299/AU299</f>
        <v>0.36523988031093757</v>
      </c>
    </row>
    <row r="300" ht="12.75">
      <c r="B300" s="6"/>
    </row>
    <row r="301" spans="1:49" ht="12.75">
      <c r="A301" s="3">
        <v>1516</v>
      </c>
      <c r="B301" s="6">
        <v>12</v>
      </c>
      <c r="D301" s="4">
        <v>10.7686</v>
      </c>
      <c r="E301" s="4">
        <v>1022.7893</v>
      </c>
      <c r="G301" s="4">
        <v>158.931</v>
      </c>
      <c r="H301" s="4">
        <v>15089.8298</v>
      </c>
      <c r="I301" s="4">
        <f aca="true" t="shared" si="85" ref="I301:J305">D301+G301</f>
        <v>169.6996</v>
      </c>
      <c r="J301" s="4">
        <f t="shared" si="85"/>
        <v>16112.6191</v>
      </c>
      <c r="T301" s="4">
        <f aca="true" t="shared" si="86" ref="T301:U305">D301+G301+M301+P301</f>
        <v>169.6996</v>
      </c>
      <c r="U301" s="4">
        <f t="shared" si="86"/>
        <v>16112.6191</v>
      </c>
      <c r="X301" s="4">
        <v>38.0495</v>
      </c>
      <c r="Y301" s="4">
        <v>347.5427</v>
      </c>
      <c r="AA301" s="4">
        <v>947.7946</v>
      </c>
      <c r="AB301" s="4">
        <v>8197.8473</v>
      </c>
      <c r="AC301" s="4">
        <f aca="true" t="shared" si="87" ref="AC301:AD305">X301+AA301</f>
        <v>985.8440999999999</v>
      </c>
      <c r="AD301" s="4">
        <f t="shared" si="87"/>
        <v>8545.39</v>
      </c>
      <c r="AN301" s="4">
        <f aca="true" t="shared" si="88" ref="AN301:AO305">X301+AA301+AG301+AJ301</f>
        <v>985.8440999999999</v>
      </c>
      <c r="AO301" s="4">
        <f t="shared" si="88"/>
        <v>8545.39</v>
      </c>
      <c r="AQ301" s="4">
        <f>J301+AD301</f>
        <v>24658.0091</v>
      </c>
      <c r="AR301" s="1">
        <f>J301/AQ301</f>
        <v>0.6534436350743338</v>
      </c>
      <c r="AS301" s="1">
        <f>AD301/AQ301</f>
        <v>0.34655636492566627</v>
      </c>
      <c r="AU301" s="4">
        <f>U301+AO301</f>
        <v>24658.0091</v>
      </c>
      <c r="AV301" s="1">
        <f>U301/AU301</f>
        <v>0.6534436350743338</v>
      </c>
      <c r="AW301" s="1">
        <f>AO301/AU301</f>
        <v>0.34655636492566627</v>
      </c>
    </row>
    <row r="302" spans="1:49" ht="12.75">
      <c r="A302" s="3">
        <v>1517</v>
      </c>
      <c r="B302" s="6">
        <v>12</v>
      </c>
      <c r="D302" s="4">
        <v>25.5965</v>
      </c>
      <c r="E302" s="4">
        <v>2431.1374</v>
      </c>
      <c r="G302" s="4">
        <v>145.2948</v>
      </c>
      <c r="H302" s="4">
        <v>13799.7116</v>
      </c>
      <c r="I302" s="4">
        <f t="shared" si="85"/>
        <v>170.8913</v>
      </c>
      <c r="J302" s="4">
        <f t="shared" si="85"/>
        <v>16230.849</v>
      </c>
      <c r="T302" s="4">
        <f t="shared" si="86"/>
        <v>170.8913</v>
      </c>
      <c r="U302" s="4">
        <f t="shared" si="86"/>
        <v>16230.849</v>
      </c>
      <c r="X302" s="4">
        <v>246.9834</v>
      </c>
      <c r="Y302" s="4">
        <v>2183.5659</v>
      </c>
      <c r="AA302" s="4">
        <v>978.8412</v>
      </c>
      <c r="AB302" s="4">
        <v>8464.9731</v>
      </c>
      <c r="AC302" s="4">
        <f t="shared" si="87"/>
        <v>1225.8246</v>
      </c>
      <c r="AD302" s="4">
        <f t="shared" si="87"/>
        <v>10648.538999999999</v>
      </c>
      <c r="AN302" s="4">
        <f t="shared" si="88"/>
        <v>1225.8246</v>
      </c>
      <c r="AO302" s="4">
        <f t="shared" si="88"/>
        <v>10648.538999999999</v>
      </c>
      <c r="AQ302" s="4">
        <f>J302+AD302</f>
        <v>26879.388</v>
      </c>
      <c r="AR302" s="1">
        <f>J302/AQ302</f>
        <v>0.6038399758208781</v>
      </c>
      <c r="AS302" s="1">
        <f>AD302/AQ302</f>
        <v>0.3961600241791219</v>
      </c>
      <c r="AU302" s="4">
        <f>U302+AO302</f>
        <v>26879.388</v>
      </c>
      <c r="AV302" s="1">
        <f>U302/AU302</f>
        <v>0.6038399758208781</v>
      </c>
      <c r="AW302" s="1">
        <f>AO302/AU302</f>
        <v>0.3961600241791219</v>
      </c>
    </row>
    <row r="303" spans="1:49" ht="12.75">
      <c r="A303" s="3">
        <v>1518</v>
      </c>
      <c r="B303" s="6">
        <v>12</v>
      </c>
      <c r="D303" s="4">
        <v>10.1435</v>
      </c>
      <c r="E303" s="4">
        <v>963.4229</v>
      </c>
      <c r="G303" s="4">
        <v>135.3177</v>
      </c>
      <c r="H303" s="4">
        <v>12852.1557</v>
      </c>
      <c r="I303" s="4">
        <f t="shared" si="85"/>
        <v>145.4612</v>
      </c>
      <c r="J303" s="4">
        <f t="shared" si="85"/>
        <v>13815.578599999999</v>
      </c>
      <c r="T303" s="4">
        <f t="shared" si="86"/>
        <v>145.4612</v>
      </c>
      <c r="U303" s="4">
        <f t="shared" si="86"/>
        <v>13815.578599999999</v>
      </c>
      <c r="X303" s="4">
        <v>97.8758</v>
      </c>
      <c r="Y303" s="4">
        <v>865.314</v>
      </c>
      <c r="AA303" s="4">
        <v>459.9338</v>
      </c>
      <c r="AB303" s="4">
        <v>4045.5946</v>
      </c>
      <c r="AC303" s="4">
        <f t="shared" si="87"/>
        <v>557.8096</v>
      </c>
      <c r="AD303" s="4">
        <f t="shared" si="87"/>
        <v>4910.9086</v>
      </c>
      <c r="AN303" s="4">
        <f t="shared" si="88"/>
        <v>557.8096</v>
      </c>
      <c r="AO303" s="4">
        <f t="shared" si="88"/>
        <v>4910.9086</v>
      </c>
      <c r="AQ303" s="4">
        <f>J303+AD303</f>
        <v>18726.4872</v>
      </c>
      <c r="AR303" s="1">
        <f>J303/AQ303</f>
        <v>0.7377560165154733</v>
      </c>
      <c r="AS303" s="1">
        <f>AD303/AQ303</f>
        <v>0.26224398348452665</v>
      </c>
      <c r="AU303" s="4">
        <f>U303+AO303</f>
        <v>18726.4872</v>
      </c>
      <c r="AV303" s="1">
        <f>U303/AU303</f>
        <v>0.7377560165154733</v>
      </c>
      <c r="AW303" s="1">
        <f>AO303/AU303</f>
        <v>0.26224398348452665</v>
      </c>
    </row>
    <row r="304" spans="1:49" ht="12.75">
      <c r="A304" s="3">
        <v>1519</v>
      </c>
      <c r="B304" s="6">
        <v>12</v>
      </c>
      <c r="D304" s="4">
        <v>0</v>
      </c>
      <c r="E304" s="4">
        <v>0</v>
      </c>
      <c r="G304" s="4">
        <v>131.0149</v>
      </c>
      <c r="H304" s="4">
        <v>12443.7591</v>
      </c>
      <c r="I304" s="4">
        <f t="shared" si="85"/>
        <v>131.0149</v>
      </c>
      <c r="J304" s="4">
        <f t="shared" si="85"/>
        <v>12443.7591</v>
      </c>
      <c r="T304" s="4">
        <f t="shared" si="86"/>
        <v>131.0149</v>
      </c>
      <c r="U304" s="4">
        <f t="shared" si="86"/>
        <v>12443.7591</v>
      </c>
      <c r="X304" s="4">
        <v>0</v>
      </c>
      <c r="Y304" s="4">
        <v>0</v>
      </c>
      <c r="AA304" s="4">
        <v>429.8287</v>
      </c>
      <c r="AB304" s="4">
        <v>3782.7496</v>
      </c>
      <c r="AC304" s="4">
        <f t="shared" si="87"/>
        <v>429.8287</v>
      </c>
      <c r="AD304" s="4">
        <f t="shared" si="87"/>
        <v>3782.7496</v>
      </c>
      <c r="AN304" s="4">
        <f t="shared" si="88"/>
        <v>429.8287</v>
      </c>
      <c r="AO304" s="4">
        <f t="shared" si="88"/>
        <v>3782.7496</v>
      </c>
      <c r="AQ304" s="4">
        <f>J304+AD304</f>
        <v>16226.508699999998</v>
      </c>
      <c r="AR304" s="1">
        <f>J304/AQ304</f>
        <v>0.7668784043483119</v>
      </c>
      <c r="AS304" s="1">
        <f>AD304/AQ304</f>
        <v>0.2331215956516882</v>
      </c>
      <c r="AU304" s="4">
        <f>U304+AO304</f>
        <v>16226.508699999998</v>
      </c>
      <c r="AV304" s="1">
        <f>U304/AU304</f>
        <v>0.7668784043483119</v>
      </c>
      <c r="AW304" s="1">
        <f>AO304/AU304</f>
        <v>0.2331215956516882</v>
      </c>
    </row>
    <row r="305" spans="1:49" ht="12.75">
      <c r="A305" s="3">
        <v>1520</v>
      </c>
      <c r="B305" s="6">
        <v>12</v>
      </c>
      <c r="D305" s="4">
        <v>0</v>
      </c>
      <c r="E305" s="4">
        <v>0</v>
      </c>
      <c r="G305" s="4">
        <v>108.4025</v>
      </c>
      <c r="H305" s="4">
        <v>10296.552</v>
      </c>
      <c r="I305" s="4">
        <f t="shared" si="85"/>
        <v>108.4025</v>
      </c>
      <c r="J305" s="4">
        <f t="shared" si="85"/>
        <v>10296.552</v>
      </c>
      <c r="T305" s="4">
        <f t="shared" si="86"/>
        <v>108.4025</v>
      </c>
      <c r="U305" s="4">
        <f t="shared" si="86"/>
        <v>10296.552</v>
      </c>
      <c r="X305" s="4">
        <v>0</v>
      </c>
      <c r="Y305" s="4">
        <v>0</v>
      </c>
      <c r="AA305" s="4">
        <v>326.3031</v>
      </c>
      <c r="AB305" s="4">
        <v>2875.513</v>
      </c>
      <c r="AC305" s="4">
        <f t="shared" si="87"/>
        <v>326.3031</v>
      </c>
      <c r="AD305" s="4">
        <f t="shared" si="87"/>
        <v>2875.513</v>
      </c>
      <c r="AN305" s="4">
        <f t="shared" si="88"/>
        <v>326.3031</v>
      </c>
      <c r="AO305" s="4">
        <f t="shared" si="88"/>
        <v>2875.513</v>
      </c>
      <c r="AQ305" s="4">
        <f>J305+AD305</f>
        <v>13172.064999999999</v>
      </c>
      <c r="AR305" s="1">
        <f>J305/AQ305</f>
        <v>0.7816961121889393</v>
      </c>
      <c r="AS305" s="1">
        <f>AD305/AQ305</f>
        <v>0.21830388781106078</v>
      </c>
      <c r="AU305" s="4">
        <f>U305+AO305</f>
        <v>13172.064999999999</v>
      </c>
      <c r="AV305" s="1">
        <f>U305/AU305</f>
        <v>0.7816961121889393</v>
      </c>
      <c r="AW305" s="1">
        <f>AO305/AU305</f>
        <v>0.21830388781106078</v>
      </c>
    </row>
    <row r="306" ht="12.75">
      <c r="B306" s="6"/>
    </row>
    <row r="307" spans="1:49" ht="12.75">
      <c r="A307" s="3">
        <f>1516-20</f>
        <v>1496</v>
      </c>
      <c r="B307" s="6"/>
      <c r="D307" s="4">
        <f>SUM(D301:D306)/5</f>
        <v>9.30172</v>
      </c>
      <c r="E307" s="4">
        <f>SUM(E301:E306)/5</f>
        <v>883.4699199999999</v>
      </c>
      <c r="G307" s="4">
        <f>SUM(G301:G306)/5</f>
        <v>135.79218000000003</v>
      </c>
      <c r="H307" s="4">
        <f>SUM(H301:H306)/5</f>
        <v>12896.40164</v>
      </c>
      <c r="I307" s="4">
        <f>D307+G307</f>
        <v>145.09390000000002</v>
      </c>
      <c r="J307" s="4">
        <f>SUM(J301:J306)/5</f>
        <v>13779.87156</v>
      </c>
      <c r="T307" s="4">
        <f>D307+G307+M307+P307</f>
        <v>145.09390000000002</v>
      </c>
      <c r="U307" s="4">
        <f>E307+H307+N307+Q307</f>
        <v>13779.87156</v>
      </c>
      <c r="X307" s="4">
        <f>SUM(X301:X306)/5</f>
        <v>76.58174</v>
      </c>
      <c r="Y307" s="4">
        <f>SUM(Y301:Y306)/5</f>
        <v>679.2845199999999</v>
      </c>
      <c r="AA307" s="4">
        <f>SUM(AA301:AA306)/5</f>
        <v>628.5402799999999</v>
      </c>
      <c r="AB307" s="4">
        <f>SUM(AB301:AB306)/5</f>
        <v>5473.335519999999</v>
      </c>
      <c r="AC307" s="4">
        <f>X307+AA307</f>
        <v>705.1220199999999</v>
      </c>
      <c r="AD307" s="4">
        <f>SUM(AD301:AD306)/5</f>
        <v>6152.620039999999</v>
      </c>
      <c r="AN307" s="4">
        <f>X307+AA307+AG307+AJ307</f>
        <v>705.1220199999999</v>
      </c>
      <c r="AO307" s="4">
        <f>Y307+AB307+AH307+AK307</f>
        <v>6152.620039999999</v>
      </c>
      <c r="AQ307" s="4">
        <f>SUM(AQ301:AQ306)/5</f>
        <v>19932.4916</v>
      </c>
      <c r="AU307" s="4">
        <f>U307+AO307</f>
        <v>19932.491599999998</v>
      </c>
      <c r="AV307" s="1">
        <f>U307/AU307</f>
        <v>0.6913270973108049</v>
      </c>
      <c r="AW307" s="1">
        <f>AO307/AU307</f>
        <v>0.30867290268919517</v>
      </c>
    </row>
    <row r="308" ht="12.75">
      <c r="B308" s="6"/>
    </row>
    <row r="309" spans="1:49" ht="12.75">
      <c r="A309" s="3">
        <v>1521</v>
      </c>
      <c r="B309" s="6">
        <v>12</v>
      </c>
      <c r="D309" s="4">
        <v>831.9195</v>
      </c>
      <c r="E309" s="4">
        <v>80210.2289</v>
      </c>
      <c r="G309" s="4">
        <v>1542.0199</v>
      </c>
      <c r="H309" s="4">
        <v>148310.8726</v>
      </c>
      <c r="I309" s="4">
        <f aca="true" t="shared" si="89" ref="I309:J313">D309+G309</f>
        <v>2373.9394</v>
      </c>
      <c r="J309" s="4">
        <f t="shared" si="89"/>
        <v>228521.1015</v>
      </c>
      <c r="T309" s="4">
        <f aca="true" t="shared" si="90" ref="T309:U313">D309+G309+M309+P309</f>
        <v>2373.9394</v>
      </c>
      <c r="U309" s="4">
        <f t="shared" si="90"/>
        <v>228521.1015</v>
      </c>
      <c r="X309" s="4">
        <v>765.3019</v>
      </c>
      <c r="Y309" s="4">
        <v>6716.5592</v>
      </c>
      <c r="AA309" s="4">
        <v>3365.554</v>
      </c>
      <c r="AB309" s="4">
        <v>29483.803699999997</v>
      </c>
      <c r="AC309" s="4">
        <f aca="true" t="shared" si="91" ref="AC309:AD313">X309+AA309</f>
        <v>4130.8559000000005</v>
      </c>
      <c r="AD309" s="4">
        <f t="shared" si="91"/>
        <v>36200.36289999999</v>
      </c>
      <c r="AN309" s="4">
        <f aca="true" t="shared" si="92" ref="AN309:AO313">X309+AA309+AG309+AJ309</f>
        <v>4130.8559000000005</v>
      </c>
      <c r="AO309" s="4">
        <f t="shared" si="92"/>
        <v>36200.36289999999</v>
      </c>
      <c r="AQ309" s="4">
        <f>J309+AD309</f>
        <v>264721.4644</v>
      </c>
      <c r="AR309" s="1">
        <f>J309/AQ309</f>
        <v>0.8632511232814107</v>
      </c>
      <c r="AS309" s="1">
        <f>AD309/AQ309</f>
        <v>0.13674887671858918</v>
      </c>
      <c r="AU309" s="4">
        <f>U309+AO309</f>
        <v>264721.4644</v>
      </c>
      <c r="AV309" s="1">
        <f>U309/AU309</f>
        <v>0.8632511232814107</v>
      </c>
      <c r="AW309" s="1">
        <f>AO309/AU309</f>
        <v>0.13674887671858918</v>
      </c>
    </row>
    <row r="310" spans="1:49" ht="12.75">
      <c r="A310" s="3">
        <v>1522</v>
      </c>
      <c r="B310" s="6">
        <v>12</v>
      </c>
      <c r="D310" s="4">
        <v>844.5998</v>
      </c>
      <c r="E310" s="4">
        <v>81411.2504</v>
      </c>
      <c r="G310" s="4">
        <v>1066.5124</v>
      </c>
      <c r="H310" s="4">
        <v>102571.4196</v>
      </c>
      <c r="I310" s="4">
        <f t="shared" si="89"/>
        <v>1911.1122</v>
      </c>
      <c r="J310" s="4">
        <f t="shared" si="89"/>
        <v>183982.66999999998</v>
      </c>
      <c r="T310" s="4">
        <f t="shared" si="90"/>
        <v>1911.1122</v>
      </c>
      <c r="U310" s="4">
        <f t="shared" si="90"/>
        <v>183982.66999999998</v>
      </c>
      <c r="X310" s="4">
        <v>606.5335</v>
      </c>
      <c r="Y310" s="4">
        <v>5344.2088</v>
      </c>
      <c r="AA310" s="4">
        <v>1681.5430000000001</v>
      </c>
      <c r="AB310" s="4">
        <v>14758.185599999999</v>
      </c>
      <c r="AC310" s="4">
        <f t="shared" si="91"/>
        <v>2288.0765</v>
      </c>
      <c r="AD310" s="4">
        <f t="shared" si="91"/>
        <v>20102.394399999997</v>
      </c>
      <c r="AN310" s="4">
        <f t="shared" si="92"/>
        <v>2288.0765</v>
      </c>
      <c r="AO310" s="4">
        <f t="shared" si="92"/>
        <v>20102.394399999997</v>
      </c>
      <c r="AQ310" s="4">
        <f>J310+AD310</f>
        <v>204085.06439999997</v>
      </c>
      <c r="AR310" s="1">
        <f>J310/AQ310</f>
        <v>0.9014999237739418</v>
      </c>
      <c r="AS310" s="1">
        <f>AD310/AQ310</f>
        <v>0.09850007622605822</v>
      </c>
      <c r="AU310" s="4">
        <f>U310+AO310</f>
        <v>204085.06439999997</v>
      </c>
      <c r="AV310" s="1">
        <f>U310/AU310</f>
        <v>0.9014999237739418</v>
      </c>
      <c r="AW310" s="1">
        <f>AO310/AU310</f>
        <v>0.09850007622605822</v>
      </c>
    </row>
    <row r="311" spans="1:49" ht="12.75">
      <c r="A311" s="3">
        <v>1523</v>
      </c>
      <c r="B311" s="6">
        <v>12</v>
      </c>
      <c r="D311" s="4">
        <v>296.0506</v>
      </c>
      <c r="E311" s="4">
        <v>28515.1296</v>
      </c>
      <c r="G311" s="4">
        <v>854.2763</v>
      </c>
      <c r="H311" s="4">
        <v>83662.7576</v>
      </c>
      <c r="I311" s="4">
        <f t="shared" si="89"/>
        <v>1150.3269</v>
      </c>
      <c r="J311" s="4">
        <f t="shared" si="89"/>
        <v>112177.8872</v>
      </c>
      <c r="T311" s="4">
        <f t="shared" si="90"/>
        <v>1150.3269</v>
      </c>
      <c r="U311" s="4">
        <f t="shared" si="90"/>
        <v>112177.8872</v>
      </c>
      <c r="X311" s="4">
        <v>44.3458</v>
      </c>
      <c r="Y311" s="4">
        <v>417.3634</v>
      </c>
      <c r="AA311" s="4">
        <v>834.8034</v>
      </c>
      <c r="AB311" s="4">
        <v>7453.3954</v>
      </c>
      <c r="AC311" s="4">
        <f t="shared" si="91"/>
        <v>879.1492000000001</v>
      </c>
      <c r="AD311" s="4">
        <f t="shared" si="91"/>
        <v>7870.7588000000005</v>
      </c>
      <c r="AN311" s="4">
        <f t="shared" si="92"/>
        <v>879.1492000000001</v>
      </c>
      <c r="AO311" s="4">
        <f t="shared" si="92"/>
        <v>7870.7588000000005</v>
      </c>
      <c r="AQ311" s="4">
        <f>J311+AD311</f>
        <v>120048.646</v>
      </c>
      <c r="AR311" s="1">
        <f>J311/AQ311</f>
        <v>0.9344369215126341</v>
      </c>
      <c r="AS311" s="1">
        <f>AD311/AQ311</f>
        <v>0.06556307848736587</v>
      </c>
      <c r="AU311" s="4">
        <f>U311+AO311</f>
        <v>120048.646</v>
      </c>
      <c r="AV311" s="1">
        <f>U311/AU311</f>
        <v>0.9344369215126341</v>
      </c>
      <c r="AW311" s="1">
        <f>AO311/AU311</f>
        <v>0.06556307848736587</v>
      </c>
    </row>
    <row r="312" spans="1:49" ht="12.75">
      <c r="A312" s="3">
        <v>1524</v>
      </c>
      <c r="B312" s="6">
        <v>12</v>
      </c>
      <c r="D312" s="4">
        <v>42.7157</v>
      </c>
      <c r="E312" s="4">
        <v>4115.9965</v>
      </c>
      <c r="G312" s="4">
        <v>552.7511</v>
      </c>
      <c r="H312" s="4">
        <v>56992.2587</v>
      </c>
      <c r="I312" s="4">
        <f t="shared" si="89"/>
        <v>595.4667999999999</v>
      </c>
      <c r="J312" s="4">
        <f t="shared" si="89"/>
        <v>61108.2552</v>
      </c>
      <c r="T312" s="4">
        <f t="shared" si="90"/>
        <v>595.4667999999999</v>
      </c>
      <c r="U312" s="4">
        <f t="shared" si="90"/>
        <v>61108.2552</v>
      </c>
      <c r="X312" s="4">
        <v>81.5154</v>
      </c>
      <c r="Y312" s="4">
        <v>724.5699</v>
      </c>
      <c r="AA312" s="4">
        <v>416.03</v>
      </c>
      <c r="AB312" s="4">
        <v>3831.8802</v>
      </c>
      <c r="AC312" s="4">
        <f t="shared" si="91"/>
        <v>497.5454</v>
      </c>
      <c r="AD312" s="4">
        <f t="shared" si="91"/>
        <v>4556.4501</v>
      </c>
      <c r="AN312" s="4">
        <f t="shared" si="92"/>
        <v>497.5454</v>
      </c>
      <c r="AO312" s="4">
        <f t="shared" si="92"/>
        <v>4556.4501</v>
      </c>
      <c r="AQ312" s="4">
        <f>J312+AD312</f>
        <v>65664.7053</v>
      </c>
      <c r="AR312" s="1">
        <f>J312/AQ312</f>
        <v>0.9306103624590545</v>
      </c>
      <c r="AS312" s="1">
        <f>AD312/AQ312</f>
        <v>0.06938963754094546</v>
      </c>
      <c r="AU312" s="4">
        <f>U312+AO312</f>
        <v>65664.7053</v>
      </c>
      <c r="AV312" s="1">
        <f>U312/AU312</f>
        <v>0.9306103624590545</v>
      </c>
      <c r="AW312" s="1">
        <f>AO312/AU312</f>
        <v>0.06938963754094546</v>
      </c>
    </row>
    <row r="313" spans="1:49" ht="12.75">
      <c r="A313" s="3">
        <v>1525</v>
      </c>
      <c r="B313" s="6">
        <v>12</v>
      </c>
      <c r="D313" s="4">
        <v>95.6704</v>
      </c>
      <c r="E313" s="4">
        <v>9233.4323</v>
      </c>
      <c r="G313" s="4">
        <v>406.4252</v>
      </c>
      <c r="H313" s="4">
        <v>42793.935</v>
      </c>
      <c r="I313" s="4">
        <f t="shared" si="89"/>
        <v>502.0956</v>
      </c>
      <c r="J313" s="4">
        <f t="shared" si="89"/>
        <v>52027.3673</v>
      </c>
      <c r="T313" s="4">
        <f t="shared" si="90"/>
        <v>502.0956</v>
      </c>
      <c r="U313" s="4">
        <f t="shared" si="90"/>
        <v>52027.3673</v>
      </c>
      <c r="X313" s="4">
        <v>845.1693</v>
      </c>
      <c r="Y313" s="4">
        <v>7482.9921</v>
      </c>
      <c r="AA313" s="4">
        <v>880.192</v>
      </c>
      <c r="AB313" s="4">
        <v>7722.6361</v>
      </c>
      <c r="AC313" s="4">
        <f t="shared" si="91"/>
        <v>1725.3613</v>
      </c>
      <c r="AD313" s="4">
        <f t="shared" si="91"/>
        <v>15205.6282</v>
      </c>
      <c r="AN313" s="4">
        <f t="shared" si="92"/>
        <v>1725.3613</v>
      </c>
      <c r="AO313" s="4">
        <f t="shared" si="92"/>
        <v>15205.6282</v>
      </c>
      <c r="AQ313" s="4">
        <f>J313+AD313</f>
        <v>67232.99549999999</v>
      </c>
      <c r="AR313" s="1">
        <f>J313/AQ313</f>
        <v>0.7738368179653695</v>
      </c>
      <c r="AS313" s="1">
        <f>AD313/AQ313</f>
        <v>0.22616318203463062</v>
      </c>
      <c r="AU313" s="4">
        <f>U313+AO313</f>
        <v>67232.99549999999</v>
      </c>
      <c r="AV313" s="1">
        <f>U313/AU313</f>
        <v>0.7738368179653695</v>
      </c>
      <c r="AW313" s="1">
        <f>AO313/AU313</f>
        <v>0.22616318203463062</v>
      </c>
    </row>
    <row r="314" ht="12.75">
      <c r="B314" s="6"/>
    </row>
    <row r="315" spans="1:49" ht="12.75">
      <c r="A315" s="3">
        <f>1521-25</f>
        <v>1496</v>
      </c>
      <c r="B315" s="6"/>
      <c r="D315" s="4">
        <f>SUM(D309:D314)/5</f>
        <v>422.19120000000004</v>
      </c>
      <c r="E315" s="4">
        <f>SUM(E309:E314)/5</f>
        <v>40697.207539999996</v>
      </c>
      <c r="G315" s="4">
        <f>SUM(G309:G314)/5</f>
        <v>884.3969799999999</v>
      </c>
      <c r="H315" s="4">
        <f>SUM(H309:H314)/5</f>
        <v>86866.2487</v>
      </c>
      <c r="I315" s="4">
        <f>D315+G315</f>
        <v>1306.58818</v>
      </c>
      <c r="J315" s="4">
        <f>SUM(J309:J314)/5</f>
        <v>127563.45624000001</v>
      </c>
      <c r="T315" s="4">
        <f>D315+G315+M315+P315</f>
        <v>1306.58818</v>
      </c>
      <c r="U315" s="4">
        <f>E315+H315+N315+Q315</f>
        <v>127563.45624</v>
      </c>
      <c r="X315" s="4">
        <f>SUM(X309:X314)/5</f>
        <v>468.57318</v>
      </c>
      <c r="Y315" s="4">
        <f>SUM(Y309:Y314)/5</f>
        <v>4137.13868</v>
      </c>
      <c r="AA315" s="4">
        <f>SUM(AA309:AA314)/5</f>
        <v>1435.62448</v>
      </c>
      <c r="AB315" s="4">
        <f>SUM(AB309:AB314)/5</f>
        <v>12649.9802</v>
      </c>
      <c r="AC315" s="4">
        <f>X315+AA315</f>
        <v>1904.1976599999998</v>
      </c>
      <c r="AD315" s="4">
        <f>SUM(AD309:AD314)/5</f>
        <v>16787.11888</v>
      </c>
      <c r="AN315" s="4">
        <f>X315+AA315+AG315+AJ315</f>
        <v>1904.1976599999998</v>
      </c>
      <c r="AO315" s="4">
        <f>Y315+AB315+AH315+AK315</f>
        <v>16787.11888</v>
      </c>
      <c r="AQ315" s="4">
        <f>SUM(AQ309:AQ314)/5</f>
        <v>144350.57512</v>
      </c>
      <c r="AU315" s="4">
        <f>U315+AO315</f>
        <v>144350.57512</v>
      </c>
      <c r="AV315" s="1">
        <f>U315/AU315</f>
        <v>0.8837059092695356</v>
      </c>
      <c r="AW315" s="1">
        <f>AO315/AU315</f>
        <v>0.11629409073046444</v>
      </c>
    </row>
    <row r="316" ht="12.75">
      <c r="B316" s="6"/>
    </row>
    <row r="317" spans="1:49" ht="12.75">
      <c r="A317" s="3">
        <v>1526</v>
      </c>
      <c r="B317" s="6">
        <v>12</v>
      </c>
      <c r="D317" s="4">
        <v>95.6704</v>
      </c>
      <c r="E317" s="4">
        <v>9233.4323</v>
      </c>
      <c r="G317" s="4">
        <v>341.0777</v>
      </c>
      <c r="H317" s="4">
        <v>36053.1803</v>
      </c>
      <c r="I317" s="4">
        <f aca="true" t="shared" si="93" ref="I317:J321">D317+G317</f>
        <v>436.7481</v>
      </c>
      <c r="J317" s="4">
        <f t="shared" si="93"/>
        <v>45286.6126</v>
      </c>
      <c r="T317" s="4">
        <f aca="true" t="shared" si="94" ref="T317:U321">D317+G317+M317+P317</f>
        <v>436.7481</v>
      </c>
      <c r="U317" s="4">
        <f t="shared" si="94"/>
        <v>45286.6126</v>
      </c>
      <c r="X317" s="4">
        <v>845.1693</v>
      </c>
      <c r="Y317" s="4">
        <v>7482.9921</v>
      </c>
      <c r="AA317" s="4">
        <v>1653.4942</v>
      </c>
      <c r="AB317" s="4">
        <v>14491.5932</v>
      </c>
      <c r="AC317" s="4">
        <f aca="true" t="shared" si="95" ref="AC317:AD321">X317+AA317</f>
        <v>2498.6635</v>
      </c>
      <c r="AD317" s="4">
        <f t="shared" si="95"/>
        <v>21974.5853</v>
      </c>
      <c r="AN317" s="4">
        <f aca="true" t="shared" si="96" ref="AN317:AO321">X317+AA317+AG317+AJ317</f>
        <v>2498.6635</v>
      </c>
      <c r="AO317" s="4">
        <f t="shared" si="96"/>
        <v>21974.5853</v>
      </c>
      <c r="AQ317" s="4">
        <f>J317+AD317</f>
        <v>67261.1979</v>
      </c>
      <c r="AR317" s="1">
        <f>J317/AQ317</f>
        <v>0.6732947674724657</v>
      </c>
      <c r="AS317" s="1">
        <f>AD317/AQ317</f>
        <v>0.32670523252753425</v>
      </c>
      <c r="AU317" s="4">
        <f>U317+AO317</f>
        <v>67261.1979</v>
      </c>
      <c r="AV317" s="1">
        <f>U317/AU317</f>
        <v>0.6732947674724657</v>
      </c>
      <c r="AW317" s="1">
        <f>AO317/AU317</f>
        <v>0.32670523252753425</v>
      </c>
    </row>
    <row r="318" spans="1:49" ht="12.75">
      <c r="A318" s="3">
        <v>1527</v>
      </c>
      <c r="B318" s="6">
        <v>12</v>
      </c>
      <c r="D318" s="4">
        <v>57.4679</v>
      </c>
      <c r="E318" s="4">
        <v>5574.7801</v>
      </c>
      <c r="G318" s="4">
        <v>220.0827</v>
      </c>
      <c r="H318" s="4">
        <v>23572.2183</v>
      </c>
      <c r="I318" s="4">
        <f t="shared" si="93"/>
        <v>277.5506</v>
      </c>
      <c r="J318" s="4">
        <f t="shared" si="93"/>
        <v>29146.9984</v>
      </c>
      <c r="T318" s="4">
        <f t="shared" si="94"/>
        <v>277.5506</v>
      </c>
      <c r="U318" s="4">
        <f t="shared" si="94"/>
        <v>29146.9984</v>
      </c>
      <c r="X318" s="4">
        <v>672.7096</v>
      </c>
      <c r="Y318" s="4">
        <v>5980.427</v>
      </c>
      <c r="AA318" s="4">
        <v>3085.3113</v>
      </c>
      <c r="AB318" s="4">
        <v>27024.7405</v>
      </c>
      <c r="AC318" s="4">
        <f t="shared" si="95"/>
        <v>3758.0209</v>
      </c>
      <c r="AD318" s="4">
        <f t="shared" si="95"/>
        <v>33005.167499999996</v>
      </c>
      <c r="AN318" s="4">
        <f t="shared" si="96"/>
        <v>3758.0209</v>
      </c>
      <c r="AO318" s="4">
        <f t="shared" si="96"/>
        <v>33005.167499999996</v>
      </c>
      <c r="AQ318" s="4">
        <f>J318+AD318</f>
        <v>62152.16589999999</v>
      </c>
      <c r="AR318" s="1">
        <f>J318/AQ318</f>
        <v>0.46896190949960126</v>
      </c>
      <c r="AS318" s="1">
        <f>AD318/AQ318</f>
        <v>0.5310380905003987</v>
      </c>
      <c r="AU318" s="4">
        <f>U318+AO318</f>
        <v>62152.16589999999</v>
      </c>
      <c r="AV318" s="1">
        <f>U318/AU318</f>
        <v>0.46896190949960126</v>
      </c>
      <c r="AW318" s="1">
        <f>AO318/AU318</f>
        <v>0.5310380905003987</v>
      </c>
    </row>
    <row r="319" spans="1:49" ht="12.75">
      <c r="A319" s="3">
        <v>1528</v>
      </c>
      <c r="B319" s="6">
        <v>12</v>
      </c>
      <c r="D319" s="4">
        <v>34.3373</v>
      </c>
      <c r="E319" s="4">
        <v>3359.7571</v>
      </c>
      <c r="G319" s="4">
        <v>180.6896</v>
      </c>
      <c r="H319" s="4">
        <v>18153.4409</v>
      </c>
      <c r="I319" s="4">
        <f t="shared" si="93"/>
        <v>215.0269</v>
      </c>
      <c r="J319" s="4">
        <f t="shared" si="93"/>
        <v>21513.198</v>
      </c>
      <c r="T319" s="4">
        <f t="shared" si="94"/>
        <v>215.0269</v>
      </c>
      <c r="U319" s="4">
        <f t="shared" si="94"/>
        <v>21513.198</v>
      </c>
      <c r="X319" s="4">
        <v>569.4221</v>
      </c>
      <c r="Y319" s="4">
        <v>5080.8555</v>
      </c>
      <c r="AA319" s="4">
        <v>3022.2801000000004</v>
      </c>
      <c r="AB319" s="4">
        <v>26492.10526</v>
      </c>
      <c r="AC319" s="4">
        <f t="shared" si="95"/>
        <v>3591.7022000000006</v>
      </c>
      <c r="AD319" s="4">
        <f t="shared" si="95"/>
        <v>31572.96076</v>
      </c>
      <c r="AN319" s="4">
        <f t="shared" si="96"/>
        <v>3591.7022000000006</v>
      </c>
      <c r="AO319" s="4">
        <f t="shared" si="96"/>
        <v>31572.96076</v>
      </c>
      <c r="AQ319" s="4">
        <f>J319+AD319</f>
        <v>53086.158760000006</v>
      </c>
      <c r="AR319" s="1">
        <f>J319/AQ319</f>
        <v>0.40525060585491113</v>
      </c>
      <c r="AS319" s="1">
        <f>AD319/AQ319</f>
        <v>0.5947493941450888</v>
      </c>
      <c r="AU319" s="4">
        <f>U319+AO319</f>
        <v>53086.158760000006</v>
      </c>
      <c r="AV319" s="1">
        <f>U319/AU319</f>
        <v>0.40525060585491113</v>
      </c>
      <c r="AW319" s="1">
        <f>AO319/AU319</f>
        <v>0.5947493941450888</v>
      </c>
    </row>
    <row r="320" spans="1:49" ht="12.75">
      <c r="A320" s="3">
        <v>1529</v>
      </c>
      <c r="B320" s="6">
        <v>12</v>
      </c>
      <c r="D320" s="4">
        <v>24.9242</v>
      </c>
      <c r="E320" s="4">
        <v>2418.3543</v>
      </c>
      <c r="G320" s="4">
        <v>131.514</v>
      </c>
      <c r="H320" s="4">
        <v>12840.794</v>
      </c>
      <c r="I320" s="4">
        <f t="shared" si="93"/>
        <v>156.4382</v>
      </c>
      <c r="J320" s="4">
        <f t="shared" si="93"/>
        <v>15259.1483</v>
      </c>
      <c r="T320" s="4">
        <f t="shared" si="94"/>
        <v>156.4382</v>
      </c>
      <c r="U320" s="4">
        <f t="shared" si="94"/>
        <v>15259.1483</v>
      </c>
      <c r="X320" s="4">
        <v>418.9479</v>
      </c>
      <c r="Y320" s="4">
        <v>3741.0388</v>
      </c>
      <c r="AA320" s="4">
        <v>2204.707</v>
      </c>
      <c r="AB320" s="4">
        <v>19337.6312</v>
      </c>
      <c r="AC320" s="4">
        <f t="shared" si="95"/>
        <v>2623.6549</v>
      </c>
      <c r="AD320" s="4">
        <f t="shared" si="95"/>
        <v>23078.67</v>
      </c>
      <c r="AN320" s="4">
        <f t="shared" si="96"/>
        <v>2623.6549</v>
      </c>
      <c r="AO320" s="4">
        <f t="shared" si="96"/>
        <v>23078.67</v>
      </c>
      <c r="AQ320" s="4">
        <f>J320+AD320</f>
        <v>38337.8183</v>
      </c>
      <c r="AR320" s="1">
        <f>J320/AQ320</f>
        <v>0.39801817048102606</v>
      </c>
      <c r="AS320" s="1">
        <f>AD320/AQ320</f>
        <v>0.6019818295189739</v>
      </c>
      <c r="AU320" s="4">
        <f>U320+AO320</f>
        <v>38337.8183</v>
      </c>
      <c r="AV320" s="1">
        <f>U320/AU320</f>
        <v>0.39801817048102606</v>
      </c>
      <c r="AW320" s="1">
        <f>AO320/AU320</f>
        <v>0.6019818295189739</v>
      </c>
    </row>
    <row r="321" spans="1:49" ht="12.75">
      <c r="A321" s="3">
        <v>1530</v>
      </c>
      <c r="B321" s="6">
        <v>12</v>
      </c>
      <c r="D321" s="4">
        <v>17.6455</v>
      </c>
      <c r="E321" s="4">
        <v>1690.6161</v>
      </c>
      <c r="G321" s="4">
        <v>101.5396</v>
      </c>
      <c r="H321" s="4">
        <v>9916.7514</v>
      </c>
      <c r="I321" s="4">
        <f t="shared" si="93"/>
        <v>119.18509999999999</v>
      </c>
      <c r="J321" s="4">
        <f t="shared" si="93"/>
        <v>11607.367499999998</v>
      </c>
      <c r="T321" s="4">
        <f t="shared" si="94"/>
        <v>119.18509999999999</v>
      </c>
      <c r="U321" s="4">
        <f t="shared" si="94"/>
        <v>11607.367499999998</v>
      </c>
      <c r="X321" s="4">
        <v>302.5374</v>
      </c>
      <c r="Y321" s="4">
        <v>2704.4858</v>
      </c>
      <c r="AA321" s="4">
        <v>2124.7961</v>
      </c>
      <c r="AB321" s="4">
        <v>18656.528</v>
      </c>
      <c r="AC321" s="4">
        <f t="shared" si="95"/>
        <v>2427.3335</v>
      </c>
      <c r="AD321" s="4">
        <f t="shared" si="95"/>
        <v>21361.013799999997</v>
      </c>
      <c r="AN321" s="4">
        <f t="shared" si="96"/>
        <v>2427.3335</v>
      </c>
      <c r="AO321" s="4">
        <f t="shared" si="96"/>
        <v>21361.013799999997</v>
      </c>
      <c r="AQ321" s="4">
        <f>J321+AD321</f>
        <v>32968.381299999994</v>
      </c>
      <c r="AR321" s="1">
        <f>J321/AQ321</f>
        <v>0.35207574780142453</v>
      </c>
      <c r="AS321" s="1">
        <f>AD321/AQ321</f>
        <v>0.6479242521985755</v>
      </c>
      <c r="AU321" s="4">
        <f>U321+AO321</f>
        <v>32968.381299999994</v>
      </c>
      <c r="AV321" s="1">
        <f>U321/AU321</f>
        <v>0.35207574780142453</v>
      </c>
      <c r="AW321" s="1">
        <f>AO321/AU321</f>
        <v>0.6479242521985755</v>
      </c>
    </row>
    <row r="322" ht="12.75">
      <c r="B322" s="6"/>
    </row>
    <row r="323" spans="1:49" ht="12.75">
      <c r="A323" s="3">
        <f>1526-30</f>
        <v>1496</v>
      </c>
      <c r="B323" s="6"/>
      <c r="D323" s="4">
        <f>SUM(D317:D322)/5</f>
        <v>46.009060000000005</v>
      </c>
      <c r="E323" s="4">
        <f>SUM(E317:E322)/5</f>
        <v>4455.3879799999995</v>
      </c>
      <c r="G323" s="4">
        <f>SUM(G317:G322)/5</f>
        <v>194.98072</v>
      </c>
      <c r="H323" s="4">
        <f>SUM(H317:H322)/5</f>
        <v>20107.27698</v>
      </c>
      <c r="I323" s="4">
        <f>D323+G323</f>
        <v>240.98978</v>
      </c>
      <c r="J323" s="4">
        <f>SUM(J317:J322)/5</f>
        <v>24562.664960000002</v>
      </c>
      <c r="T323" s="4">
        <f>D323+G323+M323+P323</f>
        <v>240.98978</v>
      </c>
      <c r="U323" s="4">
        <f>E323+H323+N323+Q323</f>
        <v>24562.66496</v>
      </c>
      <c r="X323" s="4">
        <f>SUM(X317:X322)/5</f>
        <v>561.7572600000001</v>
      </c>
      <c r="Y323" s="4">
        <f>SUM(Y317:Y322)/5</f>
        <v>4997.959839999999</v>
      </c>
      <c r="AA323" s="4">
        <f>SUM(AA317:AA322)/5</f>
        <v>2418.11774</v>
      </c>
      <c r="AB323" s="4">
        <f>SUM(AB317:AB322)/5</f>
        <v>21200.519632</v>
      </c>
      <c r="AC323" s="4">
        <f>X323+AA323</f>
        <v>2979.875</v>
      </c>
      <c r="AD323" s="4">
        <f>SUM(AD317:AD322)/5</f>
        <v>26198.479472</v>
      </c>
      <c r="AN323" s="4">
        <f>X323+AA323+AG323+AJ323</f>
        <v>2979.875</v>
      </c>
      <c r="AO323" s="4">
        <f>Y323+AB323+AH323+AK323</f>
        <v>26198.479472</v>
      </c>
      <c r="AQ323" s="4">
        <f>SUM(AQ317:AQ322)/5</f>
        <v>50761.144432</v>
      </c>
      <c r="AU323" s="4">
        <f>U323+AO323</f>
        <v>50761.144432</v>
      </c>
      <c r="AV323" s="1">
        <f>U323/AU323</f>
        <v>0.48388713916614556</v>
      </c>
      <c r="AW323" s="1">
        <f>AO323/AU323</f>
        <v>0.5161128608338544</v>
      </c>
    </row>
    <row r="324" ht="12.75">
      <c r="B324" s="6"/>
    </row>
    <row r="325" spans="1:49" ht="12.75">
      <c r="A325" s="3">
        <v>1531</v>
      </c>
      <c r="B325" s="6">
        <v>12</v>
      </c>
      <c r="D325" s="4">
        <v>17.0891</v>
      </c>
      <c r="E325" s="4">
        <v>1627.7229</v>
      </c>
      <c r="G325" s="4">
        <v>275.0908</v>
      </c>
      <c r="H325" s="4">
        <v>27458.739</v>
      </c>
      <c r="I325" s="4">
        <f aca="true" t="shared" si="97" ref="I325:J329">D325+G325</f>
        <v>292.1799</v>
      </c>
      <c r="J325" s="4">
        <f t="shared" si="97"/>
        <v>29086.461900000002</v>
      </c>
      <c r="T325" s="4">
        <f aca="true" t="shared" si="98" ref="T325:U329">D325+G325+M325+P325</f>
        <v>292.1799</v>
      </c>
      <c r="U325" s="4">
        <f t="shared" si="98"/>
        <v>29086.461900000002</v>
      </c>
      <c r="X325" s="4">
        <v>272.08779999999996</v>
      </c>
      <c r="Y325" s="4">
        <v>2425.7947000000004</v>
      </c>
      <c r="AA325" s="4">
        <v>5656.6260999999995</v>
      </c>
      <c r="AB325" s="4">
        <v>49603.0417</v>
      </c>
      <c r="AC325" s="4">
        <f aca="true" t="shared" si="99" ref="AC325:AD329">X325+AA325</f>
        <v>5928.7139</v>
      </c>
      <c r="AD325" s="4">
        <f t="shared" si="99"/>
        <v>52028.8364</v>
      </c>
      <c r="AN325" s="4">
        <f aca="true" t="shared" si="100" ref="AN325:AO329">X325+AA325+AG325+AJ325</f>
        <v>5928.7139</v>
      </c>
      <c r="AO325" s="4">
        <f t="shared" si="100"/>
        <v>52028.8364</v>
      </c>
      <c r="AQ325" s="4">
        <f>J325+AD325</f>
        <v>81115.2983</v>
      </c>
      <c r="AR325" s="1">
        <f>J325/AQ325</f>
        <v>0.358581704186373</v>
      </c>
      <c r="AS325" s="1">
        <f>AD325/AQ325</f>
        <v>0.6414182958136271</v>
      </c>
      <c r="AU325" s="4">
        <f>U325+AO325</f>
        <v>81115.2983</v>
      </c>
      <c r="AV325" s="1">
        <f>U325/AU325</f>
        <v>0.358581704186373</v>
      </c>
      <c r="AW325" s="1">
        <f>AO325/AU325</f>
        <v>0.6414182958136271</v>
      </c>
    </row>
    <row r="326" spans="1:49" ht="12.75">
      <c r="A326" s="3">
        <v>1532</v>
      </c>
      <c r="B326" s="6">
        <v>12</v>
      </c>
      <c r="D326" s="4">
        <v>16.5645</v>
      </c>
      <c r="E326" s="4">
        <v>1569.1553</v>
      </c>
      <c r="G326" s="4">
        <v>138.6276</v>
      </c>
      <c r="H326" s="4">
        <v>14311.777600000001</v>
      </c>
      <c r="I326" s="4">
        <f t="shared" si="97"/>
        <v>155.1921</v>
      </c>
      <c r="J326" s="4">
        <f t="shared" si="97"/>
        <v>15880.932900000002</v>
      </c>
      <c r="T326" s="4">
        <f t="shared" si="98"/>
        <v>155.1921</v>
      </c>
      <c r="U326" s="4">
        <f t="shared" si="98"/>
        <v>15880.932900000002</v>
      </c>
      <c r="X326" s="4">
        <v>244.9584</v>
      </c>
      <c r="Y326" s="4">
        <v>2177.6462</v>
      </c>
      <c r="AA326" s="4">
        <v>2958.8624</v>
      </c>
      <c r="AB326" s="4">
        <v>25936.1205</v>
      </c>
      <c r="AC326" s="4">
        <f t="shared" si="99"/>
        <v>3203.8208</v>
      </c>
      <c r="AD326" s="4">
        <f t="shared" si="99"/>
        <v>28113.7667</v>
      </c>
      <c r="AN326" s="4">
        <f t="shared" si="100"/>
        <v>3203.8208</v>
      </c>
      <c r="AO326" s="4">
        <f t="shared" si="100"/>
        <v>28113.7667</v>
      </c>
      <c r="AQ326" s="4">
        <f>J326+AD326</f>
        <v>43994.6996</v>
      </c>
      <c r="AR326" s="1">
        <f>J326/AQ326</f>
        <v>0.3609737773956752</v>
      </c>
      <c r="AS326" s="1">
        <f>AD326/AQ326</f>
        <v>0.6390262226043248</v>
      </c>
      <c r="AU326" s="4">
        <f>U326+AO326</f>
        <v>43994.6996</v>
      </c>
      <c r="AV326" s="1">
        <f>U326/AU326</f>
        <v>0.3609737773956752</v>
      </c>
      <c r="AW326" s="1">
        <f>AO326/AU326</f>
        <v>0.6390262226043248</v>
      </c>
    </row>
    <row r="327" spans="1:49" ht="12.75">
      <c r="A327" s="3">
        <v>1533</v>
      </c>
      <c r="B327" s="6">
        <v>12</v>
      </c>
      <c r="D327" s="4">
        <v>16.5192</v>
      </c>
      <c r="E327" s="4">
        <v>1564.868</v>
      </c>
      <c r="G327" s="4">
        <v>60.5535</v>
      </c>
      <c r="H327" s="4">
        <v>5897.0337</v>
      </c>
      <c r="I327" s="4">
        <f t="shared" si="97"/>
        <v>77.0727</v>
      </c>
      <c r="J327" s="4">
        <f t="shared" si="97"/>
        <v>7461.9017</v>
      </c>
      <c r="T327" s="4">
        <f t="shared" si="98"/>
        <v>77.0727</v>
      </c>
      <c r="U327" s="4">
        <f t="shared" si="98"/>
        <v>7461.9017</v>
      </c>
      <c r="X327" s="4">
        <v>244.2892</v>
      </c>
      <c r="Y327" s="4">
        <v>2171.6963</v>
      </c>
      <c r="AA327" s="4">
        <v>1503.0194999999999</v>
      </c>
      <c r="AB327" s="4">
        <v>13192.4931</v>
      </c>
      <c r="AC327" s="4">
        <f t="shared" si="99"/>
        <v>1747.3086999999998</v>
      </c>
      <c r="AD327" s="4">
        <f t="shared" si="99"/>
        <v>15364.1894</v>
      </c>
      <c r="AN327" s="4">
        <f t="shared" si="100"/>
        <v>1747.3086999999998</v>
      </c>
      <c r="AO327" s="4">
        <f t="shared" si="100"/>
        <v>15364.1894</v>
      </c>
      <c r="AQ327" s="4">
        <f>J327+AD327</f>
        <v>22826.091099999998</v>
      </c>
      <c r="AR327" s="1">
        <f>J327/AQ327</f>
        <v>0.3269023008499252</v>
      </c>
      <c r="AS327" s="1">
        <f>AD327/AQ327</f>
        <v>0.6730976991500749</v>
      </c>
      <c r="AU327" s="4">
        <f>U327+AO327</f>
        <v>22826.091099999998</v>
      </c>
      <c r="AV327" s="1">
        <f>U327/AU327</f>
        <v>0.3269023008499252</v>
      </c>
      <c r="AW327" s="1">
        <f>AO327/AU327</f>
        <v>0.6730976991500749</v>
      </c>
    </row>
    <row r="328" spans="1:49" ht="12.75">
      <c r="A328" s="3">
        <v>1534</v>
      </c>
      <c r="B328" s="6">
        <v>12</v>
      </c>
      <c r="D328" s="4">
        <v>16.5192</v>
      </c>
      <c r="E328" s="4">
        <v>1564.868</v>
      </c>
      <c r="G328" s="4">
        <v>61.8389</v>
      </c>
      <c r="H328" s="4">
        <v>5979.4495</v>
      </c>
      <c r="I328" s="4">
        <f t="shared" si="97"/>
        <v>78.35810000000001</v>
      </c>
      <c r="J328" s="4">
        <f t="shared" si="97"/>
        <v>7544.317499999999</v>
      </c>
      <c r="T328" s="4">
        <f t="shared" si="98"/>
        <v>78.35810000000001</v>
      </c>
      <c r="U328" s="4">
        <f t="shared" si="98"/>
        <v>7544.317499999999</v>
      </c>
      <c r="X328" s="4">
        <v>244.2892</v>
      </c>
      <c r="Y328" s="4">
        <v>2171.6963</v>
      </c>
      <c r="AA328" s="4">
        <v>1556.4886</v>
      </c>
      <c r="AB328" s="4">
        <v>13663.4753</v>
      </c>
      <c r="AC328" s="4">
        <f t="shared" si="99"/>
        <v>1800.7777999999998</v>
      </c>
      <c r="AD328" s="4">
        <f t="shared" si="99"/>
        <v>15835.1716</v>
      </c>
      <c r="AN328" s="4">
        <f t="shared" si="100"/>
        <v>1800.7777999999998</v>
      </c>
      <c r="AO328" s="4">
        <f t="shared" si="100"/>
        <v>15835.1716</v>
      </c>
      <c r="AQ328" s="4">
        <f>J328+AD328</f>
        <v>23379.4891</v>
      </c>
      <c r="AR328" s="1">
        <f>J328/AQ328</f>
        <v>0.32268957921753727</v>
      </c>
      <c r="AS328" s="1">
        <f>AD328/AQ328</f>
        <v>0.6773104207824627</v>
      </c>
      <c r="AU328" s="4">
        <f>U328+AO328</f>
        <v>23379.4891</v>
      </c>
      <c r="AV328" s="1">
        <f>U328/AU328</f>
        <v>0.32268957921753727</v>
      </c>
      <c r="AW328" s="1">
        <f>AO328/AU328</f>
        <v>0.6773104207824627</v>
      </c>
    </row>
    <row r="329" spans="1:49" ht="12.75">
      <c r="A329" s="3">
        <v>1535</v>
      </c>
      <c r="B329" s="6">
        <v>12</v>
      </c>
      <c r="D329" s="4">
        <v>16.5192</v>
      </c>
      <c r="E329" s="4">
        <v>1564.868</v>
      </c>
      <c r="G329" s="4">
        <v>61.8389</v>
      </c>
      <c r="H329" s="4">
        <v>5979.4495</v>
      </c>
      <c r="I329" s="4">
        <f t="shared" si="97"/>
        <v>78.35810000000001</v>
      </c>
      <c r="J329" s="4">
        <f t="shared" si="97"/>
        <v>7544.317499999999</v>
      </c>
      <c r="T329" s="4">
        <f t="shared" si="98"/>
        <v>78.35810000000001</v>
      </c>
      <c r="U329" s="4">
        <f t="shared" si="98"/>
        <v>7544.317499999999</v>
      </c>
      <c r="X329" s="4">
        <v>244.2892</v>
      </c>
      <c r="Y329" s="4">
        <v>2171.6963</v>
      </c>
      <c r="AA329" s="4">
        <v>1556.4886</v>
      </c>
      <c r="AB329" s="4">
        <v>13663.4753</v>
      </c>
      <c r="AC329" s="4">
        <f t="shared" si="99"/>
        <v>1800.7777999999998</v>
      </c>
      <c r="AD329" s="4">
        <f t="shared" si="99"/>
        <v>15835.1716</v>
      </c>
      <c r="AN329" s="4">
        <f t="shared" si="100"/>
        <v>1800.7777999999998</v>
      </c>
      <c r="AO329" s="4">
        <f t="shared" si="100"/>
        <v>15835.1716</v>
      </c>
      <c r="AQ329" s="4">
        <f>J329+AD329</f>
        <v>23379.4891</v>
      </c>
      <c r="AR329" s="1">
        <f>J329/AQ329</f>
        <v>0.32268957921753727</v>
      </c>
      <c r="AS329" s="1">
        <f>AD329/AQ329</f>
        <v>0.6773104207824627</v>
      </c>
      <c r="AU329" s="4">
        <f>U329+AO329</f>
        <v>23379.4891</v>
      </c>
      <c r="AV329" s="1">
        <f>U329/AU329</f>
        <v>0.32268957921753727</v>
      </c>
      <c r="AW329" s="1">
        <f>AO329/AU329</f>
        <v>0.6773104207824627</v>
      </c>
    </row>
    <row r="330" ht="12.75">
      <c r="B330" s="6"/>
    </row>
    <row r="331" spans="1:49" ht="12.75">
      <c r="A331" s="3">
        <f>1531-35</f>
        <v>1496</v>
      </c>
      <c r="B331" s="6"/>
      <c r="D331" s="4">
        <f>SUM(D325:D330)/5</f>
        <v>16.642239999999997</v>
      </c>
      <c r="E331" s="4">
        <f>SUM(E325:E330)/5</f>
        <v>1578.29644</v>
      </c>
      <c r="G331" s="4">
        <f>SUM(G325:G330)/5</f>
        <v>119.58993999999998</v>
      </c>
      <c r="H331" s="4">
        <f>SUM(H325:H330)/5</f>
        <v>11925.28986</v>
      </c>
      <c r="I331" s="4">
        <f>D331+G331</f>
        <v>136.23217999999997</v>
      </c>
      <c r="J331" s="4">
        <f>SUM(J325:J330)/5</f>
        <v>13503.5863</v>
      </c>
      <c r="T331" s="4">
        <f>D331+G331+M331+P331</f>
        <v>136.23217999999997</v>
      </c>
      <c r="U331" s="4">
        <f>E331+H331+N331+Q331</f>
        <v>13503.5863</v>
      </c>
      <c r="X331" s="4">
        <f>SUM(X325:X330)/5</f>
        <v>249.98275999999996</v>
      </c>
      <c r="Y331" s="4">
        <f>SUM(Y325:Y330)/5</f>
        <v>2223.7059600000002</v>
      </c>
      <c r="AA331" s="4">
        <f>SUM(AA325:AA330)/5</f>
        <v>2646.2970400000004</v>
      </c>
      <c r="AB331" s="4">
        <f>SUM(AB325:AB330)/5</f>
        <v>23211.721180000004</v>
      </c>
      <c r="AC331" s="4">
        <f>X331+AA331</f>
        <v>2896.2798000000003</v>
      </c>
      <c r="AD331" s="4">
        <f>SUM(AD325:AD330)/5</f>
        <v>25435.427140000003</v>
      </c>
      <c r="AN331" s="4">
        <f>X331+AA331+AG331+AJ331</f>
        <v>2896.2798000000003</v>
      </c>
      <c r="AO331" s="4">
        <f>Y331+AB331+AH331+AK331</f>
        <v>25435.427140000003</v>
      </c>
      <c r="AQ331" s="4">
        <f>SUM(AQ325:AQ330)/5</f>
        <v>38939.013439999995</v>
      </c>
      <c r="AU331" s="4">
        <f>U331+AO331</f>
        <v>38939.01344</v>
      </c>
      <c r="AV331" s="1">
        <f>U331/AU331</f>
        <v>0.3467880952044994</v>
      </c>
      <c r="AW331" s="1">
        <f>AO331/AU331</f>
        <v>0.6532119047955007</v>
      </c>
    </row>
    <row r="332" ht="12.75">
      <c r="B332" s="6"/>
    </row>
    <row r="333" spans="1:49" ht="12.75">
      <c r="A333" s="3">
        <v>1536</v>
      </c>
      <c r="B333" s="6">
        <v>12</v>
      </c>
      <c r="D333" s="4">
        <v>14.3109</v>
      </c>
      <c r="E333" s="4">
        <v>1369.2353</v>
      </c>
      <c r="G333" s="4">
        <v>50.2264</v>
      </c>
      <c r="H333" s="4">
        <v>4865.9158</v>
      </c>
      <c r="I333" s="4">
        <f aca="true" t="shared" si="101" ref="I333:J337">D333+G333</f>
        <v>64.5373</v>
      </c>
      <c r="J333" s="4">
        <f t="shared" si="101"/>
        <v>6235.1511</v>
      </c>
      <c r="T333" s="4">
        <f aca="true" t="shared" si="102" ref="T333:U337">D333+G333+M333+P333</f>
        <v>64.5373</v>
      </c>
      <c r="U333" s="4">
        <f t="shared" si="102"/>
        <v>6235.1511</v>
      </c>
      <c r="X333" s="4">
        <v>286.17670000000004</v>
      </c>
      <c r="Y333" s="4">
        <v>2535.6294</v>
      </c>
      <c r="AA333" s="4">
        <v>4484.8917</v>
      </c>
      <c r="AB333" s="4">
        <v>39493.5219</v>
      </c>
      <c r="AC333" s="4">
        <f aca="true" t="shared" si="103" ref="AC333:AD337">X333+AA333</f>
        <v>4771.0684</v>
      </c>
      <c r="AD333" s="4">
        <f t="shared" si="103"/>
        <v>42029.1513</v>
      </c>
      <c r="AN333" s="4">
        <f aca="true" t="shared" si="104" ref="AN333:AO337">X333+AA333+AG333+AJ333</f>
        <v>4771.0684</v>
      </c>
      <c r="AO333" s="4">
        <f t="shared" si="104"/>
        <v>42029.1513</v>
      </c>
      <c r="AQ333" s="4">
        <f>J333+AD333</f>
        <v>48264.3024</v>
      </c>
      <c r="AR333" s="1">
        <f>J333/AQ333</f>
        <v>0.12918763537334377</v>
      </c>
      <c r="AS333" s="1">
        <f>AD333/AQ333</f>
        <v>0.8708123646266562</v>
      </c>
      <c r="AU333" s="4">
        <f>U333+AO333</f>
        <v>48264.3024</v>
      </c>
      <c r="AV333" s="1">
        <f>U333/AU333</f>
        <v>0.12918763537334377</v>
      </c>
      <c r="AW333" s="1">
        <f>AO333/AU333</f>
        <v>0.8708123646266562</v>
      </c>
    </row>
    <row r="334" spans="1:49" ht="12.75">
      <c r="A334" s="3">
        <v>1537</v>
      </c>
      <c r="B334" s="6">
        <v>12</v>
      </c>
      <c r="D334" s="4">
        <v>26.008</v>
      </c>
      <c r="E334" s="4">
        <v>2506.0538</v>
      </c>
      <c r="G334" s="4">
        <v>24.4507</v>
      </c>
      <c r="H334" s="4">
        <v>2361.2838</v>
      </c>
      <c r="I334" s="4">
        <f t="shared" si="101"/>
        <v>50.4587</v>
      </c>
      <c r="J334" s="4">
        <f t="shared" si="101"/>
        <v>4867.337600000001</v>
      </c>
      <c r="T334" s="4">
        <f t="shared" si="102"/>
        <v>50.4587</v>
      </c>
      <c r="U334" s="4">
        <f t="shared" si="102"/>
        <v>4867.337600000001</v>
      </c>
      <c r="X334" s="4">
        <v>617.1652</v>
      </c>
      <c r="Y334" s="4">
        <v>5460.1782</v>
      </c>
      <c r="AA334" s="4">
        <v>2577.1924</v>
      </c>
      <c r="AB334" s="4">
        <v>22720.784</v>
      </c>
      <c r="AC334" s="4">
        <f t="shared" si="103"/>
        <v>3194.3576</v>
      </c>
      <c r="AD334" s="4">
        <f t="shared" si="103"/>
        <v>28180.9622</v>
      </c>
      <c r="AN334" s="4">
        <f t="shared" si="104"/>
        <v>3194.3576</v>
      </c>
      <c r="AO334" s="4">
        <f t="shared" si="104"/>
        <v>28180.9622</v>
      </c>
      <c r="AQ334" s="4">
        <f>J334+AD334</f>
        <v>33048.2998</v>
      </c>
      <c r="AR334" s="1">
        <f>J334/AQ334</f>
        <v>0.14727951602520867</v>
      </c>
      <c r="AS334" s="1">
        <f>AD334/AQ334</f>
        <v>0.8527204839747914</v>
      </c>
      <c r="AU334" s="4">
        <f>U334+AO334</f>
        <v>33048.2998</v>
      </c>
      <c r="AV334" s="1">
        <f>U334/AU334</f>
        <v>0.14727951602520867</v>
      </c>
      <c r="AW334" s="1">
        <f>AO334/AU334</f>
        <v>0.8527204839747914</v>
      </c>
    </row>
    <row r="335" spans="1:49" ht="12.75">
      <c r="A335" s="3">
        <v>1538</v>
      </c>
      <c r="B335" s="6">
        <v>12</v>
      </c>
      <c r="D335" s="4">
        <v>26.008</v>
      </c>
      <c r="E335" s="4">
        <v>2506.0538</v>
      </c>
      <c r="G335" s="4">
        <v>14.8415</v>
      </c>
      <c r="H335" s="4">
        <v>1426.7713</v>
      </c>
      <c r="I335" s="4">
        <f t="shared" si="101"/>
        <v>40.8495</v>
      </c>
      <c r="J335" s="4">
        <f t="shared" si="101"/>
        <v>3932.8251</v>
      </c>
      <c r="T335" s="4">
        <f t="shared" si="102"/>
        <v>40.8495</v>
      </c>
      <c r="U335" s="4">
        <f t="shared" si="102"/>
        <v>3932.8251</v>
      </c>
      <c r="X335" s="4">
        <v>617.1652</v>
      </c>
      <c r="Y335" s="4">
        <v>5460.1782</v>
      </c>
      <c r="AA335" s="4">
        <v>1671.2908</v>
      </c>
      <c r="AB335" s="4">
        <v>14751.7606</v>
      </c>
      <c r="AC335" s="4">
        <f t="shared" si="103"/>
        <v>2288.456</v>
      </c>
      <c r="AD335" s="4">
        <f t="shared" si="103"/>
        <v>20211.9388</v>
      </c>
      <c r="AN335" s="4">
        <f t="shared" si="104"/>
        <v>2288.456</v>
      </c>
      <c r="AO335" s="4">
        <f t="shared" si="104"/>
        <v>20211.9388</v>
      </c>
      <c r="AQ335" s="4">
        <f>J335+AD335</f>
        <v>24144.763899999998</v>
      </c>
      <c r="AR335" s="1">
        <f>J335/AQ335</f>
        <v>0.1628852166990956</v>
      </c>
      <c r="AS335" s="1">
        <f>AD335/AQ335</f>
        <v>0.8371147833009045</v>
      </c>
      <c r="AU335" s="4">
        <f>U335+AO335</f>
        <v>24144.763899999998</v>
      </c>
      <c r="AV335" s="1">
        <f>U335/AU335</f>
        <v>0.1628852166990956</v>
      </c>
      <c r="AW335" s="1">
        <f>AO335/AU335</f>
        <v>0.8371147833009045</v>
      </c>
    </row>
    <row r="336" spans="1:49" ht="12.75">
      <c r="A336" s="3">
        <v>1539</v>
      </c>
      <c r="B336" s="6">
        <v>12</v>
      </c>
      <c r="D336" s="4">
        <v>31.6079</v>
      </c>
      <c r="E336" s="4">
        <v>3049.4146</v>
      </c>
      <c r="G336" s="4">
        <v>220.2742</v>
      </c>
      <c r="H336" s="4">
        <v>21404.8631</v>
      </c>
      <c r="I336" s="4">
        <f t="shared" si="101"/>
        <v>251.8821</v>
      </c>
      <c r="J336" s="4">
        <f t="shared" si="101"/>
        <v>24454.2777</v>
      </c>
      <c r="T336" s="4">
        <f t="shared" si="102"/>
        <v>251.8821</v>
      </c>
      <c r="U336" s="4">
        <f t="shared" si="102"/>
        <v>24454.2777</v>
      </c>
      <c r="X336" s="4">
        <v>604.8811</v>
      </c>
      <c r="Y336" s="4">
        <v>5347.6178</v>
      </c>
      <c r="AA336" s="4">
        <v>7550.339499999999</v>
      </c>
      <c r="AB336" s="4">
        <v>66543.1881</v>
      </c>
      <c r="AC336" s="4">
        <f t="shared" si="103"/>
        <v>8155.220599999999</v>
      </c>
      <c r="AD336" s="4">
        <f t="shared" si="103"/>
        <v>71890.8059</v>
      </c>
      <c r="AN336" s="4">
        <f t="shared" si="104"/>
        <v>8155.220599999999</v>
      </c>
      <c r="AO336" s="4">
        <f t="shared" si="104"/>
        <v>71890.8059</v>
      </c>
      <c r="AQ336" s="4">
        <f>J336+AD336</f>
        <v>96345.08360000001</v>
      </c>
      <c r="AR336" s="1">
        <f>J336/AQ336</f>
        <v>0.2538196738873347</v>
      </c>
      <c r="AS336" s="1">
        <f>AD336/AQ336</f>
        <v>0.7461803261126653</v>
      </c>
      <c r="AU336" s="4">
        <f>U336+AO336</f>
        <v>96345.08360000001</v>
      </c>
      <c r="AV336" s="1">
        <f>U336/AU336</f>
        <v>0.2538196738873347</v>
      </c>
      <c r="AW336" s="1">
        <f>AO336/AU336</f>
        <v>0.7461803261126653</v>
      </c>
    </row>
    <row r="337" spans="1:49" ht="12.75">
      <c r="A337" s="3">
        <v>1540</v>
      </c>
      <c r="B337" s="6">
        <v>12</v>
      </c>
      <c r="D337" s="4">
        <v>44.7112</v>
      </c>
      <c r="E337" s="4">
        <v>4320.0536</v>
      </c>
      <c r="G337" s="4">
        <v>240.8766</v>
      </c>
      <c r="H337" s="4">
        <v>23408.8633</v>
      </c>
      <c r="I337" s="4">
        <f t="shared" si="101"/>
        <v>285.5878</v>
      </c>
      <c r="J337" s="4">
        <f t="shared" si="101"/>
        <v>27728.9169</v>
      </c>
      <c r="T337" s="4">
        <f t="shared" si="102"/>
        <v>285.5878</v>
      </c>
      <c r="U337" s="4">
        <f t="shared" si="102"/>
        <v>27728.9169</v>
      </c>
      <c r="X337" s="4">
        <v>606.8758</v>
      </c>
      <c r="Y337" s="4">
        <v>5357.005999999999</v>
      </c>
      <c r="AA337" s="4">
        <v>7808.9573</v>
      </c>
      <c r="AB337" s="4">
        <v>68819.6013</v>
      </c>
      <c r="AC337" s="4">
        <f t="shared" si="103"/>
        <v>8415.8331</v>
      </c>
      <c r="AD337" s="4">
        <f t="shared" si="103"/>
        <v>74176.60729999999</v>
      </c>
      <c r="AN337" s="4">
        <f t="shared" si="104"/>
        <v>8415.8331</v>
      </c>
      <c r="AO337" s="4">
        <f t="shared" si="104"/>
        <v>74176.60729999999</v>
      </c>
      <c r="AQ337" s="4">
        <f>J337+AD337</f>
        <v>101905.52419999999</v>
      </c>
      <c r="AR337" s="1">
        <f>J337/AQ337</f>
        <v>0.27210415841224833</v>
      </c>
      <c r="AS337" s="1">
        <f>AD337/AQ337</f>
        <v>0.7278958415877517</v>
      </c>
      <c r="AU337" s="4">
        <f>U337+AO337</f>
        <v>101905.52419999999</v>
      </c>
      <c r="AV337" s="1">
        <f>U337/AU337</f>
        <v>0.27210415841224833</v>
      </c>
      <c r="AW337" s="1">
        <f>AO337/AU337</f>
        <v>0.7278958415877517</v>
      </c>
    </row>
    <row r="338" ht="12.75">
      <c r="B338" s="6"/>
    </row>
    <row r="339" spans="1:49" ht="12.75">
      <c r="A339" s="3">
        <f>1536-40</f>
        <v>1496</v>
      </c>
      <c r="B339" s="6"/>
      <c r="D339" s="4">
        <f>SUM(D333:D338)/5</f>
        <v>28.529199999999996</v>
      </c>
      <c r="E339" s="4">
        <f>SUM(E333:E338)/5</f>
        <v>2750.1622199999997</v>
      </c>
      <c r="G339" s="4">
        <f>SUM(G333:G338)/5</f>
        <v>110.13388</v>
      </c>
      <c r="H339" s="4">
        <f>SUM(H333:H338)/5</f>
        <v>10693.53946</v>
      </c>
      <c r="I339" s="4">
        <f>D339+G339</f>
        <v>138.66308</v>
      </c>
      <c r="J339" s="4">
        <f>SUM(J333:J338)/5</f>
        <v>13443.701680000002</v>
      </c>
      <c r="T339" s="4">
        <f>D339+G339+M339+P339</f>
        <v>138.66308</v>
      </c>
      <c r="U339" s="4">
        <f>E339+H339+N339+Q339</f>
        <v>13443.70168</v>
      </c>
      <c r="X339" s="4">
        <f>SUM(X333:X338)/5</f>
        <v>546.4528</v>
      </c>
      <c r="Y339" s="4">
        <f>SUM(Y333:Y338)/5</f>
        <v>4832.1219200000005</v>
      </c>
      <c r="AA339" s="4">
        <f>SUM(AA333:AA338)/5</f>
        <v>4818.53434</v>
      </c>
      <c r="AB339" s="4">
        <f>SUM(AB333:AB338)/5</f>
        <v>42465.771179999996</v>
      </c>
      <c r="AC339" s="4">
        <f>X339+AA339</f>
        <v>5364.98714</v>
      </c>
      <c r="AD339" s="4">
        <f>SUM(AD333:AD338)/5</f>
        <v>47297.8931</v>
      </c>
      <c r="AN339" s="4">
        <f>X339+AA339+AG339+AJ339</f>
        <v>5364.98714</v>
      </c>
      <c r="AO339" s="4">
        <f>Y339+AB339+AH339+AK339</f>
        <v>47297.893099999994</v>
      </c>
      <c r="AQ339" s="4">
        <f>SUM(AQ333:AQ338)/5</f>
        <v>60741.59478</v>
      </c>
      <c r="AU339" s="4">
        <f>U339+AO339</f>
        <v>60741.59477999999</v>
      </c>
      <c r="AV339" s="1">
        <f>U339/AU339</f>
        <v>0.22132612304124955</v>
      </c>
      <c r="AW339" s="1">
        <f>AO339/AU339</f>
        <v>0.7786738769587505</v>
      </c>
    </row>
    <row r="340" ht="12.75">
      <c r="B340" s="6"/>
    </row>
    <row r="341" spans="1:49" ht="12.75">
      <c r="A341" s="3">
        <v>1541</v>
      </c>
      <c r="B341" s="6">
        <v>12</v>
      </c>
      <c r="D341" s="4">
        <v>44.5891</v>
      </c>
      <c r="E341" s="4">
        <v>4308.2501</v>
      </c>
      <c r="G341" s="4">
        <v>149.7088</v>
      </c>
      <c r="H341" s="4">
        <v>14545.0459</v>
      </c>
      <c r="I341" s="4">
        <f aca="true" t="shared" si="105" ref="I341:J345">D341+G341</f>
        <v>194.2979</v>
      </c>
      <c r="J341" s="4">
        <f t="shared" si="105"/>
        <v>18853.296</v>
      </c>
      <c r="T341" s="4">
        <f aca="true" t="shared" si="106" ref="T341:U345">D341+G341+M341+P341</f>
        <v>194.2979</v>
      </c>
      <c r="U341" s="4">
        <f t="shared" si="106"/>
        <v>18853.296</v>
      </c>
      <c r="X341" s="4">
        <v>605.2177</v>
      </c>
      <c r="Y341" s="4">
        <v>5342.3694</v>
      </c>
      <c r="AA341" s="4">
        <v>3613.0799</v>
      </c>
      <c r="AB341" s="4">
        <v>31847.0478</v>
      </c>
      <c r="AC341" s="4">
        <f aca="true" t="shared" si="107" ref="AC341:AD345">X341+AA341</f>
        <v>4218.2976</v>
      </c>
      <c r="AD341" s="4">
        <f t="shared" si="107"/>
        <v>37189.417199999996</v>
      </c>
      <c r="AN341" s="4">
        <f aca="true" t="shared" si="108" ref="AN341:AO345">X341+AA341+AG341+AJ341</f>
        <v>4218.2976</v>
      </c>
      <c r="AO341" s="4">
        <f t="shared" si="108"/>
        <v>37189.417199999996</v>
      </c>
      <c r="AQ341" s="4">
        <f>J341+AD341</f>
        <v>56042.7132</v>
      </c>
      <c r="AR341" s="1">
        <f>J341/AQ341</f>
        <v>0.3364094085294928</v>
      </c>
      <c r="AS341" s="1">
        <f>AD341/AQ341</f>
        <v>0.6635905914705071</v>
      </c>
      <c r="AU341" s="4">
        <f>U341+AO341</f>
        <v>56042.7132</v>
      </c>
      <c r="AV341" s="1">
        <f>U341/AU341</f>
        <v>0.3364094085294928</v>
      </c>
      <c r="AW341" s="1">
        <f>AO341/AU341</f>
        <v>0.6635905914705071</v>
      </c>
    </row>
    <row r="342" spans="1:49" ht="12.75">
      <c r="A342" s="3">
        <v>1542</v>
      </c>
      <c r="B342" s="6">
        <v>12</v>
      </c>
      <c r="D342" s="4">
        <v>44.5891</v>
      </c>
      <c r="E342" s="4">
        <v>4308.2501</v>
      </c>
      <c r="G342" s="4">
        <v>326.1943</v>
      </c>
      <c r="H342" s="4">
        <v>30995.6208</v>
      </c>
      <c r="I342" s="4">
        <f t="shared" si="105"/>
        <v>370.78340000000003</v>
      </c>
      <c r="J342" s="4">
        <f t="shared" si="105"/>
        <v>35303.8709</v>
      </c>
      <c r="T342" s="4">
        <f t="shared" si="106"/>
        <v>370.78340000000003</v>
      </c>
      <c r="U342" s="4">
        <f t="shared" si="106"/>
        <v>35303.8709</v>
      </c>
      <c r="X342" s="4">
        <v>605.2177</v>
      </c>
      <c r="Y342" s="4">
        <v>5342.3694</v>
      </c>
      <c r="AA342" s="4">
        <v>1619.8557</v>
      </c>
      <c r="AB342" s="4">
        <v>14266.8232</v>
      </c>
      <c r="AC342" s="4">
        <f t="shared" si="107"/>
        <v>2225.0734</v>
      </c>
      <c r="AD342" s="4">
        <f t="shared" si="107"/>
        <v>19609.192600000002</v>
      </c>
      <c r="AN342" s="4">
        <f t="shared" si="108"/>
        <v>2225.0734</v>
      </c>
      <c r="AO342" s="4">
        <f t="shared" si="108"/>
        <v>19609.192600000002</v>
      </c>
      <c r="AQ342" s="4">
        <f>J342+AD342</f>
        <v>54913.063500000004</v>
      </c>
      <c r="AR342" s="1">
        <f>J342/AQ342</f>
        <v>0.6429047780224463</v>
      </c>
      <c r="AS342" s="1">
        <f>AD342/AQ342</f>
        <v>0.35709522197755367</v>
      </c>
      <c r="AU342" s="4">
        <f>U342+AO342</f>
        <v>54913.063500000004</v>
      </c>
      <c r="AV342" s="1">
        <f>U342/AU342</f>
        <v>0.6429047780224463</v>
      </c>
      <c r="AW342" s="1">
        <f>AO342/AU342</f>
        <v>0.35709522197755367</v>
      </c>
    </row>
    <row r="343" spans="1:49" ht="12.75">
      <c r="A343" s="3">
        <v>1543</v>
      </c>
      <c r="B343" s="6">
        <v>12</v>
      </c>
      <c r="D343" s="4">
        <v>44.5891</v>
      </c>
      <c r="E343" s="4">
        <v>4308.2501</v>
      </c>
      <c r="G343" s="4">
        <v>581.6048</v>
      </c>
      <c r="H343" s="4">
        <v>55094.8731</v>
      </c>
      <c r="I343" s="4">
        <f t="shared" si="105"/>
        <v>626.1939</v>
      </c>
      <c r="J343" s="4">
        <f t="shared" si="105"/>
        <v>59403.123199999995</v>
      </c>
      <c r="T343" s="4">
        <f t="shared" si="106"/>
        <v>626.1939</v>
      </c>
      <c r="U343" s="4">
        <f t="shared" si="106"/>
        <v>59403.123199999995</v>
      </c>
      <c r="X343" s="4">
        <v>605.2177</v>
      </c>
      <c r="Y343" s="4">
        <v>5342.3694</v>
      </c>
      <c r="AA343" s="4">
        <v>1357.7314</v>
      </c>
      <c r="AB343" s="4">
        <v>11944.8549</v>
      </c>
      <c r="AC343" s="4">
        <f t="shared" si="107"/>
        <v>1962.9490999999998</v>
      </c>
      <c r="AD343" s="4">
        <f t="shared" si="107"/>
        <v>17287.2243</v>
      </c>
      <c r="AN343" s="4">
        <f t="shared" si="108"/>
        <v>1962.9490999999998</v>
      </c>
      <c r="AO343" s="4">
        <f t="shared" si="108"/>
        <v>17287.2243</v>
      </c>
      <c r="AQ343" s="4">
        <f>J343+AD343</f>
        <v>76690.3475</v>
      </c>
      <c r="AR343" s="1">
        <f>J343/AQ343</f>
        <v>0.7745840922157771</v>
      </c>
      <c r="AS343" s="1">
        <f>AD343/AQ343</f>
        <v>0.2254159077842228</v>
      </c>
      <c r="AU343" s="4">
        <f>U343+AO343</f>
        <v>76690.3475</v>
      </c>
      <c r="AV343" s="1">
        <f>U343/AU343</f>
        <v>0.7745840922157771</v>
      </c>
      <c r="AW343" s="1">
        <f>AO343/AU343</f>
        <v>0.2254159077842228</v>
      </c>
    </row>
    <row r="344" spans="1:49" ht="12.75">
      <c r="A344" s="3">
        <v>1544</v>
      </c>
      <c r="B344" s="6">
        <v>12</v>
      </c>
      <c r="D344" s="4">
        <v>46.099</v>
      </c>
      <c r="E344" s="4">
        <v>4400.8773</v>
      </c>
      <c r="G344" s="4">
        <v>583.1982</v>
      </c>
      <c r="H344" s="4">
        <v>55245.818</v>
      </c>
      <c r="I344" s="4">
        <f t="shared" si="105"/>
        <v>629.2972000000001</v>
      </c>
      <c r="J344" s="4">
        <f t="shared" si="105"/>
        <v>59646.6953</v>
      </c>
      <c r="T344" s="4">
        <f t="shared" si="106"/>
        <v>629.2972000000001</v>
      </c>
      <c r="U344" s="4">
        <f t="shared" si="106"/>
        <v>59646.6953</v>
      </c>
      <c r="X344" s="4">
        <v>521.3063000000001</v>
      </c>
      <c r="Y344" s="4">
        <v>4623.1099</v>
      </c>
      <c r="AA344" s="4">
        <v>1361.4512</v>
      </c>
      <c r="AB344" s="4">
        <v>11977.5805</v>
      </c>
      <c r="AC344" s="4">
        <f t="shared" si="107"/>
        <v>1882.7575000000002</v>
      </c>
      <c r="AD344" s="4">
        <f t="shared" si="107"/>
        <v>16600.6904</v>
      </c>
      <c r="AN344" s="4">
        <f t="shared" si="108"/>
        <v>1882.7575000000002</v>
      </c>
      <c r="AO344" s="4">
        <f t="shared" si="108"/>
        <v>16600.6904</v>
      </c>
      <c r="AQ344" s="4">
        <f>J344+AD344</f>
        <v>76247.3857</v>
      </c>
      <c r="AR344" s="1">
        <f>J344/AQ344</f>
        <v>0.7822785627652018</v>
      </c>
      <c r="AS344" s="1">
        <f>AD344/AQ344</f>
        <v>0.2177214372347982</v>
      </c>
      <c r="AU344" s="4">
        <f>U344+AO344</f>
        <v>76247.3857</v>
      </c>
      <c r="AV344" s="1">
        <f>U344/AU344</f>
        <v>0.7822785627652018</v>
      </c>
      <c r="AW344" s="1">
        <f>AO344/AU344</f>
        <v>0.2177214372347982</v>
      </c>
    </row>
    <row r="345" spans="1:49" ht="12.75">
      <c r="A345" s="3">
        <v>1545</v>
      </c>
      <c r="B345" s="6">
        <v>12</v>
      </c>
      <c r="D345" s="4">
        <v>35.7201</v>
      </c>
      <c r="E345" s="4">
        <v>3382.2073</v>
      </c>
      <c r="G345" s="4">
        <v>863.2077</v>
      </c>
      <c r="H345" s="4">
        <v>70101.1029</v>
      </c>
      <c r="I345" s="4">
        <f t="shared" si="105"/>
        <v>898.9278</v>
      </c>
      <c r="J345" s="4">
        <f t="shared" si="105"/>
        <v>73483.31019999999</v>
      </c>
      <c r="T345" s="4">
        <f t="shared" si="106"/>
        <v>898.9278</v>
      </c>
      <c r="U345" s="4">
        <f t="shared" si="106"/>
        <v>73483.31019999999</v>
      </c>
      <c r="X345" s="4">
        <v>268.3666</v>
      </c>
      <c r="Y345" s="4">
        <v>2392.3406</v>
      </c>
      <c r="AA345" s="4">
        <v>1029.7842</v>
      </c>
      <c r="AB345" s="4">
        <v>9063.3043</v>
      </c>
      <c r="AC345" s="4">
        <f t="shared" si="107"/>
        <v>1298.1508000000001</v>
      </c>
      <c r="AD345" s="4">
        <f t="shared" si="107"/>
        <v>11455.6449</v>
      </c>
      <c r="AN345" s="4">
        <f t="shared" si="108"/>
        <v>1298.1508000000001</v>
      </c>
      <c r="AO345" s="4">
        <f t="shared" si="108"/>
        <v>11455.6449</v>
      </c>
      <c r="AQ345" s="4">
        <f>J345+AD345</f>
        <v>84938.95509999999</v>
      </c>
      <c r="AR345" s="1">
        <f>J345/AQ345</f>
        <v>0.8651308473654629</v>
      </c>
      <c r="AS345" s="1">
        <f>AD345/AQ345</f>
        <v>0.1348691526345372</v>
      </c>
      <c r="AU345" s="4">
        <f>U345+AO345</f>
        <v>84938.95509999999</v>
      </c>
      <c r="AV345" s="1">
        <f>U345/AU345</f>
        <v>0.8651308473654629</v>
      </c>
      <c r="AW345" s="1">
        <f>AO345/AU345</f>
        <v>0.1348691526345372</v>
      </c>
    </row>
    <row r="346" ht="12.75">
      <c r="B346" s="6"/>
    </row>
    <row r="347" spans="1:49" ht="12.75">
      <c r="A347" s="3">
        <f>1541-45</f>
        <v>1496</v>
      </c>
      <c r="B347" s="6"/>
      <c r="D347" s="4">
        <f>SUM(D341:D346)/5</f>
        <v>43.11728</v>
      </c>
      <c r="E347" s="4">
        <f>SUM(E341:E346)/5</f>
        <v>4141.5669800000005</v>
      </c>
      <c r="G347" s="4">
        <f>SUM(G341:G346)/5</f>
        <v>500.78276000000005</v>
      </c>
      <c r="H347" s="4">
        <f>SUM(H341:H346)/5</f>
        <v>45196.49214</v>
      </c>
      <c r="I347" s="4">
        <f>D347+G347</f>
        <v>543.9000400000001</v>
      </c>
      <c r="J347" s="4">
        <f>SUM(J341:J346)/5</f>
        <v>49338.05911999999</v>
      </c>
      <c r="T347" s="4">
        <f>D347+G347+M347+P347</f>
        <v>543.9000400000001</v>
      </c>
      <c r="U347" s="4">
        <f>E347+H347+N347+Q347</f>
        <v>49338.059120000005</v>
      </c>
      <c r="X347" s="4">
        <f>SUM(X341:X346)/5</f>
        <v>521.0652</v>
      </c>
      <c r="Y347" s="4">
        <f>SUM(Y341:Y346)/5</f>
        <v>4608.51174</v>
      </c>
      <c r="AA347" s="4">
        <f>SUM(AA341:AA346)/5</f>
        <v>1796.3804800000003</v>
      </c>
      <c r="AB347" s="4">
        <f>SUM(AB341:AB346)/5</f>
        <v>15819.92214</v>
      </c>
      <c r="AC347" s="4">
        <f>X347+AA347</f>
        <v>2317.4456800000003</v>
      </c>
      <c r="AD347" s="4">
        <f>SUM(AD341:AD346)/5</f>
        <v>20428.43388</v>
      </c>
      <c r="AN347" s="4">
        <f>X347+AA347+AG347+AJ347</f>
        <v>2317.4456800000003</v>
      </c>
      <c r="AO347" s="4">
        <f>Y347+AB347+AH347+AK347</f>
        <v>20428.43388</v>
      </c>
      <c r="AQ347" s="4">
        <f>SUM(AQ341:AQ346)/5</f>
        <v>69766.49299999999</v>
      </c>
      <c r="AU347" s="4">
        <f>U347+AO347</f>
        <v>69766.493</v>
      </c>
      <c r="AV347" s="1">
        <f>U347/AU347</f>
        <v>0.7071884653855255</v>
      </c>
      <c r="AW347" s="1">
        <f>AO347/AU347</f>
        <v>0.2928115346144746</v>
      </c>
    </row>
    <row r="348" ht="12.75">
      <c r="B348" s="6"/>
    </row>
    <row r="349" spans="1:49" ht="12.75">
      <c r="A349" s="3">
        <v>1546</v>
      </c>
      <c r="B349" s="6">
        <v>12</v>
      </c>
      <c r="D349" s="4">
        <v>18.3474</v>
      </c>
      <c r="E349" s="4">
        <v>1737.2407</v>
      </c>
      <c r="G349" s="4">
        <v>1891.3906</v>
      </c>
      <c r="H349" s="4">
        <v>135488.0167</v>
      </c>
      <c r="I349" s="4">
        <f aca="true" t="shared" si="109" ref="I349:J353">D349+G349</f>
        <v>1909.738</v>
      </c>
      <c r="J349" s="4">
        <f t="shared" si="109"/>
        <v>137225.2574</v>
      </c>
      <c r="T349" s="4">
        <f aca="true" t="shared" si="110" ref="T349:U353">D349+G349+M349+P349</f>
        <v>1909.738</v>
      </c>
      <c r="U349" s="4">
        <f t="shared" si="110"/>
        <v>137225.2574</v>
      </c>
      <c r="X349" s="4">
        <v>30.8738</v>
      </c>
      <c r="Y349" s="4">
        <v>278.7441</v>
      </c>
      <c r="AA349" s="4">
        <v>701.109</v>
      </c>
      <c r="AB349" s="4">
        <v>6183.6529</v>
      </c>
      <c r="AC349" s="4">
        <f aca="true" t="shared" si="111" ref="AC349:AD353">X349+AA349</f>
        <v>731.9828</v>
      </c>
      <c r="AD349" s="4">
        <f t="shared" si="111"/>
        <v>6462.397</v>
      </c>
      <c r="AN349" s="4">
        <f aca="true" t="shared" si="112" ref="AN349:AO353">X349+AA349+AG349+AJ349</f>
        <v>731.9828</v>
      </c>
      <c r="AO349" s="4">
        <f t="shared" si="112"/>
        <v>6462.397</v>
      </c>
      <c r="AQ349" s="4">
        <f>J349+AD349</f>
        <v>143687.6544</v>
      </c>
      <c r="AR349" s="1">
        <f>J349/AQ349</f>
        <v>0.9550246886067896</v>
      </c>
      <c r="AS349" s="1">
        <f>AD349/AQ349</f>
        <v>0.04497531139321041</v>
      </c>
      <c r="AU349" s="4">
        <f>U349+AO349</f>
        <v>143687.6544</v>
      </c>
      <c r="AV349" s="1">
        <f>U349/AU349</f>
        <v>0.9550246886067896</v>
      </c>
      <c r="AW349" s="1">
        <f>AO349/AU349</f>
        <v>0.04497531139321041</v>
      </c>
    </row>
    <row r="350" spans="1:49" ht="12.75">
      <c r="A350" s="3">
        <v>1547</v>
      </c>
      <c r="B350" s="6">
        <v>12</v>
      </c>
      <c r="D350" s="4">
        <v>18.3474</v>
      </c>
      <c r="E350" s="4">
        <v>1737.2407</v>
      </c>
      <c r="G350" s="4">
        <v>253.7816</v>
      </c>
      <c r="H350" s="4">
        <v>24044.957</v>
      </c>
      <c r="I350" s="4">
        <f t="shared" si="109"/>
        <v>272.129</v>
      </c>
      <c r="J350" s="4">
        <f t="shared" si="109"/>
        <v>25782.197699999997</v>
      </c>
      <c r="T350" s="4">
        <f t="shared" si="110"/>
        <v>272.129</v>
      </c>
      <c r="U350" s="4">
        <f t="shared" si="110"/>
        <v>25782.197699999997</v>
      </c>
      <c r="X350" s="4">
        <v>30.8738</v>
      </c>
      <c r="Y350" s="4">
        <v>278.7441</v>
      </c>
      <c r="AA350" s="4">
        <v>487.4348</v>
      </c>
      <c r="AB350" s="4">
        <v>4285.6691</v>
      </c>
      <c r="AC350" s="4">
        <f t="shared" si="111"/>
        <v>518.3086</v>
      </c>
      <c r="AD350" s="4">
        <f t="shared" si="111"/>
        <v>4564.4132</v>
      </c>
      <c r="AN350" s="4">
        <f t="shared" si="112"/>
        <v>518.3086</v>
      </c>
      <c r="AO350" s="4">
        <f t="shared" si="112"/>
        <v>4564.4132</v>
      </c>
      <c r="AQ350" s="4">
        <f>J350+AD350</f>
        <v>30346.610899999996</v>
      </c>
      <c r="AR350" s="1">
        <f>J350/AQ350</f>
        <v>0.8495906770268044</v>
      </c>
      <c r="AS350" s="1">
        <f>AD350/AQ350</f>
        <v>0.15040932297319567</v>
      </c>
      <c r="AU350" s="4">
        <f>U350+AO350</f>
        <v>30346.610899999996</v>
      </c>
      <c r="AV350" s="1">
        <f>U350/AU350</f>
        <v>0.8495906770268044</v>
      </c>
      <c r="AW350" s="1">
        <f>AO350/AU350</f>
        <v>0.15040932297319567</v>
      </c>
    </row>
    <row r="351" spans="1:49" ht="12.75">
      <c r="A351" s="3">
        <v>1548</v>
      </c>
      <c r="B351" s="6">
        <v>12</v>
      </c>
      <c r="D351" s="4">
        <v>27.9175</v>
      </c>
      <c r="E351" s="4">
        <v>2666.718</v>
      </c>
      <c r="G351" s="4">
        <v>225.9314</v>
      </c>
      <c r="H351" s="4">
        <v>21411.3325</v>
      </c>
      <c r="I351" s="4">
        <f t="shared" si="109"/>
        <v>253.8489</v>
      </c>
      <c r="J351" s="4">
        <f t="shared" si="109"/>
        <v>24078.0505</v>
      </c>
      <c r="T351" s="4">
        <f t="shared" si="110"/>
        <v>253.8489</v>
      </c>
      <c r="U351" s="4">
        <f t="shared" si="110"/>
        <v>24078.0505</v>
      </c>
      <c r="X351" s="4">
        <v>160.67</v>
      </c>
      <c r="Y351" s="4">
        <v>1436.4568</v>
      </c>
      <c r="AA351" s="4">
        <v>481.6242</v>
      </c>
      <c r="AB351" s="4">
        <v>4237.7166</v>
      </c>
      <c r="AC351" s="4">
        <f t="shared" si="111"/>
        <v>642.2941999999999</v>
      </c>
      <c r="AD351" s="4">
        <f t="shared" si="111"/>
        <v>5674.1734</v>
      </c>
      <c r="AN351" s="4">
        <f t="shared" si="112"/>
        <v>642.2941999999999</v>
      </c>
      <c r="AO351" s="4">
        <f t="shared" si="112"/>
        <v>5674.1734</v>
      </c>
      <c r="AQ351" s="4">
        <f>J351+AD351</f>
        <v>29752.2239</v>
      </c>
      <c r="AR351" s="1">
        <f>J351/AQ351</f>
        <v>0.8092857388048899</v>
      </c>
      <c r="AS351" s="1">
        <f>AD351/AQ351</f>
        <v>0.19071426119511017</v>
      </c>
      <c r="AU351" s="4">
        <f>U351+AO351</f>
        <v>29752.2239</v>
      </c>
      <c r="AV351" s="1">
        <f>U351/AU351</f>
        <v>0.8092857388048899</v>
      </c>
      <c r="AW351" s="1">
        <f>AO351/AU351</f>
        <v>0.19071426119511017</v>
      </c>
    </row>
    <row r="352" spans="1:49" ht="12.75">
      <c r="A352" s="3">
        <v>1549</v>
      </c>
      <c r="B352" s="6">
        <v>12</v>
      </c>
      <c r="D352" s="4">
        <v>50.2778</v>
      </c>
      <c r="E352" s="4">
        <v>4820.9813</v>
      </c>
      <c r="G352" s="4">
        <v>560.94</v>
      </c>
      <c r="H352" s="4">
        <v>53279.93</v>
      </c>
      <c r="I352" s="4">
        <f t="shared" si="109"/>
        <v>611.2178</v>
      </c>
      <c r="J352" s="4">
        <f t="shared" si="109"/>
        <v>58100.9113</v>
      </c>
      <c r="T352" s="4">
        <f t="shared" si="110"/>
        <v>611.2178</v>
      </c>
      <c r="U352" s="4">
        <f t="shared" si="110"/>
        <v>58100.9113</v>
      </c>
      <c r="X352" s="4">
        <v>378.9139</v>
      </c>
      <c r="Y352" s="4">
        <v>3384.39</v>
      </c>
      <c r="AA352" s="4">
        <v>2320.4997</v>
      </c>
      <c r="AB352" s="4">
        <v>20484.2743</v>
      </c>
      <c r="AC352" s="4">
        <f t="shared" si="111"/>
        <v>2699.4136</v>
      </c>
      <c r="AD352" s="4">
        <f t="shared" si="111"/>
        <v>23868.6643</v>
      </c>
      <c r="AN352" s="4">
        <f t="shared" si="112"/>
        <v>2699.4136</v>
      </c>
      <c r="AO352" s="4">
        <f t="shared" si="112"/>
        <v>23868.6643</v>
      </c>
      <c r="AQ352" s="4">
        <f>J352+AD352</f>
        <v>81969.5756</v>
      </c>
      <c r="AR352" s="1">
        <f>J352/AQ352</f>
        <v>0.7088106882915227</v>
      </c>
      <c r="AS352" s="1">
        <f>AD352/AQ352</f>
        <v>0.2911893117084774</v>
      </c>
      <c r="AU352" s="4">
        <f>U352+AO352</f>
        <v>81969.5756</v>
      </c>
      <c r="AV352" s="1">
        <f>U352/AU352</f>
        <v>0.7088106882915227</v>
      </c>
      <c r="AW352" s="1">
        <f>AO352/AU352</f>
        <v>0.2911893117084774</v>
      </c>
    </row>
    <row r="353" spans="1:49" ht="12.75">
      <c r="A353" s="3">
        <v>1550</v>
      </c>
      <c r="B353" s="6">
        <v>12</v>
      </c>
      <c r="D353" s="4">
        <v>50.2778</v>
      </c>
      <c r="E353" s="4">
        <v>4820.9813</v>
      </c>
      <c r="G353" s="4">
        <v>560.94</v>
      </c>
      <c r="H353" s="4">
        <v>53279.93</v>
      </c>
      <c r="I353" s="4">
        <f t="shared" si="109"/>
        <v>611.2178</v>
      </c>
      <c r="J353" s="4">
        <f t="shared" si="109"/>
        <v>58100.9113</v>
      </c>
      <c r="T353" s="4">
        <f t="shared" si="110"/>
        <v>611.2178</v>
      </c>
      <c r="U353" s="4">
        <f t="shared" si="110"/>
        <v>58100.9113</v>
      </c>
      <c r="X353" s="4">
        <v>378.9139</v>
      </c>
      <c r="Y353" s="4">
        <v>3384.39</v>
      </c>
      <c r="AA353" s="4">
        <v>2320.4997</v>
      </c>
      <c r="AB353" s="4">
        <v>20484.2743</v>
      </c>
      <c r="AC353" s="4">
        <f t="shared" si="111"/>
        <v>2699.4136</v>
      </c>
      <c r="AD353" s="4">
        <f t="shared" si="111"/>
        <v>23868.6643</v>
      </c>
      <c r="AN353" s="4">
        <f t="shared" si="112"/>
        <v>2699.4136</v>
      </c>
      <c r="AO353" s="4">
        <f t="shared" si="112"/>
        <v>23868.6643</v>
      </c>
      <c r="AQ353" s="4">
        <f>J353+AD353</f>
        <v>81969.5756</v>
      </c>
      <c r="AR353" s="1">
        <f>J353/AQ353</f>
        <v>0.7088106882915227</v>
      </c>
      <c r="AS353" s="1">
        <f>AD353/AQ353</f>
        <v>0.2911893117084774</v>
      </c>
      <c r="AU353" s="4">
        <f>U353+AO353</f>
        <v>81969.5756</v>
      </c>
      <c r="AV353" s="1">
        <f>U353/AU353</f>
        <v>0.7088106882915227</v>
      </c>
      <c r="AW353" s="1">
        <f>AO353/AU353</f>
        <v>0.2911893117084774</v>
      </c>
    </row>
    <row r="354" ht="12.75">
      <c r="B354" s="6"/>
    </row>
    <row r="355" spans="1:49" ht="12.75">
      <c r="A355" s="3">
        <f>1546-50</f>
        <v>1496</v>
      </c>
      <c r="B355" s="6"/>
      <c r="D355" s="4">
        <f>SUM(D349:D354)/5</f>
        <v>33.03358</v>
      </c>
      <c r="E355" s="4">
        <f>SUM(E349:E354)/5</f>
        <v>3156.6324</v>
      </c>
      <c r="G355" s="4">
        <f>SUM(G349:G354)/5</f>
        <v>698.59672</v>
      </c>
      <c r="H355" s="4">
        <f>SUM(H349:H354)/5</f>
        <v>57500.83323999999</v>
      </c>
      <c r="I355" s="4">
        <f>D355+G355</f>
        <v>731.6303</v>
      </c>
      <c r="J355" s="4">
        <f>SUM(J349:J354)/5</f>
        <v>60657.465639999995</v>
      </c>
      <c r="T355" s="4">
        <f>D355+G355+M355+P355</f>
        <v>731.6303</v>
      </c>
      <c r="U355" s="4">
        <f>E355+H355+N355+Q355</f>
        <v>60657.465639999995</v>
      </c>
      <c r="X355" s="4">
        <f>SUM(X349:X354)/5</f>
        <v>196.04908</v>
      </c>
      <c r="Y355" s="4">
        <f>SUM(Y349:Y354)/5</f>
        <v>1752.545</v>
      </c>
      <c r="AA355" s="4">
        <f>SUM(AA349:AA354)/5</f>
        <v>1262.23348</v>
      </c>
      <c r="AB355" s="4">
        <f>SUM(AB349:AB354)/5</f>
        <v>11135.117440000002</v>
      </c>
      <c r="AC355" s="4">
        <f>X355+AA355</f>
        <v>1458.28256</v>
      </c>
      <c r="AD355" s="4">
        <f>SUM(AD349:AD354)/5</f>
        <v>12887.66244</v>
      </c>
      <c r="AN355" s="4">
        <f>X355+AA355+AG355+AJ355</f>
        <v>1458.28256</v>
      </c>
      <c r="AO355" s="4">
        <f>Y355+AB355+AH355+AK355</f>
        <v>12887.662440000002</v>
      </c>
      <c r="AQ355" s="4">
        <f>SUM(AQ349:AQ354)/5</f>
        <v>73545.12808</v>
      </c>
      <c r="AU355" s="4">
        <f>U355+AO355</f>
        <v>73545.12808</v>
      </c>
      <c r="AV355" s="1">
        <f>U355/AU355</f>
        <v>0.824765245823201</v>
      </c>
      <c r="AW355" s="1">
        <f>AO355/AU355</f>
        <v>0.17523475417679907</v>
      </c>
    </row>
    <row r="356" ht="12.75">
      <c r="B356" s="6"/>
    </row>
    <row r="357" spans="1:49" ht="12.75">
      <c r="A357" s="3">
        <v>1551</v>
      </c>
      <c r="B357" s="6">
        <v>12</v>
      </c>
      <c r="D357" s="4">
        <v>37.5558</v>
      </c>
      <c r="E357" s="4">
        <v>3594.6249</v>
      </c>
      <c r="G357" s="4">
        <v>560.94</v>
      </c>
      <c r="H357" s="4">
        <v>53279.93</v>
      </c>
      <c r="I357" s="4">
        <f aca="true" t="shared" si="113" ref="I357:J361">D357+G357</f>
        <v>598.4958</v>
      </c>
      <c r="J357" s="4">
        <f t="shared" si="113"/>
        <v>56874.5549</v>
      </c>
      <c r="T357" s="4">
        <f aca="true" t="shared" si="114" ref="T357:U361">D357+G357+M357+P357</f>
        <v>598.4958</v>
      </c>
      <c r="U357" s="4">
        <f t="shared" si="114"/>
        <v>56874.5549</v>
      </c>
      <c r="X357" s="4">
        <v>542.3599</v>
      </c>
      <c r="Y357" s="4">
        <v>4811.7256</v>
      </c>
      <c r="AA357" s="4">
        <v>2320.4997</v>
      </c>
      <c r="AB357" s="4">
        <v>20484.2743</v>
      </c>
      <c r="AC357" s="4">
        <f aca="true" t="shared" si="115" ref="AC357:AD361">X357+AA357</f>
        <v>2862.8596</v>
      </c>
      <c r="AD357" s="4">
        <f t="shared" si="115"/>
        <v>25295.999900000003</v>
      </c>
      <c r="AN357" s="4">
        <f aca="true" t="shared" si="116" ref="AN357:AO361">X357+AA357+AG357+AJ357</f>
        <v>2862.8596</v>
      </c>
      <c r="AO357" s="4">
        <f t="shared" si="116"/>
        <v>25295.999900000003</v>
      </c>
      <c r="AQ357" s="4">
        <f>J357+AD357</f>
        <v>82170.55480000001</v>
      </c>
      <c r="AR357" s="1">
        <f>J357/AQ357</f>
        <v>0.6921524996202166</v>
      </c>
      <c r="AS357" s="1">
        <f>AD357/AQ357</f>
        <v>0.30784750037978326</v>
      </c>
      <c r="AU357" s="4">
        <f>U357+AO357</f>
        <v>82170.55480000001</v>
      </c>
      <c r="AV357" s="1">
        <f>U357/AU357</f>
        <v>0.6921524996202166</v>
      </c>
      <c r="AW357" s="1">
        <f>AO357/AU357</f>
        <v>0.30784750037978326</v>
      </c>
    </row>
    <row r="358" spans="1:49" ht="12.75">
      <c r="A358" s="3">
        <v>1552</v>
      </c>
      <c r="B358" s="6">
        <v>12</v>
      </c>
      <c r="D358" s="4">
        <v>28.2878</v>
      </c>
      <c r="E358" s="4">
        <v>2681.1729</v>
      </c>
      <c r="G358" s="4">
        <v>1050.8503</v>
      </c>
      <c r="H358" s="4">
        <v>99574.2229</v>
      </c>
      <c r="I358" s="4">
        <f t="shared" si="113"/>
        <v>1079.1381000000001</v>
      </c>
      <c r="J358" s="4">
        <f t="shared" si="113"/>
        <v>102255.3958</v>
      </c>
      <c r="T358" s="4">
        <f t="shared" si="114"/>
        <v>1079.1381000000001</v>
      </c>
      <c r="U358" s="4">
        <f t="shared" si="114"/>
        <v>102255.3958</v>
      </c>
      <c r="X358" s="4">
        <v>1462.036</v>
      </c>
      <c r="Y358" s="4">
        <v>12901.9637</v>
      </c>
      <c r="AA358" s="4">
        <v>7305.6039</v>
      </c>
      <c r="AB358" s="4">
        <v>64090.5704</v>
      </c>
      <c r="AC358" s="4">
        <f t="shared" si="115"/>
        <v>8767.6399</v>
      </c>
      <c r="AD358" s="4">
        <f t="shared" si="115"/>
        <v>76992.53409999999</v>
      </c>
      <c r="AN358" s="4">
        <f t="shared" si="116"/>
        <v>8767.6399</v>
      </c>
      <c r="AO358" s="4">
        <f t="shared" si="116"/>
        <v>76992.53409999999</v>
      </c>
      <c r="AQ358" s="4">
        <f>J358+AD358</f>
        <v>179247.9299</v>
      </c>
      <c r="AR358" s="1">
        <f>J358/AQ358</f>
        <v>0.5704690472969306</v>
      </c>
      <c r="AS358" s="1">
        <f>AD358/AQ358</f>
        <v>0.4295309527030694</v>
      </c>
      <c r="AU358" s="4">
        <f>U358+AO358</f>
        <v>179247.9299</v>
      </c>
      <c r="AV358" s="1">
        <f>U358/AU358</f>
        <v>0.5704690472969306</v>
      </c>
      <c r="AW358" s="1">
        <f>AO358/AU358</f>
        <v>0.4295309527030694</v>
      </c>
    </row>
    <row r="359" spans="1:49" ht="12.75">
      <c r="A359" s="3">
        <v>1553</v>
      </c>
      <c r="B359" s="6">
        <v>12</v>
      </c>
      <c r="D359" s="4">
        <v>27.1042</v>
      </c>
      <c r="E359" s="4">
        <v>2584.7542</v>
      </c>
      <c r="G359" s="4">
        <v>765.8074</v>
      </c>
      <c r="H359" s="4">
        <v>72524.532</v>
      </c>
      <c r="I359" s="4">
        <f t="shared" si="113"/>
        <v>792.9116</v>
      </c>
      <c r="J359" s="4">
        <f t="shared" si="113"/>
        <v>75109.2862</v>
      </c>
      <c r="T359" s="4">
        <f t="shared" si="114"/>
        <v>792.9116</v>
      </c>
      <c r="U359" s="4">
        <f t="shared" si="114"/>
        <v>75109.2862</v>
      </c>
      <c r="X359" s="4">
        <v>719.2378</v>
      </c>
      <c r="Y359" s="4">
        <v>6321.1232</v>
      </c>
      <c r="AA359" s="4">
        <v>5170.1672</v>
      </c>
      <c r="AB359" s="4">
        <v>45272.9143</v>
      </c>
      <c r="AC359" s="4">
        <f t="shared" si="115"/>
        <v>5889.405</v>
      </c>
      <c r="AD359" s="4">
        <f t="shared" si="115"/>
        <v>51594.0375</v>
      </c>
      <c r="AN359" s="4">
        <f t="shared" si="116"/>
        <v>5889.405</v>
      </c>
      <c r="AO359" s="4">
        <f t="shared" si="116"/>
        <v>51594.0375</v>
      </c>
      <c r="AQ359" s="4">
        <f>J359+AD359</f>
        <v>126703.32370000001</v>
      </c>
      <c r="AR359" s="1">
        <f>J359/AQ359</f>
        <v>0.5927964950456939</v>
      </c>
      <c r="AS359" s="1">
        <f>AD359/AQ359</f>
        <v>0.4072035049543061</v>
      </c>
      <c r="AU359" s="4">
        <f>U359+AO359</f>
        <v>126703.32370000001</v>
      </c>
      <c r="AV359" s="1">
        <f>U359/AU359</f>
        <v>0.5927964950456939</v>
      </c>
      <c r="AW359" s="1">
        <f>AO359/AU359</f>
        <v>0.4072035049543061</v>
      </c>
    </row>
    <row r="360" spans="1:49" ht="12.75">
      <c r="A360" s="3">
        <v>1554</v>
      </c>
      <c r="B360" s="6">
        <v>12</v>
      </c>
      <c r="D360" s="4">
        <v>28.837</v>
      </c>
      <c r="E360" s="4">
        <v>2755.7144</v>
      </c>
      <c r="G360" s="4">
        <v>593.3859</v>
      </c>
      <c r="H360" s="4">
        <v>56185.1176</v>
      </c>
      <c r="I360" s="4">
        <f t="shared" si="113"/>
        <v>622.2229</v>
      </c>
      <c r="J360" s="4">
        <f t="shared" si="113"/>
        <v>58940.831999999995</v>
      </c>
      <c r="T360" s="4">
        <f t="shared" si="114"/>
        <v>622.2229</v>
      </c>
      <c r="U360" s="4">
        <f t="shared" si="114"/>
        <v>58940.831999999995</v>
      </c>
      <c r="X360" s="4">
        <v>518.5785</v>
      </c>
      <c r="Y360" s="4">
        <v>4539.3459</v>
      </c>
      <c r="AA360" s="4">
        <v>3743.7612</v>
      </c>
      <c r="AB360" s="4">
        <v>32741.3299</v>
      </c>
      <c r="AC360" s="4">
        <f t="shared" si="115"/>
        <v>4262.3396999999995</v>
      </c>
      <c r="AD360" s="4">
        <f t="shared" si="115"/>
        <v>37280.6758</v>
      </c>
      <c r="AN360" s="4">
        <f t="shared" si="116"/>
        <v>4262.3396999999995</v>
      </c>
      <c r="AO360" s="4">
        <f t="shared" si="116"/>
        <v>37280.6758</v>
      </c>
      <c r="AQ360" s="4">
        <f>J360+AD360</f>
        <v>96221.50779999999</v>
      </c>
      <c r="AR360" s="1">
        <f>J360/AQ360</f>
        <v>0.6125536103893812</v>
      </c>
      <c r="AS360" s="1">
        <f>AD360/AQ360</f>
        <v>0.38744638961061884</v>
      </c>
      <c r="AU360" s="4">
        <f>U360+AO360</f>
        <v>96221.50779999999</v>
      </c>
      <c r="AV360" s="1">
        <f>U360/AU360</f>
        <v>0.6125536103893812</v>
      </c>
      <c r="AW360" s="1">
        <f>AO360/AU360</f>
        <v>0.38744638961061884</v>
      </c>
    </row>
    <row r="361" spans="1:49" ht="12.75">
      <c r="A361" s="3">
        <v>1555</v>
      </c>
      <c r="B361" s="6">
        <v>12</v>
      </c>
      <c r="D361" s="4">
        <v>28.837</v>
      </c>
      <c r="E361" s="4">
        <v>2755.7144</v>
      </c>
      <c r="G361" s="4">
        <v>666.878</v>
      </c>
      <c r="H361" s="4">
        <v>63159.2632</v>
      </c>
      <c r="I361" s="4">
        <f t="shared" si="113"/>
        <v>695.715</v>
      </c>
      <c r="J361" s="4">
        <f t="shared" si="113"/>
        <v>65914.9776</v>
      </c>
      <c r="T361" s="4">
        <f t="shared" si="114"/>
        <v>695.715</v>
      </c>
      <c r="U361" s="4">
        <f t="shared" si="114"/>
        <v>65914.9776</v>
      </c>
      <c r="X361" s="4">
        <v>518.5785</v>
      </c>
      <c r="Y361" s="4">
        <v>4539.3459</v>
      </c>
      <c r="AA361" s="4">
        <v>7469.2144</v>
      </c>
      <c r="AB361" s="4">
        <v>70155.9236</v>
      </c>
      <c r="AC361" s="4">
        <f t="shared" si="115"/>
        <v>7987.7928999999995</v>
      </c>
      <c r="AD361" s="4">
        <f t="shared" si="115"/>
        <v>74695.2695</v>
      </c>
      <c r="AN361" s="4">
        <f t="shared" si="116"/>
        <v>7987.7928999999995</v>
      </c>
      <c r="AO361" s="4">
        <f t="shared" si="116"/>
        <v>74695.2695</v>
      </c>
      <c r="AQ361" s="4">
        <f>J361+AD361</f>
        <v>140610.24709999998</v>
      </c>
      <c r="AR361" s="1">
        <f>J361/AQ361</f>
        <v>0.4687779088612384</v>
      </c>
      <c r="AS361" s="1">
        <f>AD361/AQ361</f>
        <v>0.5312220911387617</v>
      </c>
      <c r="AU361" s="4">
        <f>U361+AO361</f>
        <v>140610.24709999998</v>
      </c>
      <c r="AV361" s="1">
        <f>U361/AU361</f>
        <v>0.4687779088612384</v>
      </c>
      <c r="AW361" s="1">
        <f>AO361/AU361</f>
        <v>0.5312220911387617</v>
      </c>
    </row>
    <row r="362" ht="12.75">
      <c r="B362" s="6"/>
    </row>
    <row r="363" spans="1:49" ht="12.75">
      <c r="A363" s="3">
        <f>1551-55</f>
        <v>1496</v>
      </c>
      <c r="B363" s="6"/>
      <c r="D363" s="4">
        <f>SUM(D357:D362)/5</f>
        <v>30.124360000000003</v>
      </c>
      <c r="E363" s="4">
        <f>SUM(E357:E362)/5</f>
        <v>2874.3961600000002</v>
      </c>
      <c r="G363" s="4">
        <f>SUM(G357:G362)/5</f>
        <v>727.5723200000001</v>
      </c>
      <c r="H363" s="4">
        <f>SUM(H357:H362)/5</f>
        <v>68944.61314</v>
      </c>
      <c r="I363" s="4">
        <f>D363+G363</f>
        <v>757.6966800000001</v>
      </c>
      <c r="J363" s="4">
        <f>SUM(J357:J362)/5</f>
        <v>71819.00929999999</v>
      </c>
      <c r="T363" s="4">
        <f>D363+G363+M363+P363</f>
        <v>757.6966800000001</v>
      </c>
      <c r="U363" s="4">
        <f>E363+H363+N363+Q363</f>
        <v>71819.0093</v>
      </c>
      <c r="X363" s="4">
        <f>SUM(X357:X362)/5</f>
        <v>752.15814</v>
      </c>
      <c r="Y363" s="4">
        <f>SUM(Y357:Y362)/5</f>
        <v>6622.70086</v>
      </c>
      <c r="AA363" s="4">
        <f>SUM(AA357:AA362)/5</f>
        <v>5201.84928</v>
      </c>
      <c r="AB363" s="4">
        <f>SUM(AB357:AB362)/5</f>
        <v>46549.0025</v>
      </c>
      <c r="AC363" s="4">
        <f>X363+AA363</f>
        <v>5954.00742</v>
      </c>
      <c r="AD363" s="4">
        <f>SUM(AD357:AD362)/5</f>
        <v>53171.70336</v>
      </c>
      <c r="AN363" s="4">
        <f>X363+AA363+AG363+AJ363</f>
        <v>5954.00742</v>
      </c>
      <c r="AO363" s="4">
        <f>Y363+AB363+AH363+AK363</f>
        <v>53171.70336</v>
      </c>
      <c r="AQ363" s="4">
        <f>SUM(AQ357:AQ362)/5</f>
        <v>124990.71266</v>
      </c>
      <c r="AU363" s="4">
        <f>U363+AO363</f>
        <v>124990.71266</v>
      </c>
      <c r="AV363" s="1">
        <f>U363/AU363</f>
        <v>0.5745947660556366</v>
      </c>
      <c r="AW363" s="1">
        <f>AO363/AU363</f>
        <v>0.42540523394436336</v>
      </c>
    </row>
    <row r="364" ht="12.75">
      <c r="B364" s="6"/>
    </row>
    <row r="365" spans="1:49" ht="12.75">
      <c r="A365" s="3">
        <v>1556</v>
      </c>
      <c r="B365" s="6">
        <v>12</v>
      </c>
      <c r="D365" s="4">
        <v>6.3204</v>
      </c>
      <c r="E365" s="4">
        <v>603.9922</v>
      </c>
      <c r="G365" s="4">
        <v>744.4611</v>
      </c>
      <c r="H365" s="4">
        <v>70521.9939</v>
      </c>
      <c r="I365" s="4">
        <f aca="true" t="shared" si="117" ref="I365:J369">D365+G365</f>
        <v>750.7814999999999</v>
      </c>
      <c r="J365" s="4">
        <f t="shared" si="117"/>
        <v>71125.9861</v>
      </c>
      <c r="T365" s="4">
        <f aca="true" t="shared" si="118" ref="T365:U369">D365+G365+M365+P365</f>
        <v>750.7814999999999</v>
      </c>
      <c r="U365" s="4">
        <f t="shared" si="118"/>
        <v>71125.9861</v>
      </c>
      <c r="X365" s="4">
        <v>113.6611</v>
      </c>
      <c r="Y365" s="4">
        <v>994.9251</v>
      </c>
      <c r="AA365" s="4">
        <v>11479.9377</v>
      </c>
      <c r="AB365" s="4">
        <v>110449.8405</v>
      </c>
      <c r="AC365" s="4">
        <f aca="true" t="shared" si="119" ref="AC365:AD369">X365+AA365</f>
        <v>11593.5988</v>
      </c>
      <c r="AD365" s="4">
        <f t="shared" si="119"/>
        <v>111444.7656</v>
      </c>
      <c r="AN365" s="4">
        <f aca="true" t="shared" si="120" ref="AN365:AO369">X365+AA365+AG365+AJ365</f>
        <v>11593.5988</v>
      </c>
      <c r="AO365" s="4">
        <f t="shared" si="120"/>
        <v>111444.7656</v>
      </c>
      <c r="AQ365" s="4">
        <f>J365+AD365</f>
        <v>182570.7517</v>
      </c>
      <c r="AR365" s="1">
        <f>J365/AQ365</f>
        <v>0.3895803979427883</v>
      </c>
      <c r="AS365" s="1">
        <f>AD365/AQ365</f>
        <v>0.6104196020572117</v>
      </c>
      <c r="AU365" s="4">
        <f>U365+AO365</f>
        <v>182570.7517</v>
      </c>
      <c r="AV365" s="1">
        <f>U365/AU365</f>
        <v>0.3895803979427883</v>
      </c>
      <c r="AW365" s="1">
        <f>AO365/AU365</f>
        <v>0.6104196020572117</v>
      </c>
    </row>
    <row r="366" spans="1:49" ht="12.75">
      <c r="A366" s="3">
        <v>1557</v>
      </c>
      <c r="B366" s="6">
        <v>12</v>
      </c>
      <c r="D366" s="4">
        <v>50.24869</v>
      </c>
      <c r="E366" s="4">
        <v>5236.0675</v>
      </c>
      <c r="G366" s="4">
        <v>742.427</v>
      </c>
      <c r="H366" s="4">
        <v>70329.3108</v>
      </c>
      <c r="I366" s="4">
        <f t="shared" si="117"/>
        <v>792.67569</v>
      </c>
      <c r="J366" s="4">
        <f t="shared" si="117"/>
        <v>75565.37830000001</v>
      </c>
      <c r="T366" s="4">
        <f t="shared" si="118"/>
        <v>792.67569</v>
      </c>
      <c r="U366" s="4">
        <f t="shared" si="118"/>
        <v>75565.37830000001</v>
      </c>
      <c r="X366" s="4">
        <v>8858.2356</v>
      </c>
      <c r="Y366" s="4">
        <v>85277.7219</v>
      </c>
      <c r="AA366" s="4">
        <v>11448.5718</v>
      </c>
      <c r="AB366" s="4">
        <v>110148.065</v>
      </c>
      <c r="AC366" s="4">
        <f t="shared" si="119"/>
        <v>20306.807399999998</v>
      </c>
      <c r="AD366" s="4">
        <f t="shared" si="119"/>
        <v>195425.7869</v>
      </c>
      <c r="AN366" s="4">
        <f t="shared" si="120"/>
        <v>20306.807399999998</v>
      </c>
      <c r="AO366" s="4">
        <f t="shared" si="120"/>
        <v>195425.7869</v>
      </c>
      <c r="AQ366" s="4">
        <f>J366+AD366</f>
        <v>270991.16520000005</v>
      </c>
      <c r="AR366" s="1">
        <f>J366/AQ366</f>
        <v>0.2788481249720092</v>
      </c>
      <c r="AS366" s="1">
        <f>AD366/AQ366</f>
        <v>0.7211518750279907</v>
      </c>
      <c r="AU366" s="4">
        <f>U366+AO366</f>
        <v>270991.16520000005</v>
      </c>
      <c r="AV366" s="1">
        <f>U366/AU366</f>
        <v>0.2788481249720092</v>
      </c>
      <c r="AW366" s="1">
        <f>AO366/AU366</f>
        <v>0.7211518750279907</v>
      </c>
    </row>
    <row r="367" spans="1:49" ht="12.75">
      <c r="A367" s="3">
        <v>1558</v>
      </c>
      <c r="B367" s="6">
        <v>12</v>
      </c>
      <c r="D367" s="4">
        <v>59.5479</v>
      </c>
      <c r="E367" s="4">
        <v>6205.08</v>
      </c>
      <c r="G367" s="4">
        <v>628.1892</v>
      </c>
      <c r="H367" s="4">
        <v>63334.1822</v>
      </c>
      <c r="I367" s="4">
        <f t="shared" si="117"/>
        <v>687.7371</v>
      </c>
      <c r="J367" s="4">
        <f t="shared" si="117"/>
        <v>69539.2622</v>
      </c>
      <c r="T367" s="4">
        <f t="shared" si="118"/>
        <v>687.7371</v>
      </c>
      <c r="U367" s="4">
        <f t="shared" si="118"/>
        <v>69539.2622</v>
      </c>
      <c r="X367" s="4">
        <v>10497.5845</v>
      </c>
      <c r="Y367" s="4">
        <v>101059.6379</v>
      </c>
      <c r="AA367" s="4">
        <v>9314.9614</v>
      </c>
      <c r="AB367" s="4">
        <v>91454.5875</v>
      </c>
      <c r="AC367" s="4">
        <f t="shared" si="119"/>
        <v>19812.5459</v>
      </c>
      <c r="AD367" s="4">
        <f t="shared" si="119"/>
        <v>192514.2254</v>
      </c>
      <c r="AN367" s="4">
        <f t="shared" si="120"/>
        <v>19812.5459</v>
      </c>
      <c r="AO367" s="4">
        <f t="shared" si="120"/>
        <v>192514.2254</v>
      </c>
      <c r="AQ367" s="4">
        <f>J367+AD367</f>
        <v>262053.4876</v>
      </c>
      <c r="AR367" s="1">
        <f>J367/AQ367</f>
        <v>0.26536285716656877</v>
      </c>
      <c r="AS367" s="1">
        <f>AD367/AQ367</f>
        <v>0.7346371428334313</v>
      </c>
      <c r="AU367" s="4">
        <f>U367+AO367</f>
        <v>262053.4876</v>
      </c>
      <c r="AV367" s="1">
        <f>U367/AU367</f>
        <v>0.26536285716656877</v>
      </c>
      <c r="AW367" s="1">
        <f>AO367/AU367</f>
        <v>0.7346371428334313</v>
      </c>
    </row>
    <row r="368" spans="1:49" ht="12.75">
      <c r="A368" s="3">
        <v>1559</v>
      </c>
      <c r="B368" s="6">
        <v>12</v>
      </c>
      <c r="D368" s="4">
        <v>28.9846</v>
      </c>
      <c r="E368" s="4">
        <v>3200.4215</v>
      </c>
      <c r="G368" s="4">
        <v>501.295</v>
      </c>
      <c r="H368" s="4">
        <v>55422.7695</v>
      </c>
      <c r="I368" s="4">
        <f t="shared" si="117"/>
        <v>530.2796000000001</v>
      </c>
      <c r="J368" s="4">
        <f t="shared" si="117"/>
        <v>58623.191</v>
      </c>
      <c r="T368" s="4">
        <f t="shared" si="118"/>
        <v>530.2796000000001</v>
      </c>
      <c r="U368" s="4">
        <f t="shared" si="118"/>
        <v>58623.191</v>
      </c>
      <c r="X368" s="4">
        <v>561.215</v>
      </c>
      <c r="Y368" s="4">
        <v>5514.5466</v>
      </c>
      <c r="AA368" s="4">
        <v>6958.7061</v>
      </c>
      <c r="AB368" s="4">
        <v>70754.5006</v>
      </c>
      <c r="AC368" s="4">
        <f t="shared" si="119"/>
        <v>7519.9211000000005</v>
      </c>
      <c r="AD368" s="4">
        <f t="shared" si="119"/>
        <v>76269.0472</v>
      </c>
      <c r="AN368" s="4">
        <f t="shared" si="120"/>
        <v>7519.9211000000005</v>
      </c>
      <c r="AO368" s="4">
        <f t="shared" si="120"/>
        <v>76269.0472</v>
      </c>
      <c r="AQ368" s="4">
        <f>J368+AD368</f>
        <v>134892.2382</v>
      </c>
      <c r="AR368" s="1">
        <f>J368/AQ368</f>
        <v>0.4345927666577928</v>
      </c>
      <c r="AS368" s="1">
        <f>AD368/AQ368</f>
        <v>0.5654072333422072</v>
      </c>
      <c r="AU368" s="4">
        <f>U368+AO368</f>
        <v>134892.2382</v>
      </c>
      <c r="AV368" s="1">
        <f>U368/AU368</f>
        <v>0.4345927666577928</v>
      </c>
      <c r="AW368" s="1">
        <f>AO368/AU368</f>
        <v>0.5654072333422072</v>
      </c>
    </row>
    <row r="369" spans="1:49" ht="12.75">
      <c r="A369" s="3">
        <v>1560</v>
      </c>
      <c r="B369" s="6">
        <v>12</v>
      </c>
      <c r="D369" s="4">
        <v>38.4895</v>
      </c>
      <c r="E369" s="4">
        <v>4267.2736</v>
      </c>
      <c r="G369" s="4">
        <v>460.4349</v>
      </c>
      <c r="H369" s="4">
        <v>50653.9176</v>
      </c>
      <c r="I369" s="4">
        <f t="shared" si="117"/>
        <v>498.92440000000005</v>
      </c>
      <c r="J369" s="4">
        <f t="shared" si="117"/>
        <v>54921.1912</v>
      </c>
      <c r="T369" s="4">
        <f t="shared" si="118"/>
        <v>498.92440000000005</v>
      </c>
      <c r="U369" s="4">
        <f t="shared" si="118"/>
        <v>54921.1912</v>
      </c>
      <c r="X369" s="4">
        <v>307.7376</v>
      </c>
      <c r="Y369" s="4">
        <v>3121.735</v>
      </c>
      <c r="AA369" s="4">
        <v>1189.7334</v>
      </c>
      <c r="AB369" s="4">
        <v>12088.5952</v>
      </c>
      <c r="AC369" s="4">
        <f t="shared" si="119"/>
        <v>1497.471</v>
      </c>
      <c r="AD369" s="4">
        <f t="shared" si="119"/>
        <v>15210.3302</v>
      </c>
      <c r="AN369" s="4">
        <f t="shared" si="120"/>
        <v>1497.471</v>
      </c>
      <c r="AO369" s="4">
        <f t="shared" si="120"/>
        <v>15210.3302</v>
      </c>
      <c r="AQ369" s="4">
        <f>J369+AD369</f>
        <v>70131.5214</v>
      </c>
      <c r="AR369" s="1">
        <f>J369/AQ369</f>
        <v>0.7831170649607496</v>
      </c>
      <c r="AS369" s="1">
        <f>AD369/AQ369</f>
        <v>0.21688293503925044</v>
      </c>
      <c r="AU369" s="4">
        <f>U369+AO369</f>
        <v>70131.5214</v>
      </c>
      <c r="AV369" s="1">
        <f>U369/AU369</f>
        <v>0.7831170649607496</v>
      </c>
      <c r="AW369" s="1">
        <f>AO369/AU369</f>
        <v>0.21688293503925044</v>
      </c>
    </row>
    <row r="370" ht="12.75">
      <c r="B370" s="6"/>
    </row>
    <row r="371" spans="1:49" ht="12.75">
      <c r="A371" s="3">
        <f>1556-60</f>
        <v>1496</v>
      </c>
      <c r="B371" s="6"/>
      <c r="D371" s="4">
        <f>SUM(D365:D370)/5</f>
        <v>36.71821799999999</v>
      </c>
      <c r="E371" s="4">
        <f>SUM(E365:E370)/5</f>
        <v>3902.56696</v>
      </c>
      <c r="G371" s="4">
        <f>SUM(G365:G370)/5</f>
        <v>615.36144</v>
      </c>
      <c r="H371" s="4">
        <f>SUM(H365:H370)/5</f>
        <v>62052.4348</v>
      </c>
      <c r="I371" s="4">
        <f>D371+G371</f>
        <v>652.079658</v>
      </c>
      <c r="J371" s="4">
        <f>SUM(J365:J370)/5</f>
        <v>65955.00176</v>
      </c>
      <c r="T371" s="4">
        <f>D371+G371+M371+P371</f>
        <v>652.079658</v>
      </c>
      <c r="U371" s="4">
        <f>E371+H371+N371+Q371</f>
        <v>65955.00176</v>
      </c>
      <c r="X371" s="4">
        <f>SUM(X365:X370)/5</f>
        <v>4067.6867600000005</v>
      </c>
      <c r="Y371" s="4">
        <f>SUM(Y365:Y370)/5</f>
        <v>39193.713299999996</v>
      </c>
      <c r="AA371" s="4">
        <f>SUM(AA365:AA370)/5</f>
        <v>8078.38208</v>
      </c>
      <c r="AB371" s="4">
        <f>SUM(AB365:AB370)/5</f>
        <v>78979.11776000001</v>
      </c>
      <c r="AC371" s="4">
        <f>X371+AA371</f>
        <v>12146.06884</v>
      </c>
      <c r="AD371" s="4">
        <f>SUM(AD365:AD370)/5</f>
        <v>118172.83106</v>
      </c>
      <c r="AN371" s="4">
        <f>X371+AA371+AG371+AJ371</f>
        <v>12146.06884</v>
      </c>
      <c r="AO371" s="4">
        <f>Y371+AB371+AH371+AK371</f>
        <v>118172.83106</v>
      </c>
      <c r="AQ371" s="4">
        <f>SUM(AQ365:AQ370)/5</f>
        <v>184127.83282</v>
      </c>
      <c r="AU371" s="4">
        <f>U371+AO371</f>
        <v>184127.83282</v>
      </c>
      <c r="AV371" s="1">
        <f>U371/AU371</f>
        <v>0.3582022378141842</v>
      </c>
      <c r="AW371" s="1">
        <f>AO371/AU371</f>
        <v>0.6417977621858157</v>
      </c>
    </row>
    <row r="372" ht="12.75">
      <c r="B372" s="6"/>
    </row>
    <row r="373" spans="1:49" ht="12.75">
      <c r="A373" s="3">
        <v>1561</v>
      </c>
      <c r="B373" s="6">
        <v>12</v>
      </c>
      <c r="D373" s="4">
        <v>38.3844</v>
      </c>
      <c r="E373" s="4">
        <v>4255.6143</v>
      </c>
      <c r="G373" s="4">
        <v>383.3378</v>
      </c>
      <c r="H373" s="4">
        <v>42239.896</v>
      </c>
      <c r="I373" s="4">
        <f aca="true" t="shared" si="121" ref="I373:J377">D373+G373</f>
        <v>421.72220000000004</v>
      </c>
      <c r="J373" s="4">
        <f t="shared" si="121"/>
        <v>46495.5103</v>
      </c>
      <c r="T373" s="4">
        <f aca="true" t="shared" si="122" ref="T373:U377">D373+G373+M373+P373</f>
        <v>421.72220000000004</v>
      </c>
      <c r="U373" s="4">
        <f t="shared" si="122"/>
        <v>46495.5103</v>
      </c>
      <c r="X373" s="4">
        <v>306.8968</v>
      </c>
      <c r="Y373" s="4">
        <v>3113.2057</v>
      </c>
      <c r="AA373" s="4">
        <v>4689.9197</v>
      </c>
      <c r="AB373" s="4">
        <v>47886.7934</v>
      </c>
      <c r="AC373" s="4">
        <f aca="true" t="shared" si="123" ref="AC373:AD377">X373+AA373</f>
        <v>4996.816500000001</v>
      </c>
      <c r="AD373" s="4">
        <f t="shared" si="123"/>
        <v>50999.9991</v>
      </c>
      <c r="AN373" s="4">
        <f aca="true" t="shared" si="124" ref="AN373:AO377">X373+AA373+AG373+AJ373</f>
        <v>4996.816500000001</v>
      </c>
      <c r="AO373" s="4">
        <f t="shared" si="124"/>
        <v>50999.9991</v>
      </c>
      <c r="AQ373" s="4">
        <f>J373+AD373</f>
        <v>97495.50940000001</v>
      </c>
      <c r="AR373" s="1">
        <f>J373/AQ373</f>
        <v>0.47689899346276965</v>
      </c>
      <c r="AS373" s="1">
        <f>AD373/AQ373</f>
        <v>0.5231010065372302</v>
      </c>
      <c r="AU373" s="4">
        <f>U373+AO373</f>
        <v>97495.50940000001</v>
      </c>
      <c r="AV373" s="1">
        <f>U373/AU373</f>
        <v>0.47689899346276965</v>
      </c>
      <c r="AW373" s="1">
        <f>AO373/AU373</f>
        <v>0.5231010065372302</v>
      </c>
    </row>
    <row r="374" spans="1:49" ht="12.75">
      <c r="A374" s="3">
        <v>1562</v>
      </c>
      <c r="B374" s="6">
        <v>12</v>
      </c>
      <c r="D374" s="4">
        <v>263.4017</v>
      </c>
      <c r="E374" s="4">
        <v>29275.5396</v>
      </c>
      <c r="G374" s="4">
        <v>382.539</v>
      </c>
      <c r="H374" s="4">
        <v>41748.8409</v>
      </c>
      <c r="I374" s="4">
        <f t="shared" si="121"/>
        <v>645.9407</v>
      </c>
      <c r="J374" s="4">
        <f t="shared" si="121"/>
        <v>71024.3805</v>
      </c>
      <c r="T374" s="4">
        <f t="shared" si="122"/>
        <v>645.9407</v>
      </c>
      <c r="U374" s="4">
        <f t="shared" si="122"/>
        <v>71024.3805</v>
      </c>
      <c r="X374" s="4">
        <v>967.8613</v>
      </c>
      <c r="Y374" s="4">
        <v>9873.8572</v>
      </c>
      <c r="AA374" s="4">
        <v>7218.9356</v>
      </c>
      <c r="AB374" s="4">
        <v>73704.5257</v>
      </c>
      <c r="AC374" s="4">
        <f t="shared" si="123"/>
        <v>8186.796899999999</v>
      </c>
      <c r="AD374" s="4">
        <f t="shared" si="123"/>
        <v>83578.3829</v>
      </c>
      <c r="AN374" s="4">
        <f t="shared" si="124"/>
        <v>8186.796899999999</v>
      </c>
      <c r="AO374" s="4">
        <f t="shared" si="124"/>
        <v>83578.3829</v>
      </c>
      <c r="AQ374" s="4">
        <f>J374+AD374</f>
        <v>154602.7634</v>
      </c>
      <c r="AR374" s="1">
        <f>J374/AQ374</f>
        <v>0.4593991655649798</v>
      </c>
      <c r="AS374" s="1">
        <f>AD374/AQ374</f>
        <v>0.5406008344350202</v>
      </c>
      <c r="AU374" s="4">
        <f>U374+AO374</f>
        <v>154602.7634</v>
      </c>
      <c r="AV374" s="1">
        <f>U374/AU374</f>
        <v>0.4593991655649798</v>
      </c>
      <c r="AW374" s="1">
        <f>AO374/AU374</f>
        <v>0.5406008344350202</v>
      </c>
    </row>
    <row r="375" spans="1:49" ht="12.75">
      <c r="A375" s="3">
        <v>1563</v>
      </c>
      <c r="B375" s="6">
        <v>12</v>
      </c>
      <c r="D375" s="4">
        <v>359.2099</v>
      </c>
      <c r="E375" s="4">
        <v>39928.5347</v>
      </c>
      <c r="G375" s="4">
        <v>338.411</v>
      </c>
      <c r="H375" s="4">
        <v>37514.4384</v>
      </c>
      <c r="I375" s="4">
        <f t="shared" si="121"/>
        <v>697.6209</v>
      </c>
      <c r="J375" s="4">
        <f t="shared" si="121"/>
        <v>77442.9731</v>
      </c>
      <c r="T375" s="4">
        <f t="shared" si="122"/>
        <v>697.6209</v>
      </c>
      <c r="U375" s="4">
        <f t="shared" si="122"/>
        <v>77442.9731</v>
      </c>
      <c r="X375" s="4">
        <v>1249.2877</v>
      </c>
      <c r="Y375" s="4">
        <v>12752.4158</v>
      </c>
      <c r="AA375" s="4">
        <v>4369.4903</v>
      </c>
      <c r="AB375" s="4">
        <v>44595.2371</v>
      </c>
      <c r="AC375" s="4">
        <f t="shared" si="123"/>
        <v>5618.778</v>
      </c>
      <c r="AD375" s="4">
        <f t="shared" si="123"/>
        <v>57347.6529</v>
      </c>
      <c r="AN375" s="4">
        <f t="shared" si="124"/>
        <v>5618.778</v>
      </c>
      <c r="AO375" s="4">
        <f t="shared" si="124"/>
        <v>57347.6529</v>
      </c>
      <c r="AQ375" s="4">
        <f>J375+AD375</f>
        <v>134790.626</v>
      </c>
      <c r="AR375" s="1">
        <f>J375/AQ375</f>
        <v>0.5745427215391077</v>
      </c>
      <c r="AS375" s="1">
        <f>AD375/AQ375</f>
        <v>0.42545727846089243</v>
      </c>
      <c r="AU375" s="4">
        <f>U375+AO375</f>
        <v>134790.626</v>
      </c>
      <c r="AV375" s="1">
        <f>U375/AU375</f>
        <v>0.5745427215391077</v>
      </c>
      <c r="AW375" s="1">
        <f>AO375/AU375</f>
        <v>0.42545727846089243</v>
      </c>
    </row>
    <row r="376" spans="1:49" ht="12.75">
      <c r="A376" s="3">
        <v>1564</v>
      </c>
      <c r="B376" s="6">
        <v>12</v>
      </c>
      <c r="D376" s="4">
        <v>360.194</v>
      </c>
      <c r="E376" s="4">
        <v>40037.948</v>
      </c>
      <c r="G376" s="4">
        <v>339.3381</v>
      </c>
      <c r="H376" s="4">
        <v>37617.2177</v>
      </c>
      <c r="I376" s="4">
        <f t="shared" si="121"/>
        <v>699.5321</v>
      </c>
      <c r="J376" s="4">
        <f t="shared" si="121"/>
        <v>77655.1657</v>
      </c>
      <c r="T376" s="4">
        <f t="shared" si="122"/>
        <v>699.5321</v>
      </c>
      <c r="U376" s="4">
        <f t="shared" si="122"/>
        <v>77655.1657</v>
      </c>
      <c r="X376" s="4">
        <v>1252.7104</v>
      </c>
      <c r="Y376" s="4">
        <v>12787.3539</v>
      </c>
      <c r="AA376" s="4">
        <v>4381.4615</v>
      </c>
      <c r="AB376" s="4">
        <v>44717.4158</v>
      </c>
      <c r="AC376" s="4">
        <f t="shared" si="123"/>
        <v>5634.1719</v>
      </c>
      <c r="AD376" s="4">
        <f t="shared" si="123"/>
        <v>57504.769700000004</v>
      </c>
      <c r="AN376" s="4">
        <f t="shared" si="124"/>
        <v>5634.1719</v>
      </c>
      <c r="AO376" s="4">
        <f t="shared" si="124"/>
        <v>57504.769700000004</v>
      </c>
      <c r="AQ376" s="4">
        <f>J376+AD376</f>
        <v>135159.93540000002</v>
      </c>
      <c r="AR376" s="1">
        <f>J376/AQ376</f>
        <v>0.5745427849619998</v>
      </c>
      <c r="AS376" s="1">
        <f>AD376/AQ376</f>
        <v>0.42545721503800005</v>
      </c>
      <c r="AU376" s="4">
        <f>U376+AO376</f>
        <v>135159.93540000002</v>
      </c>
      <c r="AV376" s="1">
        <f>U376/AU376</f>
        <v>0.5745427849619998</v>
      </c>
      <c r="AW376" s="1">
        <f>AO376/AU376</f>
        <v>0.42545721503800005</v>
      </c>
    </row>
    <row r="377" spans="1:49" ht="12.75">
      <c r="A377" s="3">
        <v>1565</v>
      </c>
      <c r="B377" s="6">
        <v>12</v>
      </c>
      <c r="D377" s="4">
        <v>345.4637</v>
      </c>
      <c r="E377" s="4">
        <v>38400.9063</v>
      </c>
      <c r="G377" s="4">
        <v>92.2539</v>
      </c>
      <c r="H377" s="4">
        <v>10198.2437</v>
      </c>
      <c r="I377" s="4">
        <f t="shared" si="121"/>
        <v>437.7176</v>
      </c>
      <c r="J377" s="4">
        <f t="shared" si="121"/>
        <v>48599.15</v>
      </c>
      <c r="T377" s="4">
        <f t="shared" si="122"/>
        <v>437.7176</v>
      </c>
      <c r="U377" s="4">
        <f t="shared" si="122"/>
        <v>48599.15</v>
      </c>
      <c r="X377" s="4">
        <v>4015.2119</v>
      </c>
      <c r="Y377" s="4">
        <v>40916.6919</v>
      </c>
      <c r="AA377" s="4">
        <v>13436.9171</v>
      </c>
      <c r="AB377" s="4">
        <v>137049.2111</v>
      </c>
      <c r="AC377" s="4">
        <f t="shared" si="123"/>
        <v>17452.129</v>
      </c>
      <c r="AD377" s="4">
        <f t="shared" si="123"/>
        <v>177965.903</v>
      </c>
      <c r="AN377" s="4">
        <f t="shared" si="124"/>
        <v>17452.129</v>
      </c>
      <c r="AO377" s="4">
        <f t="shared" si="124"/>
        <v>177965.903</v>
      </c>
      <c r="AQ377" s="4">
        <f>J377+AD377</f>
        <v>226565.05299999999</v>
      </c>
      <c r="AR377" s="1">
        <f>J377/AQ377</f>
        <v>0.214504175981633</v>
      </c>
      <c r="AS377" s="1">
        <f>AD377/AQ377</f>
        <v>0.785495824018367</v>
      </c>
      <c r="AU377" s="4">
        <f>U377+AO377</f>
        <v>226565.05299999999</v>
      </c>
      <c r="AV377" s="1">
        <f>U377/AU377</f>
        <v>0.214504175981633</v>
      </c>
      <c r="AW377" s="1">
        <f>AO377/AU377</f>
        <v>0.785495824018367</v>
      </c>
    </row>
    <row r="378" ht="12.75">
      <c r="B378" s="6"/>
    </row>
    <row r="379" spans="1:49" ht="12.75">
      <c r="A379" s="3">
        <f>1561-65</f>
        <v>1496</v>
      </c>
      <c r="B379" s="6"/>
      <c r="D379" s="4">
        <f>SUM(D373:D378)/5</f>
        <v>273.33074</v>
      </c>
      <c r="E379" s="4">
        <f>SUM(E373:E378)/5</f>
        <v>30379.70858</v>
      </c>
      <c r="G379" s="4">
        <f>SUM(G373:G378)/5</f>
        <v>307.17596</v>
      </c>
      <c r="H379" s="4">
        <f>SUM(H373:H378)/5</f>
        <v>33863.72734</v>
      </c>
      <c r="I379" s="4">
        <f>D379+G379</f>
        <v>580.5066999999999</v>
      </c>
      <c r="J379" s="4">
        <f>SUM(J373:J378)/5</f>
        <v>64243.43592</v>
      </c>
      <c r="T379" s="4">
        <f>D379+G379+M379+P379</f>
        <v>580.5066999999999</v>
      </c>
      <c r="U379" s="4">
        <f>E379+H379+N379+Q379</f>
        <v>64243.435919999996</v>
      </c>
      <c r="X379" s="4">
        <f>SUM(X373:X378)/5</f>
        <v>1558.39362</v>
      </c>
      <c r="Y379" s="4">
        <f>SUM(Y373:Y378)/5</f>
        <v>15888.7049</v>
      </c>
      <c r="AA379" s="4">
        <f>SUM(AA373:AA378)/5</f>
        <v>6819.344840000001</v>
      </c>
      <c r="AB379" s="4">
        <f>SUM(AB373:AB378)/5</f>
        <v>69590.63662</v>
      </c>
      <c r="AC379" s="4">
        <f>X379+AA379</f>
        <v>8377.73846</v>
      </c>
      <c r="AD379" s="4">
        <f>SUM(AD373:AD378)/5</f>
        <v>85479.34151999999</v>
      </c>
      <c r="AN379" s="4">
        <f>X379+AA379+AG379+AJ379</f>
        <v>8377.73846</v>
      </c>
      <c r="AO379" s="4">
        <f>Y379+AB379+AH379+AK379</f>
        <v>85479.34152</v>
      </c>
      <c r="AQ379" s="4">
        <f>SUM(AQ373:AQ378)/5</f>
        <v>149722.77744</v>
      </c>
      <c r="AU379" s="4">
        <f>U379+AO379</f>
        <v>149722.77744</v>
      </c>
      <c r="AV379" s="1">
        <f>U379/AU379</f>
        <v>0.4290825819454555</v>
      </c>
      <c r="AW379" s="1">
        <f>AO379/AU379</f>
        <v>0.5709174180545444</v>
      </c>
    </row>
    <row r="380" ht="12.75">
      <c r="B380" s="6"/>
    </row>
    <row r="381" spans="1:49" ht="12.75">
      <c r="A381" s="3">
        <v>1566</v>
      </c>
      <c r="B381" s="6">
        <v>12</v>
      </c>
      <c r="D381" s="4">
        <v>338.0423</v>
      </c>
      <c r="E381" s="4">
        <v>37576.1129</v>
      </c>
      <c r="G381" s="4">
        <v>13.4117</v>
      </c>
      <c r="H381" s="4">
        <v>1447.4488</v>
      </c>
      <c r="I381" s="4">
        <f aca="true" t="shared" si="125" ref="I381:J385">D381+G381</f>
        <v>351.454</v>
      </c>
      <c r="J381" s="4">
        <f t="shared" si="125"/>
        <v>39023.5617</v>
      </c>
      <c r="T381" s="4">
        <f aca="true" t="shared" si="126" ref="T381:U385">D381+G381+M381+P381</f>
        <v>351.454</v>
      </c>
      <c r="U381" s="4">
        <f t="shared" si="126"/>
        <v>39023.5617</v>
      </c>
      <c r="X381" s="4">
        <v>5219.0242</v>
      </c>
      <c r="Y381" s="4">
        <v>53174.496</v>
      </c>
      <c r="AA381" s="4">
        <v>17039.9626</v>
      </c>
      <c r="AB381" s="4">
        <v>173788.6262</v>
      </c>
      <c r="AC381" s="4">
        <f aca="true" t="shared" si="127" ref="AC381:AD385">X381+AA381</f>
        <v>22258.9868</v>
      </c>
      <c r="AD381" s="4">
        <f t="shared" si="127"/>
        <v>226963.12219999998</v>
      </c>
      <c r="AN381" s="4">
        <f aca="true" t="shared" si="128" ref="AN381:AO385">X381+AA381+AG381+AJ381</f>
        <v>22258.9868</v>
      </c>
      <c r="AO381" s="4">
        <f t="shared" si="128"/>
        <v>226963.12219999998</v>
      </c>
      <c r="AQ381" s="4">
        <f>J381+AD381</f>
        <v>265986.6839</v>
      </c>
      <c r="AR381" s="1">
        <f>J381/AQ381</f>
        <v>0.14671246367608104</v>
      </c>
      <c r="AS381" s="1">
        <f>AD381/AQ381</f>
        <v>0.8532875363239188</v>
      </c>
      <c r="AU381" s="4">
        <f>U381+AO381</f>
        <v>265986.6839</v>
      </c>
      <c r="AV381" s="1">
        <f>U381/AU381</f>
        <v>0.14671246367608104</v>
      </c>
      <c r="AW381" s="1">
        <f>AO381/AU381</f>
        <v>0.8532875363239188</v>
      </c>
    </row>
    <row r="382" spans="1:49" ht="12.75">
      <c r="A382" s="3">
        <v>1567</v>
      </c>
      <c r="B382" s="6">
        <v>12</v>
      </c>
      <c r="D382" s="4">
        <v>338.0423</v>
      </c>
      <c r="E382" s="4">
        <v>37576.1129</v>
      </c>
      <c r="G382" s="4">
        <v>103.5124</v>
      </c>
      <c r="H382" s="4">
        <v>11521.9612</v>
      </c>
      <c r="I382" s="4">
        <f t="shared" si="125"/>
        <v>441.5547</v>
      </c>
      <c r="J382" s="4">
        <f t="shared" si="125"/>
        <v>49098.0741</v>
      </c>
      <c r="T382" s="4">
        <f t="shared" si="126"/>
        <v>441.5547</v>
      </c>
      <c r="U382" s="4">
        <f t="shared" si="126"/>
        <v>49098.0741</v>
      </c>
      <c r="X382" s="4">
        <v>5219.0242</v>
      </c>
      <c r="Y382" s="4">
        <v>53174.496</v>
      </c>
      <c r="AA382" s="4">
        <v>18532.7576</v>
      </c>
      <c r="AB382" s="4">
        <v>188744.1478</v>
      </c>
      <c r="AC382" s="4">
        <f t="shared" si="127"/>
        <v>23751.7818</v>
      </c>
      <c r="AD382" s="4">
        <f t="shared" si="127"/>
        <v>241918.64380000002</v>
      </c>
      <c r="AN382" s="4">
        <f t="shared" si="128"/>
        <v>23751.7818</v>
      </c>
      <c r="AO382" s="4">
        <f t="shared" si="128"/>
        <v>241918.64380000002</v>
      </c>
      <c r="AQ382" s="4">
        <f>J382+AD382</f>
        <v>291016.71790000005</v>
      </c>
      <c r="AR382" s="1">
        <f>J382/AQ382</f>
        <v>0.16871221163614117</v>
      </c>
      <c r="AS382" s="1">
        <f>AD382/AQ382</f>
        <v>0.8312877883638587</v>
      </c>
      <c r="AU382" s="4">
        <f>U382+AO382</f>
        <v>291016.71790000005</v>
      </c>
      <c r="AV382" s="1">
        <f>U382/AU382</f>
        <v>0.16871221163614117</v>
      </c>
      <c r="AW382" s="1">
        <f>AO382/AU382</f>
        <v>0.8312877883638587</v>
      </c>
    </row>
    <row r="383" spans="1:49" ht="12.75">
      <c r="A383" s="3">
        <v>1568</v>
      </c>
      <c r="B383" s="6">
        <v>12</v>
      </c>
      <c r="D383" s="4">
        <v>119.5168</v>
      </c>
      <c r="E383" s="4">
        <v>13274.2655</v>
      </c>
      <c r="G383" s="4">
        <v>171.2969</v>
      </c>
      <c r="H383" s="4">
        <v>19100.8065</v>
      </c>
      <c r="I383" s="4">
        <f t="shared" si="125"/>
        <v>290.8137</v>
      </c>
      <c r="J383" s="4">
        <f t="shared" si="125"/>
        <v>32375.072</v>
      </c>
      <c r="T383" s="4">
        <f t="shared" si="126"/>
        <v>290.8137</v>
      </c>
      <c r="U383" s="4">
        <f t="shared" si="126"/>
        <v>32375.072</v>
      </c>
      <c r="X383" s="4">
        <v>2860.7976</v>
      </c>
      <c r="Y383" s="4">
        <v>29236.8261</v>
      </c>
      <c r="AA383" s="4">
        <v>19782.5786</v>
      </c>
      <c r="AB383" s="4">
        <v>201288.6142</v>
      </c>
      <c r="AC383" s="4">
        <f t="shared" si="127"/>
        <v>22643.3762</v>
      </c>
      <c r="AD383" s="4">
        <f t="shared" si="127"/>
        <v>230525.44030000002</v>
      </c>
      <c r="AN383" s="4">
        <f t="shared" si="128"/>
        <v>22643.3762</v>
      </c>
      <c r="AO383" s="4">
        <f t="shared" si="128"/>
        <v>230525.44030000002</v>
      </c>
      <c r="AQ383" s="4">
        <f>J383+AD383</f>
        <v>262900.5123</v>
      </c>
      <c r="AR383" s="1">
        <f>J383/AQ383</f>
        <v>0.12314571666964379</v>
      </c>
      <c r="AS383" s="1">
        <f>AD383/AQ383</f>
        <v>0.8768542833303563</v>
      </c>
      <c r="AU383" s="4">
        <f>U383+AO383</f>
        <v>262900.5123</v>
      </c>
      <c r="AV383" s="1">
        <f>U383/AU383</f>
        <v>0.12314571666964379</v>
      </c>
      <c r="AW383" s="1">
        <f>AO383/AU383</f>
        <v>0.8768542833303563</v>
      </c>
    </row>
    <row r="384" spans="1:49" ht="12.75">
      <c r="A384" s="3">
        <v>1569</v>
      </c>
      <c r="B384" s="6">
        <v>12</v>
      </c>
      <c r="D384" s="4">
        <v>18.3017</v>
      </c>
      <c r="E384" s="4">
        <v>2017.7503</v>
      </c>
      <c r="G384" s="4">
        <v>114.8354</v>
      </c>
      <c r="H384" s="4">
        <v>12505.8161</v>
      </c>
      <c r="I384" s="4">
        <f t="shared" si="125"/>
        <v>133.1371</v>
      </c>
      <c r="J384" s="4">
        <f t="shared" si="125"/>
        <v>14523.5664</v>
      </c>
      <c r="T384" s="4">
        <f t="shared" si="126"/>
        <v>133.1371</v>
      </c>
      <c r="U384" s="4">
        <f t="shared" si="126"/>
        <v>14523.5664</v>
      </c>
      <c r="X384" s="4">
        <v>1820.6818</v>
      </c>
      <c r="Y384" s="4">
        <v>18685.4772</v>
      </c>
      <c r="AA384" s="4">
        <v>11136.579</v>
      </c>
      <c r="AB384" s="4">
        <v>117558.5529</v>
      </c>
      <c r="AC384" s="4">
        <f t="shared" si="127"/>
        <v>12957.2608</v>
      </c>
      <c r="AD384" s="4">
        <f t="shared" si="127"/>
        <v>136244.0301</v>
      </c>
      <c r="AN384" s="4">
        <f t="shared" si="128"/>
        <v>12957.2608</v>
      </c>
      <c r="AO384" s="4">
        <f t="shared" si="128"/>
        <v>136244.0301</v>
      </c>
      <c r="AQ384" s="4">
        <f>J384+AD384</f>
        <v>150767.5965</v>
      </c>
      <c r="AR384" s="1">
        <f>J384/AQ384</f>
        <v>0.09633082132472676</v>
      </c>
      <c r="AS384" s="1">
        <f>AD384/AQ384</f>
        <v>0.9036691786752732</v>
      </c>
      <c r="AU384" s="4">
        <f>U384+AO384</f>
        <v>150767.5965</v>
      </c>
      <c r="AV384" s="1">
        <f>U384/AU384</f>
        <v>0.09633082132472676</v>
      </c>
      <c r="AW384" s="1">
        <f>AO384/AU384</f>
        <v>0.9036691786752732</v>
      </c>
    </row>
    <row r="385" spans="1:49" ht="12.75">
      <c r="A385" s="3">
        <v>1570</v>
      </c>
      <c r="B385" s="6">
        <v>12</v>
      </c>
      <c r="D385" s="4">
        <v>18.3017</v>
      </c>
      <c r="E385" s="4">
        <v>2017.7503</v>
      </c>
      <c r="G385" s="4">
        <v>99.031</v>
      </c>
      <c r="H385" s="4">
        <v>10493.9822</v>
      </c>
      <c r="I385" s="4">
        <f t="shared" si="125"/>
        <v>117.3327</v>
      </c>
      <c r="J385" s="4">
        <f t="shared" si="125"/>
        <v>12511.7325</v>
      </c>
      <c r="T385" s="4">
        <f t="shared" si="126"/>
        <v>117.3327</v>
      </c>
      <c r="U385" s="4">
        <f t="shared" si="126"/>
        <v>12511.7325</v>
      </c>
      <c r="X385" s="4">
        <v>1820.6818</v>
      </c>
      <c r="Y385" s="4">
        <v>18685.4772</v>
      </c>
      <c r="AA385" s="4">
        <v>7538.4057</v>
      </c>
      <c r="AB385" s="4">
        <v>84486.673</v>
      </c>
      <c r="AC385" s="4">
        <f t="shared" si="127"/>
        <v>9359.0875</v>
      </c>
      <c r="AD385" s="4">
        <f t="shared" si="127"/>
        <v>103172.1502</v>
      </c>
      <c r="AN385" s="4">
        <f t="shared" si="128"/>
        <v>9359.0875</v>
      </c>
      <c r="AO385" s="4">
        <f t="shared" si="128"/>
        <v>103172.1502</v>
      </c>
      <c r="AQ385" s="4">
        <f>J385+AD385</f>
        <v>115683.8827</v>
      </c>
      <c r="AR385" s="1">
        <f>J385/AQ385</f>
        <v>0.10815450007367361</v>
      </c>
      <c r="AS385" s="1">
        <f>AD385/AQ385</f>
        <v>0.8918454999263264</v>
      </c>
      <c r="AU385" s="4">
        <f>U385+AO385</f>
        <v>115683.8827</v>
      </c>
      <c r="AV385" s="1">
        <f>U385/AU385</f>
        <v>0.10815450007367361</v>
      </c>
      <c r="AW385" s="1">
        <f>AO385/AU385</f>
        <v>0.8918454999263264</v>
      </c>
    </row>
    <row r="386" ht="12.75">
      <c r="B386" s="6"/>
    </row>
    <row r="387" spans="1:49" ht="12.75">
      <c r="A387" s="3">
        <f>1566-70</f>
        <v>1496</v>
      </c>
      <c r="B387" s="6"/>
      <c r="D387" s="4">
        <f>SUM(D381:D386)/5</f>
        <v>166.44096</v>
      </c>
      <c r="E387" s="4">
        <f>SUM(E381:E386)/5</f>
        <v>18492.39838</v>
      </c>
      <c r="G387" s="4">
        <f>SUM(G381:G386)/5</f>
        <v>100.41748</v>
      </c>
      <c r="H387" s="4">
        <f>SUM(H381:H386)/5</f>
        <v>11014.00296</v>
      </c>
      <c r="I387" s="4">
        <f>D387+G387</f>
        <v>266.85844</v>
      </c>
      <c r="J387" s="4">
        <f>SUM(J381:J386)/5</f>
        <v>29506.40134</v>
      </c>
      <c r="T387" s="4">
        <f>D387+G387+M387+P387</f>
        <v>266.85844</v>
      </c>
      <c r="U387" s="4">
        <f>E387+H387+N387+Q387</f>
        <v>29506.401339999997</v>
      </c>
      <c r="X387" s="4">
        <f>SUM(X381:X386)/5</f>
        <v>3388.0419199999997</v>
      </c>
      <c r="Y387" s="4">
        <f>SUM(Y381:Y386)/5</f>
        <v>34591.3545</v>
      </c>
      <c r="AA387" s="4">
        <f>SUM(AA381:AA386)/5</f>
        <v>14806.056700000001</v>
      </c>
      <c r="AB387" s="4">
        <f>SUM(AB381:AB386)/5</f>
        <v>153173.32281999997</v>
      </c>
      <c r="AC387" s="4">
        <f>X387+AA387</f>
        <v>18194.09862</v>
      </c>
      <c r="AD387" s="4">
        <f>SUM(AD381:AD386)/5</f>
        <v>187764.67732</v>
      </c>
      <c r="AN387" s="4">
        <f>X387+AA387+AG387+AJ387</f>
        <v>18194.09862</v>
      </c>
      <c r="AO387" s="4">
        <f>Y387+AB387+AH387+AK387</f>
        <v>187764.67731999996</v>
      </c>
      <c r="AQ387" s="4">
        <f>SUM(AQ381:AQ386)/5</f>
        <v>217271.07866000003</v>
      </c>
      <c r="AU387" s="4">
        <f>U387+AO387</f>
        <v>217271.07865999994</v>
      </c>
      <c r="AV387" s="1">
        <f>U387/AU387</f>
        <v>0.13580455126369373</v>
      </c>
      <c r="AW387" s="1">
        <f>AO387/AU387</f>
        <v>0.8641954487363064</v>
      </c>
    </row>
    <row r="388" ht="12.75">
      <c r="B388" s="6"/>
    </row>
    <row r="389" spans="1:49" ht="12.75">
      <c r="A389" s="3">
        <v>1571</v>
      </c>
      <c r="B389" s="6">
        <v>12</v>
      </c>
      <c r="D389" s="4">
        <v>6.4181</v>
      </c>
      <c r="E389" s="4">
        <v>707.5946</v>
      </c>
      <c r="G389" s="4">
        <v>99.031</v>
      </c>
      <c r="H389" s="4">
        <v>10493.9822</v>
      </c>
      <c r="I389" s="4">
        <f aca="true" t="shared" si="129" ref="I389:J393">D389+G389</f>
        <v>105.4491</v>
      </c>
      <c r="J389" s="4">
        <f t="shared" si="129"/>
        <v>11201.5768</v>
      </c>
      <c r="T389" s="4">
        <f aca="true" t="shared" si="130" ref="T389:U393">D389+G389+M389+P389</f>
        <v>105.4491</v>
      </c>
      <c r="U389" s="4">
        <f t="shared" si="130"/>
        <v>11201.5768</v>
      </c>
      <c r="X389" s="4">
        <v>638.4857</v>
      </c>
      <c r="Y389" s="4">
        <v>6552.7153</v>
      </c>
      <c r="AA389" s="4">
        <v>7538.4057</v>
      </c>
      <c r="AB389" s="4">
        <v>84486.673</v>
      </c>
      <c r="AC389" s="4">
        <f aca="true" t="shared" si="131" ref="AC389:AD393">X389+AA389</f>
        <v>8176.8914</v>
      </c>
      <c r="AD389" s="4">
        <f t="shared" si="131"/>
        <v>91039.38829999999</v>
      </c>
      <c r="AN389" s="4">
        <f aca="true" t="shared" si="132" ref="AN389:AO393">X389+AA389+AG389+AJ389</f>
        <v>8176.8914</v>
      </c>
      <c r="AO389" s="4">
        <f t="shared" si="132"/>
        <v>91039.38829999999</v>
      </c>
      <c r="AQ389" s="4">
        <f>J389+AD389</f>
        <v>102240.96509999999</v>
      </c>
      <c r="AR389" s="1">
        <f>J389/AQ389</f>
        <v>0.10956055421663857</v>
      </c>
      <c r="AS389" s="1">
        <f>AD389/AQ389</f>
        <v>0.8904394457833614</v>
      </c>
      <c r="AU389" s="4">
        <f>U389+AO389</f>
        <v>102240.96509999999</v>
      </c>
      <c r="AV389" s="1">
        <f>U389/AU389</f>
        <v>0.10956055421663857</v>
      </c>
      <c r="AW389" s="1">
        <f>AO389/AU389</f>
        <v>0.8904394457833614</v>
      </c>
    </row>
    <row r="390" spans="1:49" ht="12.75">
      <c r="A390" s="3">
        <v>1572</v>
      </c>
      <c r="B390" s="6">
        <v>12</v>
      </c>
      <c r="D390" s="4">
        <v>0</v>
      </c>
      <c r="G390" s="4">
        <v>94.1503</v>
      </c>
      <c r="H390" s="4">
        <v>10275.6935</v>
      </c>
      <c r="I390" s="4">
        <f t="shared" si="129"/>
        <v>94.1503</v>
      </c>
      <c r="J390" s="4">
        <f t="shared" si="129"/>
        <v>10275.6935</v>
      </c>
      <c r="T390" s="4">
        <f t="shared" si="130"/>
        <v>94.1503</v>
      </c>
      <c r="U390" s="4">
        <f t="shared" si="130"/>
        <v>10275.6935</v>
      </c>
      <c r="X390" s="4">
        <v>0</v>
      </c>
      <c r="Y390" s="4">
        <v>0</v>
      </c>
      <c r="AA390" s="4">
        <v>16704.4928</v>
      </c>
      <c r="AB390" s="4">
        <v>176618.7187</v>
      </c>
      <c r="AC390" s="4">
        <f t="shared" si="131"/>
        <v>16704.4928</v>
      </c>
      <c r="AD390" s="4">
        <f t="shared" si="131"/>
        <v>176618.7187</v>
      </c>
      <c r="AN390" s="4">
        <f t="shared" si="132"/>
        <v>16704.4928</v>
      </c>
      <c r="AO390" s="4">
        <f t="shared" si="132"/>
        <v>176618.7187</v>
      </c>
      <c r="AQ390" s="4">
        <f>J390+AD390</f>
        <v>186894.4122</v>
      </c>
      <c r="AR390" s="1">
        <f>J390/AQ390</f>
        <v>0.0549812772840086</v>
      </c>
      <c r="AS390" s="1">
        <f>AD390/AQ390</f>
        <v>0.9450187227159914</v>
      </c>
      <c r="AU390" s="4">
        <f>U390+AO390</f>
        <v>186894.4122</v>
      </c>
      <c r="AV390" s="1">
        <f>U390/AU390</f>
        <v>0.0549812772840086</v>
      </c>
      <c r="AW390" s="1">
        <f>AO390/AU390</f>
        <v>0.9450187227159914</v>
      </c>
    </row>
    <row r="391" spans="1:49" ht="12.75">
      <c r="A391" s="3">
        <v>1573</v>
      </c>
      <c r="B391" s="6">
        <v>12</v>
      </c>
      <c r="D391" s="4">
        <v>0</v>
      </c>
      <c r="G391" s="4">
        <v>101.3976</v>
      </c>
      <c r="H391" s="4">
        <v>11501.4186</v>
      </c>
      <c r="I391" s="4">
        <f t="shared" si="129"/>
        <v>101.3976</v>
      </c>
      <c r="J391" s="4">
        <f t="shared" si="129"/>
        <v>11501.4186</v>
      </c>
      <c r="T391" s="4">
        <f t="shared" si="130"/>
        <v>101.3976</v>
      </c>
      <c r="U391" s="4">
        <f t="shared" si="130"/>
        <v>11501.4186</v>
      </c>
      <c r="X391" s="4">
        <v>0</v>
      </c>
      <c r="Y391" s="4">
        <v>0</v>
      </c>
      <c r="AA391" s="4">
        <v>15714.2056</v>
      </c>
      <c r="AB391" s="4">
        <v>160437.0501</v>
      </c>
      <c r="AC391" s="4">
        <f t="shared" si="131"/>
        <v>15714.2056</v>
      </c>
      <c r="AD391" s="4">
        <f t="shared" si="131"/>
        <v>160437.0501</v>
      </c>
      <c r="AN391" s="4">
        <f t="shared" si="132"/>
        <v>15714.2056</v>
      </c>
      <c r="AO391" s="4">
        <f t="shared" si="132"/>
        <v>160437.0501</v>
      </c>
      <c r="AQ391" s="4">
        <f>J391+AD391</f>
        <v>171938.4687</v>
      </c>
      <c r="AR391" s="1">
        <f>J391/AQ391</f>
        <v>0.0668926429725729</v>
      </c>
      <c r="AS391" s="1">
        <f>AD391/AQ391</f>
        <v>0.9331073570274271</v>
      </c>
      <c r="AU391" s="4">
        <f>U391+AO391</f>
        <v>171938.4687</v>
      </c>
      <c r="AV391" s="1">
        <f>U391/AU391</f>
        <v>0.0668926429725729</v>
      </c>
      <c r="AW391" s="1">
        <f>AO391/AU391</f>
        <v>0.9331073570274271</v>
      </c>
    </row>
    <row r="392" spans="1:49" ht="12.75">
      <c r="A392" s="3">
        <v>1574</v>
      </c>
      <c r="B392" s="6">
        <v>12</v>
      </c>
      <c r="D392" s="4">
        <v>11.7634</v>
      </c>
      <c r="E392" s="4">
        <v>1493.952</v>
      </c>
      <c r="G392" s="4">
        <v>50.187</v>
      </c>
      <c r="H392" s="4">
        <v>5680.5154</v>
      </c>
      <c r="I392" s="4">
        <f t="shared" si="129"/>
        <v>61.9504</v>
      </c>
      <c r="J392" s="4">
        <f t="shared" si="129"/>
        <v>7174.4674</v>
      </c>
      <c r="T392" s="4">
        <f t="shared" si="130"/>
        <v>61.9504</v>
      </c>
      <c r="U392" s="4">
        <f t="shared" si="130"/>
        <v>7174.4674</v>
      </c>
      <c r="X392" s="4">
        <v>1555.8296</v>
      </c>
      <c r="Y392" s="4">
        <v>16910.1406</v>
      </c>
      <c r="AA392" s="4">
        <v>12747.47</v>
      </c>
      <c r="AB392" s="4">
        <v>130314.1405</v>
      </c>
      <c r="AC392" s="4">
        <f t="shared" si="131"/>
        <v>14303.299599999998</v>
      </c>
      <c r="AD392" s="4">
        <f t="shared" si="131"/>
        <v>147224.2811</v>
      </c>
      <c r="AN392" s="4">
        <f t="shared" si="132"/>
        <v>14303.299599999998</v>
      </c>
      <c r="AO392" s="4">
        <f t="shared" si="132"/>
        <v>147224.2811</v>
      </c>
      <c r="AQ392" s="4">
        <f>J392+AD392</f>
        <v>154398.7485</v>
      </c>
      <c r="AR392" s="1">
        <f>J392/AQ392</f>
        <v>0.04646713441462902</v>
      </c>
      <c r="AS392" s="1">
        <f>AD392/AQ392</f>
        <v>0.953532865585371</v>
      </c>
      <c r="AU392" s="4">
        <f>U392+AO392</f>
        <v>154398.7485</v>
      </c>
      <c r="AV392" s="1">
        <f>U392/AU392</f>
        <v>0.04646713441462902</v>
      </c>
      <c r="AW392" s="1">
        <f>AO392/AU392</f>
        <v>0.953532865585371</v>
      </c>
    </row>
    <row r="393" spans="1:49" ht="12.75">
      <c r="A393" s="3">
        <v>1575</v>
      </c>
      <c r="B393" s="6">
        <v>12</v>
      </c>
      <c r="D393" s="4">
        <v>18.0405</v>
      </c>
      <c r="E393" s="4">
        <v>2291.1448</v>
      </c>
      <c r="G393" s="4">
        <v>4.1702</v>
      </c>
      <c r="H393" s="4">
        <v>492.9205</v>
      </c>
      <c r="I393" s="4">
        <f t="shared" si="129"/>
        <v>22.210700000000003</v>
      </c>
      <c r="J393" s="4">
        <f t="shared" si="129"/>
        <v>2784.0653</v>
      </c>
      <c r="T393" s="4">
        <f t="shared" si="130"/>
        <v>22.210700000000003</v>
      </c>
      <c r="U393" s="4">
        <f t="shared" si="130"/>
        <v>2784.0653</v>
      </c>
      <c r="X393" s="4">
        <v>2386.0412</v>
      </c>
      <c r="Y393" s="4">
        <v>25933.6191</v>
      </c>
      <c r="AA393" s="4">
        <v>4453.0347</v>
      </c>
      <c r="AB393" s="4">
        <v>46739.4495</v>
      </c>
      <c r="AC393" s="4">
        <f t="shared" si="131"/>
        <v>6839.0759</v>
      </c>
      <c r="AD393" s="4">
        <f t="shared" si="131"/>
        <v>72673.0686</v>
      </c>
      <c r="AN393" s="4">
        <f t="shared" si="132"/>
        <v>6839.0759</v>
      </c>
      <c r="AO393" s="4">
        <f t="shared" si="132"/>
        <v>72673.0686</v>
      </c>
      <c r="AQ393" s="4">
        <f>J393+AD393</f>
        <v>75457.1339</v>
      </c>
      <c r="AR393" s="1">
        <f>J393/AQ393</f>
        <v>0.03689598525819439</v>
      </c>
      <c r="AS393" s="1">
        <f>AD393/AQ393</f>
        <v>0.9631040147418056</v>
      </c>
      <c r="AU393" s="4">
        <f>U393+AO393</f>
        <v>75457.1339</v>
      </c>
      <c r="AV393" s="1">
        <f>U393/AU393</f>
        <v>0.03689598525819439</v>
      </c>
      <c r="AW393" s="1">
        <f>AO393/AU393</f>
        <v>0.9631040147418056</v>
      </c>
    </row>
    <row r="394" ht="12.75">
      <c r="B394" s="6"/>
    </row>
    <row r="395" spans="1:49" ht="12.75">
      <c r="A395" s="3">
        <f>1571-75</f>
        <v>1496</v>
      </c>
      <c r="B395" s="6"/>
      <c r="D395" s="4">
        <f>SUM(D389:D394)/5</f>
        <v>7.244400000000001</v>
      </c>
      <c r="E395" s="4">
        <f>SUM(E389:E394)/5</f>
        <v>898.53828</v>
      </c>
      <c r="G395" s="4">
        <f>SUM(G389:G394)/5</f>
        <v>69.78722000000002</v>
      </c>
      <c r="H395" s="4">
        <f>SUM(H389:H394)/5</f>
        <v>7688.90604</v>
      </c>
      <c r="I395" s="4">
        <f>D395+G395</f>
        <v>77.03162000000002</v>
      </c>
      <c r="J395" s="4">
        <f>SUM(J389:J394)/5</f>
        <v>8587.44432</v>
      </c>
      <c r="T395" s="4">
        <f>D395+G395+M395+P395</f>
        <v>77.03162000000002</v>
      </c>
      <c r="U395" s="4">
        <f>E395+H395+N395+Q395</f>
        <v>8587.44432</v>
      </c>
      <c r="X395" s="4">
        <f>SUM(X389:X394)/5</f>
        <v>916.0713</v>
      </c>
      <c r="Y395" s="4">
        <f>SUM(Y389:Y394)/5</f>
        <v>9879.295</v>
      </c>
      <c r="AA395" s="4">
        <f>SUM(AA389:AA394)/5</f>
        <v>11431.52176</v>
      </c>
      <c r="AB395" s="4">
        <f>SUM(AB389:AB394)/5</f>
        <v>119719.20636</v>
      </c>
      <c r="AC395" s="4">
        <f>X395+AA395</f>
        <v>12347.59306</v>
      </c>
      <c r="AD395" s="4">
        <f>SUM(AD389:AD394)/5</f>
        <v>129598.50136</v>
      </c>
      <c r="AN395" s="4">
        <f>X395+AA395+AG395+AJ395</f>
        <v>12347.59306</v>
      </c>
      <c r="AO395" s="4">
        <f>Y395+AB395+AH395+AK395</f>
        <v>129598.50136</v>
      </c>
      <c r="AQ395" s="4">
        <f>SUM(AQ389:AQ394)/5</f>
        <v>138185.94568</v>
      </c>
      <c r="AU395" s="4">
        <f>U395+AO395</f>
        <v>138185.94568</v>
      </c>
      <c r="AV395" s="1">
        <f>U395/AU395</f>
        <v>0.062144122383372614</v>
      </c>
      <c r="AW395" s="1">
        <f>AO395/AU395</f>
        <v>0.9378558776166274</v>
      </c>
    </row>
    <row r="396" ht="12.75">
      <c r="B396" s="6"/>
    </row>
    <row r="397" spans="1:49" ht="12.75">
      <c r="A397" s="3">
        <v>1576</v>
      </c>
      <c r="B397" s="6">
        <v>12</v>
      </c>
      <c r="D397" s="4">
        <v>18.0899</v>
      </c>
      <c r="E397" s="4">
        <v>2297.422</v>
      </c>
      <c r="G397" s="4">
        <v>19.722900000000003</v>
      </c>
      <c r="H397" s="4">
        <v>2326.5310000000004</v>
      </c>
      <c r="I397" s="4">
        <f aca="true" t="shared" si="133" ref="I397:J401">D397+G397</f>
        <v>37.8128</v>
      </c>
      <c r="J397" s="4">
        <f t="shared" si="133"/>
        <v>4623.953</v>
      </c>
      <c r="T397" s="4">
        <f aca="true" t="shared" si="134" ref="T397:U401">D397+G397+M397+P397</f>
        <v>37.8128</v>
      </c>
      <c r="U397" s="4">
        <f t="shared" si="134"/>
        <v>4623.953</v>
      </c>
      <c r="X397" s="4">
        <v>2392.5783</v>
      </c>
      <c r="Y397" s="4">
        <v>26004.6701</v>
      </c>
      <c r="AA397" s="4">
        <v>4028.5482</v>
      </c>
      <c r="AB397" s="4">
        <v>42728.0287</v>
      </c>
      <c r="AC397" s="4">
        <f aca="true" t="shared" si="135" ref="AC397:AD401">X397+AA397</f>
        <v>6421.1265</v>
      </c>
      <c r="AD397" s="4">
        <f t="shared" si="135"/>
        <v>68732.6988</v>
      </c>
      <c r="AN397" s="4">
        <f aca="true" t="shared" si="136" ref="AN397:AO401">X397+AA397+AG397+AJ397</f>
        <v>6421.1265</v>
      </c>
      <c r="AO397" s="4">
        <f t="shared" si="136"/>
        <v>68732.6988</v>
      </c>
      <c r="AQ397" s="4">
        <f>J397+AD397</f>
        <v>73356.65179999999</v>
      </c>
      <c r="AR397" s="1">
        <f>J397/AQ397</f>
        <v>0.06303386109560688</v>
      </c>
      <c r="AS397" s="1">
        <f>AD397/AQ397</f>
        <v>0.9369661389043932</v>
      </c>
      <c r="AU397" s="4">
        <f>U397+AO397</f>
        <v>73356.65179999999</v>
      </c>
      <c r="AV397" s="1">
        <f>U397/AU397</f>
        <v>0.06303386109560688</v>
      </c>
      <c r="AW397" s="1">
        <f>AO397/AU397</f>
        <v>0.9369661389043932</v>
      </c>
    </row>
    <row r="398" spans="1:49" ht="12.75">
      <c r="A398" s="3">
        <v>1577</v>
      </c>
      <c r="B398" s="6">
        <v>12</v>
      </c>
      <c r="D398" s="4">
        <v>15.6916</v>
      </c>
      <c r="E398" s="4">
        <v>1993.7626</v>
      </c>
      <c r="G398" s="4">
        <v>21.0928</v>
      </c>
      <c r="H398" s="4">
        <v>2750.5858</v>
      </c>
      <c r="I398" s="4">
        <f t="shared" si="133"/>
        <v>36.7844</v>
      </c>
      <c r="J398" s="4">
        <f t="shared" si="133"/>
        <v>4744.3484</v>
      </c>
      <c r="T398" s="4">
        <f t="shared" si="134"/>
        <v>36.7844</v>
      </c>
      <c r="U398" s="4">
        <f t="shared" si="134"/>
        <v>4744.3484</v>
      </c>
      <c r="X398" s="4">
        <v>2370.9604</v>
      </c>
      <c r="Y398" s="4">
        <v>26215.0832</v>
      </c>
      <c r="AA398" s="4">
        <v>9719.334200000001</v>
      </c>
      <c r="AB398" s="4">
        <v>114967.2063</v>
      </c>
      <c r="AC398" s="4">
        <f t="shared" si="135"/>
        <v>12090.294600000001</v>
      </c>
      <c r="AD398" s="4">
        <f t="shared" si="135"/>
        <v>141182.2895</v>
      </c>
      <c r="AN398" s="4">
        <f t="shared" si="136"/>
        <v>12090.294600000001</v>
      </c>
      <c r="AO398" s="4">
        <f t="shared" si="136"/>
        <v>141182.2895</v>
      </c>
      <c r="AQ398" s="4">
        <f>J398+AD398</f>
        <v>145926.6379</v>
      </c>
      <c r="AR398" s="1">
        <f>J398/AQ398</f>
        <v>0.03251187355697996</v>
      </c>
      <c r="AS398" s="1">
        <f>AD398/AQ398</f>
        <v>0.9674881264430201</v>
      </c>
      <c r="AU398" s="4">
        <f>U398+AO398</f>
        <v>145926.6379</v>
      </c>
      <c r="AV398" s="1">
        <f>U398/AU398</f>
        <v>0.03251187355697996</v>
      </c>
      <c r="AW398" s="1">
        <f>AO398/AU398</f>
        <v>0.9674881264430201</v>
      </c>
    </row>
    <row r="399" spans="1:49" ht="12.75">
      <c r="A399" s="3">
        <v>1578</v>
      </c>
      <c r="B399" s="6">
        <v>12</v>
      </c>
      <c r="D399" s="4">
        <v>0.5325</v>
      </c>
      <c r="E399" s="4">
        <v>74.4317</v>
      </c>
      <c r="G399" s="4">
        <v>8.1841</v>
      </c>
      <c r="H399" s="4">
        <v>1089.3737</v>
      </c>
      <c r="I399" s="4">
        <f t="shared" si="133"/>
        <v>8.716600000000001</v>
      </c>
      <c r="J399" s="4">
        <f t="shared" si="133"/>
        <v>1163.8054000000002</v>
      </c>
      <c r="T399" s="4">
        <f t="shared" si="134"/>
        <v>8.716600000000001</v>
      </c>
      <c r="U399" s="4">
        <f t="shared" si="134"/>
        <v>1163.8054000000002</v>
      </c>
      <c r="X399" s="4">
        <v>2228.2306</v>
      </c>
      <c r="Y399" s="4">
        <v>27469.6348</v>
      </c>
      <c r="AA399" s="4">
        <v>5100.3692</v>
      </c>
      <c r="AB399" s="4">
        <v>66040.4825</v>
      </c>
      <c r="AC399" s="4">
        <f t="shared" si="135"/>
        <v>7328.5998</v>
      </c>
      <c r="AD399" s="4">
        <f t="shared" si="135"/>
        <v>93510.1173</v>
      </c>
      <c r="AN399" s="4">
        <f t="shared" si="136"/>
        <v>7328.5998</v>
      </c>
      <c r="AO399" s="4">
        <f t="shared" si="136"/>
        <v>93510.1173</v>
      </c>
      <c r="AQ399" s="4">
        <f>J399+AD399</f>
        <v>94673.9227</v>
      </c>
      <c r="AR399" s="1">
        <f>J399/AQ399</f>
        <v>0.012292776794385432</v>
      </c>
      <c r="AS399" s="1">
        <f>AD399/AQ399</f>
        <v>0.9877072232056145</v>
      </c>
      <c r="AU399" s="4">
        <f>U399+AO399</f>
        <v>94673.9227</v>
      </c>
      <c r="AV399" s="1">
        <f>U399/AU399</f>
        <v>0.012292776794385432</v>
      </c>
      <c r="AW399" s="1">
        <f>AO399/AU399</f>
        <v>0.9877072232056145</v>
      </c>
    </row>
    <row r="400" spans="1:49" ht="12.75">
      <c r="A400" s="3">
        <v>1579</v>
      </c>
      <c r="B400" s="6">
        <v>12</v>
      </c>
      <c r="D400" s="4">
        <v>0.4713</v>
      </c>
      <c r="E400" s="4">
        <v>65.8669</v>
      </c>
      <c r="G400" s="4">
        <v>1.0768</v>
      </c>
      <c r="H400" s="4">
        <v>152.7342</v>
      </c>
      <c r="I400" s="4">
        <f t="shared" si="133"/>
        <v>1.5481</v>
      </c>
      <c r="J400" s="4">
        <f t="shared" si="133"/>
        <v>218.60109999999997</v>
      </c>
      <c r="T400" s="4">
        <f t="shared" si="134"/>
        <v>1.5481</v>
      </c>
      <c r="U400" s="4">
        <f t="shared" si="134"/>
        <v>218.60109999999997</v>
      </c>
      <c r="X400" s="4">
        <v>1971.8315</v>
      </c>
      <c r="Y400" s="4">
        <v>24308.7453</v>
      </c>
      <c r="AA400" s="4">
        <v>2685.1046</v>
      </c>
      <c r="AB400" s="4">
        <v>35273.6397</v>
      </c>
      <c r="AC400" s="4">
        <f t="shared" si="135"/>
        <v>4656.9361</v>
      </c>
      <c r="AD400" s="4">
        <f t="shared" si="135"/>
        <v>59582.384999999995</v>
      </c>
      <c r="AN400" s="4">
        <f t="shared" si="136"/>
        <v>4656.9361</v>
      </c>
      <c r="AO400" s="4">
        <f t="shared" si="136"/>
        <v>59582.384999999995</v>
      </c>
      <c r="AQ400" s="4">
        <f>J400+AD400</f>
        <v>59800.986099999995</v>
      </c>
      <c r="AR400" s="1">
        <f>J400/AQ400</f>
        <v>0.0036554765106122556</v>
      </c>
      <c r="AS400" s="1">
        <f>AD400/AQ400</f>
        <v>0.9963445234893877</v>
      </c>
      <c r="AU400" s="4">
        <f>U400+AO400</f>
        <v>59800.986099999995</v>
      </c>
      <c r="AV400" s="1">
        <f>U400/AU400</f>
        <v>0.0036554765106122556</v>
      </c>
      <c r="AW400" s="1">
        <f>AO400/AU400</f>
        <v>0.9963445234893877</v>
      </c>
    </row>
    <row r="401" spans="1:49" ht="12.75">
      <c r="A401" s="3">
        <v>1580</v>
      </c>
      <c r="B401" s="6">
        <v>12</v>
      </c>
      <c r="D401" s="4">
        <v>0.1455</v>
      </c>
      <c r="E401" s="4">
        <v>21.256</v>
      </c>
      <c r="G401" s="4">
        <v>106.7973</v>
      </c>
      <c r="H401" s="4">
        <v>15416.149099999999</v>
      </c>
      <c r="I401" s="4">
        <f t="shared" si="133"/>
        <v>106.9428</v>
      </c>
      <c r="J401" s="4">
        <f t="shared" si="133"/>
        <v>15437.405099999998</v>
      </c>
      <c r="T401" s="4">
        <f t="shared" si="134"/>
        <v>106.9428</v>
      </c>
      <c r="U401" s="4">
        <f t="shared" si="134"/>
        <v>15437.405099999998</v>
      </c>
      <c r="X401" s="4">
        <v>62.1845</v>
      </c>
      <c r="Y401" s="4">
        <v>829.3536</v>
      </c>
      <c r="AA401" s="4">
        <v>2395.783</v>
      </c>
      <c r="AB401" s="4">
        <v>31298.6805</v>
      </c>
      <c r="AC401" s="4">
        <f t="shared" si="135"/>
        <v>2457.9674999999997</v>
      </c>
      <c r="AD401" s="4">
        <f t="shared" si="135"/>
        <v>32128.034099999997</v>
      </c>
      <c r="AN401" s="4">
        <f t="shared" si="136"/>
        <v>2457.9674999999997</v>
      </c>
      <c r="AO401" s="4">
        <f t="shared" si="136"/>
        <v>32128.034099999997</v>
      </c>
      <c r="AQ401" s="4">
        <f>J401+AD401</f>
        <v>47565.43919999999</v>
      </c>
      <c r="AR401" s="1">
        <f>J401/AQ401</f>
        <v>0.32455087894994145</v>
      </c>
      <c r="AS401" s="1">
        <f>AD401/AQ401</f>
        <v>0.6754491210500586</v>
      </c>
      <c r="AU401" s="4">
        <f>U401+AO401</f>
        <v>47565.43919999999</v>
      </c>
      <c r="AV401" s="1">
        <f>U401/AU401</f>
        <v>0.32455087894994145</v>
      </c>
      <c r="AW401" s="1">
        <f>AO401/AU401</f>
        <v>0.6754491210500586</v>
      </c>
    </row>
    <row r="402" ht="12.75">
      <c r="B402" s="6"/>
    </row>
    <row r="403" spans="1:49" ht="12.75">
      <c r="A403" s="3">
        <f>1576-80</f>
        <v>1496</v>
      </c>
      <c r="B403" s="6"/>
      <c r="D403" s="4">
        <f>SUM(D397:D402)/5</f>
        <v>6.98616</v>
      </c>
      <c r="E403" s="4">
        <f>SUM(E397:E402)/5</f>
        <v>890.5478400000002</v>
      </c>
      <c r="G403" s="4">
        <f>SUM(G397:G402)/5</f>
        <v>31.374780000000005</v>
      </c>
      <c r="H403" s="4">
        <f>SUM(H397:H402)/5</f>
        <v>4347.0747599999995</v>
      </c>
      <c r="I403" s="4">
        <f>D403+G403</f>
        <v>38.36094000000001</v>
      </c>
      <c r="J403" s="4">
        <f>SUM(J397:J402)/5</f>
        <v>5237.6226</v>
      </c>
      <c r="T403" s="4">
        <f>D403+G403+M403+P403</f>
        <v>38.36094000000001</v>
      </c>
      <c r="U403" s="4">
        <f>E403+H403+N403+Q403</f>
        <v>5237.6226</v>
      </c>
      <c r="X403" s="4">
        <f>SUM(X397:X402)/5</f>
        <v>1805.15706</v>
      </c>
      <c r="Y403" s="4">
        <f>SUM(Y397:Y402)/5</f>
        <v>20965.4974</v>
      </c>
      <c r="AA403" s="4">
        <f>SUM(AA397:AA402)/5</f>
        <v>4785.82784</v>
      </c>
      <c r="AB403" s="4">
        <f>SUM(AB397:AB402)/5</f>
        <v>58061.60754000001</v>
      </c>
      <c r="AC403" s="4">
        <f>X403+AA403</f>
        <v>6590.9848999999995</v>
      </c>
      <c r="AD403" s="4">
        <f>SUM(AD397:AD402)/5</f>
        <v>79027.10494</v>
      </c>
      <c r="AN403" s="4">
        <f>X403+AA403+AG403+AJ403</f>
        <v>6590.9848999999995</v>
      </c>
      <c r="AO403" s="4">
        <f>Y403+AB403+AH403+AK403</f>
        <v>79027.10494000002</v>
      </c>
      <c r="AQ403" s="4">
        <f>SUM(AQ397:AQ402)/5</f>
        <v>84264.72753999999</v>
      </c>
      <c r="AU403" s="4">
        <f>U403+AO403</f>
        <v>84264.72754000002</v>
      </c>
      <c r="AV403" s="1">
        <f>U403/AU403</f>
        <v>0.06215676182556608</v>
      </c>
      <c r="AW403" s="1">
        <f>AO403/AU403</f>
        <v>0.9378432381744339</v>
      </c>
    </row>
    <row r="404" ht="12.75">
      <c r="B404" s="6"/>
    </row>
    <row r="405" spans="1:49" ht="12.75">
      <c r="A405" s="3">
        <v>1581</v>
      </c>
      <c r="B405" s="6">
        <v>12</v>
      </c>
      <c r="D405" s="4">
        <v>0.307</v>
      </c>
      <c r="E405" s="4">
        <v>44.8464</v>
      </c>
      <c r="G405" s="4">
        <v>12.2769</v>
      </c>
      <c r="H405" s="4">
        <v>1788.2524</v>
      </c>
      <c r="I405" s="4">
        <f aca="true" t="shared" si="137" ref="I405:J409">D405+G405</f>
        <v>12.5839</v>
      </c>
      <c r="J405" s="4">
        <f t="shared" si="137"/>
        <v>1833.0988</v>
      </c>
      <c r="T405" s="4">
        <f aca="true" t="shared" si="138" ref="T405:U409">D405+G405+M405+P405</f>
        <v>12.5839</v>
      </c>
      <c r="U405" s="4">
        <f t="shared" si="138"/>
        <v>1833.0988</v>
      </c>
      <c r="X405" s="4">
        <v>131.1984</v>
      </c>
      <c r="Y405" s="4">
        <v>1749.7923</v>
      </c>
      <c r="AA405" s="4">
        <v>148.235</v>
      </c>
      <c r="AB405" s="4">
        <v>1945.5201</v>
      </c>
      <c r="AC405" s="4">
        <f aca="true" t="shared" si="139" ref="AC405:AD409">X405+AA405</f>
        <v>279.4334</v>
      </c>
      <c r="AD405" s="4">
        <f t="shared" si="139"/>
        <v>3695.3124</v>
      </c>
      <c r="AN405" s="4">
        <f aca="true" t="shared" si="140" ref="AN405:AO409">X405+AA405+AG405+AJ405</f>
        <v>279.4334</v>
      </c>
      <c r="AO405" s="4">
        <f t="shared" si="140"/>
        <v>3695.3124</v>
      </c>
      <c r="AQ405" s="4">
        <f>J405+AD405</f>
        <v>5528.4112</v>
      </c>
      <c r="AR405" s="1">
        <f>J405/AQ405</f>
        <v>0.3315778681585769</v>
      </c>
      <c r="AS405" s="1">
        <f>AD405/AQ405</f>
        <v>0.6684221318414231</v>
      </c>
      <c r="AU405" s="4">
        <f>U405+AO405</f>
        <v>5528.4112</v>
      </c>
      <c r="AV405" s="1">
        <f>U405/AU405</f>
        <v>0.3315778681585769</v>
      </c>
      <c r="AW405" s="1">
        <f>AO405/AU405</f>
        <v>0.6684221318414231</v>
      </c>
    </row>
    <row r="406" spans="1:49" ht="12.75">
      <c r="A406" s="3">
        <v>1582</v>
      </c>
      <c r="B406" s="6">
        <v>12</v>
      </c>
      <c r="D406" s="4">
        <v>95.7581</v>
      </c>
      <c r="E406" s="4">
        <v>20055.9023</v>
      </c>
      <c r="G406" s="4">
        <v>0</v>
      </c>
      <c r="H406" s="4">
        <v>0</v>
      </c>
      <c r="I406" s="4">
        <f t="shared" si="137"/>
        <v>95.7581</v>
      </c>
      <c r="J406" s="4">
        <f t="shared" si="137"/>
        <v>20055.9023</v>
      </c>
      <c r="T406" s="4">
        <f t="shared" si="138"/>
        <v>95.7581</v>
      </c>
      <c r="U406" s="4">
        <f t="shared" si="138"/>
        <v>20055.9023</v>
      </c>
      <c r="X406" s="4">
        <v>414.6624</v>
      </c>
      <c r="Y406" s="4">
        <v>6228.8065</v>
      </c>
      <c r="AA406" s="4">
        <v>0</v>
      </c>
      <c r="AB406" s="4">
        <v>0</v>
      </c>
      <c r="AC406" s="4">
        <f t="shared" si="139"/>
        <v>414.6624</v>
      </c>
      <c r="AD406" s="4">
        <f t="shared" si="139"/>
        <v>6228.8065</v>
      </c>
      <c r="AN406" s="4">
        <f t="shared" si="140"/>
        <v>414.6624</v>
      </c>
      <c r="AO406" s="4">
        <f t="shared" si="140"/>
        <v>6228.8065</v>
      </c>
      <c r="AQ406" s="4">
        <f>J406+AD406</f>
        <v>26284.7088</v>
      </c>
      <c r="AR406" s="1">
        <f>J406/AQ406</f>
        <v>0.763025470535173</v>
      </c>
      <c r="AS406" s="1">
        <f>AD406/AQ406</f>
        <v>0.23697452946482708</v>
      </c>
      <c r="AU406" s="4">
        <f>U406+AO406</f>
        <v>26284.7088</v>
      </c>
      <c r="AV406" s="1">
        <f>U406/AU406</f>
        <v>0.763025470535173</v>
      </c>
      <c r="AW406" s="1">
        <f>AO406/AU406</f>
        <v>0.23697452946482708</v>
      </c>
    </row>
    <row r="407" spans="1:49" ht="12.75">
      <c r="A407" s="3">
        <v>1583</v>
      </c>
      <c r="B407" s="6">
        <v>12</v>
      </c>
      <c r="D407" s="4">
        <v>121.4364</v>
      </c>
      <c r="E407" s="4">
        <v>25456.0073</v>
      </c>
      <c r="G407" s="4">
        <v>0</v>
      </c>
      <c r="H407" s="4">
        <v>0</v>
      </c>
      <c r="I407" s="4">
        <f t="shared" si="137"/>
        <v>121.4364</v>
      </c>
      <c r="J407" s="4">
        <f t="shared" si="137"/>
        <v>25456.0073</v>
      </c>
      <c r="T407" s="4">
        <f t="shared" si="138"/>
        <v>121.4364</v>
      </c>
      <c r="U407" s="4">
        <f t="shared" si="138"/>
        <v>25456.0073</v>
      </c>
      <c r="X407" s="4">
        <v>379.2456</v>
      </c>
      <c r="Y407" s="4">
        <v>5946.2776</v>
      </c>
      <c r="AA407" s="4">
        <v>0</v>
      </c>
      <c r="AB407" s="4">
        <v>0</v>
      </c>
      <c r="AC407" s="4">
        <f t="shared" si="139"/>
        <v>379.2456</v>
      </c>
      <c r="AD407" s="4">
        <f t="shared" si="139"/>
        <v>5946.2776</v>
      </c>
      <c r="AN407" s="4">
        <f t="shared" si="140"/>
        <v>379.2456</v>
      </c>
      <c r="AO407" s="4">
        <f t="shared" si="140"/>
        <v>5946.2776</v>
      </c>
      <c r="AQ407" s="4">
        <f>J407+AD407</f>
        <v>31402.284900000002</v>
      </c>
      <c r="AR407" s="1">
        <f>J407/AQ407</f>
        <v>0.8106418810307654</v>
      </c>
      <c r="AS407" s="1">
        <f>AD407/AQ407</f>
        <v>0.18935811896923463</v>
      </c>
      <c r="AU407" s="4">
        <f>U407+AO407</f>
        <v>31402.284900000002</v>
      </c>
      <c r="AV407" s="1">
        <f>U407/AU407</f>
        <v>0.8106418810307654</v>
      </c>
      <c r="AW407" s="1">
        <f>AO407/AU407</f>
        <v>0.18935811896923463</v>
      </c>
    </row>
    <row r="408" spans="1:49" ht="12.75">
      <c r="A408" s="3">
        <v>1584</v>
      </c>
      <c r="B408" s="6">
        <v>12</v>
      </c>
      <c r="D408" s="4">
        <v>45.3599</v>
      </c>
      <c r="E408" s="4">
        <v>9502.7157</v>
      </c>
      <c r="G408" s="4">
        <v>166.2289</v>
      </c>
      <c r="H408" s="4">
        <v>27875.5036</v>
      </c>
      <c r="I408" s="4">
        <f t="shared" si="137"/>
        <v>211.58880000000002</v>
      </c>
      <c r="J408" s="4">
        <f t="shared" si="137"/>
        <v>37378.2193</v>
      </c>
      <c r="T408" s="4">
        <f t="shared" si="138"/>
        <v>211.58880000000002</v>
      </c>
      <c r="U408" s="4">
        <f t="shared" si="138"/>
        <v>37378.2193</v>
      </c>
      <c r="X408" s="4">
        <v>142.8991</v>
      </c>
      <c r="Y408" s="4">
        <v>2242.968</v>
      </c>
      <c r="AA408" s="4">
        <v>1704.5611000000001</v>
      </c>
      <c r="AB408" s="4">
        <v>23741.0703</v>
      </c>
      <c r="AC408" s="4">
        <f t="shared" si="139"/>
        <v>1847.4602000000002</v>
      </c>
      <c r="AD408" s="4">
        <f t="shared" si="139"/>
        <v>25984.0383</v>
      </c>
      <c r="AN408" s="4">
        <f t="shared" si="140"/>
        <v>1847.4602000000002</v>
      </c>
      <c r="AO408" s="4">
        <f t="shared" si="140"/>
        <v>25984.0383</v>
      </c>
      <c r="AQ408" s="4">
        <f>J408+AD408</f>
        <v>63362.2576</v>
      </c>
      <c r="AR408" s="1">
        <f>J408/AQ408</f>
        <v>0.589912997355069</v>
      </c>
      <c r="AS408" s="1">
        <f>AD408/AQ408</f>
        <v>0.41008700264493103</v>
      </c>
      <c r="AU408" s="4">
        <f>U408+AO408</f>
        <v>63362.2576</v>
      </c>
      <c r="AV408" s="1">
        <f>U408/AU408</f>
        <v>0.589912997355069</v>
      </c>
      <c r="AW408" s="1">
        <f>AO408/AU408</f>
        <v>0.41008700264493103</v>
      </c>
    </row>
    <row r="409" spans="1:49" ht="12.75">
      <c r="A409" s="3">
        <v>1585</v>
      </c>
      <c r="B409" s="6">
        <v>12</v>
      </c>
      <c r="D409" s="4">
        <v>41.0256</v>
      </c>
      <c r="E409" s="4">
        <v>6474.2507</v>
      </c>
      <c r="G409" s="4">
        <v>290.2093</v>
      </c>
      <c r="H409" s="4">
        <v>48592.300800000005</v>
      </c>
      <c r="I409" s="4">
        <f t="shared" si="137"/>
        <v>331.2349</v>
      </c>
      <c r="J409" s="4">
        <f t="shared" si="137"/>
        <v>55066.5515</v>
      </c>
      <c r="T409" s="4">
        <f t="shared" si="138"/>
        <v>331.2349</v>
      </c>
      <c r="U409" s="4">
        <f t="shared" si="138"/>
        <v>55066.5515</v>
      </c>
      <c r="X409" s="4">
        <v>580.7891</v>
      </c>
      <c r="Y409" s="4">
        <v>9989.5693</v>
      </c>
      <c r="AA409" s="4">
        <v>3478.9023</v>
      </c>
      <c r="AB409" s="4">
        <v>48722.596000000005</v>
      </c>
      <c r="AC409" s="4">
        <f t="shared" si="139"/>
        <v>4059.6914</v>
      </c>
      <c r="AD409" s="4">
        <f t="shared" si="139"/>
        <v>58712.16530000001</v>
      </c>
      <c r="AN409" s="4">
        <f t="shared" si="140"/>
        <v>4059.6914</v>
      </c>
      <c r="AO409" s="4">
        <f t="shared" si="140"/>
        <v>58712.16530000001</v>
      </c>
      <c r="AQ409" s="4">
        <f>J409+AD409</f>
        <v>113778.71680000001</v>
      </c>
      <c r="AR409" s="1">
        <f>J409/AQ409</f>
        <v>0.48397936845074346</v>
      </c>
      <c r="AS409" s="1">
        <f>AD409/AQ409</f>
        <v>0.5160206315492565</v>
      </c>
      <c r="AU409" s="4">
        <f>U409+AO409</f>
        <v>113778.71680000001</v>
      </c>
      <c r="AV409" s="1">
        <f>U409/AU409</f>
        <v>0.48397936845074346</v>
      </c>
      <c r="AW409" s="1">
        <f>AO409/AU409</f>
        <v>0.5160206315492565</v>
      </c>
    </row>
    <row r="410" ht="12.75">
      <c r="B410" s="6"/>
    </row>
    <row r="411" spans="1:49" ht="12.75">
      <c r="A411" s="3">
        <f>1581-85</f>
        <v>1496</v>
      </c>
      <c r="B411" s="6"/>
      <c r="D411" s="4">
        <f>SUM(D405:D410)/5</f>
        <v>60.7774</v>
      </c>
      <c r="E411" s="4">
        <f>SUM(E405:E410)/5</f>
        <v>12306.74448</v>
      </c>
      <c r="G411" s="4">
        <f>SUM(G405:G410)/5</f>
        <v>93.74302</v>
      </c>
      <c r="H411" s="4">
        <f>SUM(H405:H410)/5</f>
        <v>15651.211360000001</v>
      </c>
      <c r="I411" s="4">
        <f>D411+G411</f>
        <v>154.52042</v>
      </c>
      <c r="J411" s="4">
        <f>SUM(J405:J410)/5</f>
        <v>27957.95584</v>
      </c>
      <c r="T411" s="4">
        <f>D411+G411+M411+P411</f>
        <v>154.52042</v>
      </c>
      <c r="U411" s="4">
        <f>E411+H411+N411+Q411</f>
        <v>27957.955840000002</v>
      </c>
      <c r="X411" s="4">
        <f>SUM(X405:X410)/5</f>
        <v>329.75892</v>
      </c>
      <c r="Y411" s="4">
        <f>SUM(Y405:Y410)/5</f>
        <v>5231.48274</v>
      </c>
      <c r="AA411" s="4">
        <f>SUM(AA405:AA410)/5</f>
        <v>1066.33968</v>
      </c>
      <c r="AB411" s="4">
        <f>SUM(AB405:AB410)/5</f>
        <v>14881.837280000002</v>
      </c>
      <c r="AC411" s="4">
        <f>X411+AA411</f>
        <v>1396.0986</v>
      </c>
      <c r="AD411" s="4">
        <f>SUM(AD405:AD410)/5</f>
        <v>20113.320020000003</v>
      </c>
      <c r="AN411" s="4">
        <f>X411+AA411+AG411+AJ411</f>
        <v>1396.0986</v>
      </c>
      <c r="AO411" s="4">
        <f>Y411+AB411+AH411+AK411</f>
        <v>20113.320020000003</v>
      </c>
      <c r="AQ411" s="4">
        <f>SUM(AQ405:AQ410)/5</f>
        <v>48071.27586000001</v>
      </c>
      <c r="AU411" s="4">
        <f>U411+AO411</f>
        <v>48071.27586000001</v>
      </c>
      <c r="AV411" s="1">
        <f>U411/AU411</f>
        <v>0.5815937967076873</v>
      </c>
      <c r="AW411" s="1">
        <f>AO411/AU411</f>
        <v>0.4184062032923126</v>
      </c>
    </row>
    <row r="412" ht="12.75">
      <c r="B412" s="6"/>
    </row>
    <row r="413" spans="1:49" ht="12.75">
      <c r="A413" s="3">
        <v>1586</v>
      </c>
      <c r="B413" s="6">
        <v>12</v>
      </c>
      <c r="D413" s="4">
        <v>36.4172</v>
      </c>
      <c r="E413" s="4">
        <v>5747.0061</v>
      </c>
      <c r="G413" s="4">
        <v>137.0898</v>
      </c>
      <c r="H413" s="4">
        <v>21645.4034</v>
      </c>
      <c r="I413" s="4">
        <f aca="true" t="shared" si="141" ref="I413:J417">D413+G413</f>
        <v>173.507</v>
      </c>
      <c r="J413" s="4">
        <f t="shared" si="141"/>
        <v>27392.409499999998</v>
      </c>
      <c r="T413" s="4">
        <f aca="true" t="shared" si="142" ref="T413:U417">D413+G413+M413+P413</f>
        <v>173.507</v>
      </c>
      <c r="U413" s="4">
        <f t="shared" si="142"/>
        <v>27392.409499999998</v>
      </c>
      <c r="X413" s="4">
        <v>515.5498</v>
      </c>
      <c r="Y413" s="4">
        <v>8867.4533</v>
      </c>
      <c r="AA413" s="4">
        <v>7317.2819</v>
      </c>
      <c r="AB413" s="4">
        <v>106737.023</v>
      </c>
      <c r="AC413" s="4">
        <f aca="true" t="shared" si="143" ref="AC413:AD417">X413+AA413</f>
        <v>7832.8317</v>
      </c>
      <c r="AD413" s="4">
        <f t="shared" si="143"/>
        <v>115604.4763</v>
      </c>
      <c r="AN413" s="4">
        <f aca="true" t="shared" si="144" ref="AN413:AO417">X413+AA413+AG413+AJ413</f>
        <v>7832.8317</v>
      </c>
      <c r="AO413" s="4">
        <f t="shared" si="144"/>
        <v>115604.4763</v>
      </c>
      <c r="AQ413" s="4">
        <f>J413+AD413</f>
        <v>142996.8858</v>
      </c>
      <c r="AR413" s="1">
        <f>J413/AQ413</f>
        <v>0.1915594828988926</v>
      </c>
      <c r="AS413" s="1">
        <f>AD413/AQ413</f>
        <v>0.8084405171011074</v>
      </c>
      <c r="AU413" s="4">
        <f>U413+AO413</f>
        <v>142996.8858</v>
      </c>
      <c r="AV413" s="1">
        <f>U413/AU413</f>
        <v>0.1915594828988926</v>
      </c>
      <c r="AW413" s="1">
        <f>AO413/AU413</f>
        <v>0.8084405171011074</v>
      </c>
    </row>
    <row r="414" spans="1:49" ht="12.75">
      <c r="A414" s="3">
        <v>1587</v>
      </c>
      <c r="B414" s="6">
        <v>12</v>
      </c>
      <c r="D414" s="4">
        <v>2.9559</v>
      </c>
      <c r="E414" s="4">
        <v>466.4804</v>
      </c>
      <c r="G414" s="4">
        <v>48.5994</v>
      </c>
      <c r="H414" s="4">
        <v>7672.9046</v>
      </c>
      <c r="I414" s="4">
        <f t="shared" si="141"/>
        <v>51.5553</v>
      </c>
      <c r="J414" s="4">
        <f t="shared" si="141"/>
        <v>8139.385</v>
      </c>
      <c r="T414" s="4">
        <f t="shared" si="142"/>
        <v>51.5553</v>
      </c>
      <c r="U414" s="4">
        <f t="shared" si="142"/>
        <v>8139.385</v>
      </c>
      <c r="X414" s="4">
        <v>179.6877</v>
      </c>
      <c r="Y414" s="4">
        <v>2658.6732</v>
      </c>
      <c r="AA414" s="4">
        <v>7755.9305</v>
      </c>
      <c r="AB414" s="4">
        <v>113153.5193</v>
      </c>
      <c r="AC414" s="4">
        <f t="shared" si="143"/>
        <v>7935.618200000001</v>
      </c>
      <c r="AD414" s="4">
        <f t="shared" si="143"/>
        <v>115812.1925</v>
      </c>
      <c r="AN414" s="4">
        <f t="shared" si="144"/>
        <v>7935.618200000001</v>
      </c>
      <c r="AO414" s="4">
        <f t="shared" si="144"/>
        <v>115812.1925</v>
      </c>
      <c r="AQ414" s="4">
        <f>J414+AD414</f>
        <v>123951.5775</v>
      </c>
      <c r="AR414" s="1">
        <f>J414/AQ414</f>
        <v>0.06566584438991913</v>
      </c>
      <c r="AS414" s="1">
        <f>AD414/AQ414</f>
        <v>0.9343341556100809</v>
      </c>
      <c r="AU414" s="4">
        <f>U414+AO414</f>
        <v>123951.5775</v>
      </c>
      <c r="AV414" s="1">
        <f>U414/AU414</f>
        <v>0.06566584438991913</v>
      </c>
      <c r="AW414" s="1">
        <f>AO414/AU414</f>
        <v>0.9343341556100809</v>
      </c>
    </row>
    <row r="415" spans="1:49" ht="12.75">
      <c r="A415" s="3">
        <v>1588</v>
      </c>
      <c r="B415" s="6">
        <v>12</v>
      </c>
      <c r="D415" s="4">
        <v>4.38</v>
      </c>
      <c r="E415" s="4">
        <v>691.222</v>
      </c>
      <c r="G415" s="4">
        <v>12.3201</v>
      </c>
      <c r="H415" s="4">
        <v>1945.1411</v>
      </c>
      <c r="I415" s="4">
        <f t="shared" si="141"/>
        <v>16.7001</v>
      </c>
      <c r="J415" s="4">
        <f t="shared" si="141"/>
        <v>2636.3631</v>
      </c>
      <c r="T415" s="4">
        <f t="shared" si="142"/>
        <v>16.7001</v>
      </c>
      <c r="U415" s="4">
        <f t="shared" si="142"/>
        <v>2636.3631</v>
      </c>
      <c r="X415" s="4">
        <v>266.2578</v>
      </c>
      <c r="Y415" s="4">
        <v>3939.5724</v>
      </c>
      <c r="AA415" s="4">
        <v>11240.942</v>
      </c>
      <c r="AB415" s="4">
        <v>163985.1374</v>
      </c>
      <c r="AC415" s="4">
        <f t="shared" si="143"/>
        <v>11507.199799999999</v>
      </c>
      <c r="AD415" s="4">
        <f t="shared" si="143"/>
        <v>167924.7098</v>
      </c>
      <c r="AN415" s="4">
        <f t="shared" si="144"/>
        <v>11507.199799999999</v>
      </c>
      <c r="AO415" s="4">
        <f t="shared" si="144"/>
        <v>167924.7098</v>
      </c>
      <c r="AQ415" s="4">
        <f>J415+AD415</f>
        <v>170561.0729</v>
      </c>
      <c r="AR415" s="1">
        <f>J415/AQ415</f>
        <v>0.015457003495432399</v>
      </c>
      <c r="AS415" s="1">
        <f>AD415/AQ415</f>
        <v>0.9845429965045677</v>
      </c>
      <c r="AU415" s="4">
        <f>U415+AO415</f>
        <v>170561.0729</v>
      </c>
      <c r="AV415" s="1">
        <f>U415/AU415</f>
        <v>0.015457003495432399</v>
      </c>
      <c r="AW415" s="1">
        <f>AO415/AU415</f>
        <v>0.9845429965045677</v>
      </c>
    </row>
    <row r="416" spans="1:49" ht="12.75">
      <c r="A416" s="3">
        <v>1589</v>
      </c>
      <c r="B416" s="6">
        <v>12</v>
      </c>
      <c r="D416" s="4">
        <v>4.368</v>
      </c>
      <c r="E416" s="4">
        <v>689.3334</v>
      </c>
      <c r="G416" s="4">
        <v>5.569</v>
      </c>
      <c r="H416" s="4">
        <v>898.7508</v>
      </c>
      <c r="I416" s="4">
        <f t="shared" si="141"/>
        <v>9.937000000000001</v>
      </c>
      <c r="J416" s="4">
        <f t="shared" si="141"/>
        <v>1588.0842</v>
      </c>
      <c r="T416" s="4">
        <f t="shared" si="142"/>
        <v>9.937000000000001</v>
      </c>
      <c r="U416" s="4">
        <f t="shared" si="142"/>
        <v>1588.0842</v>
      </c>
      <c r="X416" s="4">
        <v>265.5304</v>
      </c>
      <c r="Y416" s="4">
        <v>3928.8085</v>
      </c>
      <c r="AA416" s="4">
        <v>6896.7126</v>
      </c>
      <c r="AB416" s="4">
        <v>100592.6102</v>
      </c>
      <c r="AC416" s="4">
        <f t="shared" si="143"/>
        <v>7162.2429999999995</v>
      </c>
      <c r="AD416" s="4">
        <f t="shared" si="143"/>
        <v>104521.4187</v>
      </c>
      <c r="AN416" s="4">
        <f t="shared" si="144"/>
        <v>7162.2429999999995</v>
      </c>
      <c r="AO416" s="4">
        <f t="shared" si="144"/>
        <v>104521.4187</v>
      </c>
      <c r="AQ416" s="4">
        <f>J416+AD416</f>
        <v>106109.50289999999</v>
      </c>
      <c r="AR416" s="1">
        <f>J416/AQ416</f>
        <v>0.014966465364526744</v>
      </c>
      <c r="AS416" s="1">
        <f>AD416/AQ416</f>
        <v>0.9850335346354733</v>
      </c>
      <c r="AU416" s="4">
        <f>U416+AO416</f>
        <v>106109.50289999999</v>
      </c>
      <c r="AV416" s="1">
        <f>U416/AU416</f>
        <v>0.014966465364526744</v>
      </c>
      <c r="AW416" s="1">
        <f>AO416/AU416</f>
        <v>0.9850335346354733</v>
      </c>
    </row>
    <row r="417" spans="1:49" ht="12.75">
      <c r="A417" s="3">
        <v>1590</v>
      </c>
      <c r="B417" s="6">
        <v>12</v>
      </c>
      <c r="D417" s="4">
        <v>4.1594</v>
      </c>
      <c r="E417" s="4">
        <v>683.7767</v>
      </c>
      <c r="G417" s="4">
        <v>4.6811</v>
      </c>
      <c r="H417" s="4">
        <v>789.8068</v>
      </c>
      <c r="I417" s="4">
        <f t="shared" si="141"/>
        <v>8.840499999999999</v>
      </c>
      <c r="J417" s="4">
        <f t="shared" si="141"/>
        <v>1473.5835</v>
      </c>
      <c r="T417" s="4">
        <f t="shared" si="142"/>
        <v>8.840499999999999</v>
      </c>
      <c r="U417" s="4">
        <f t="shared" si="142"/>
        <v>1473.5835</v>
      </c>
      <c r="X417" s="4">
        <v>140.2793</v>
      </c>
      <c r="Y417" s="4">
        <v>2067.951</v>
      </c>
      <c r="AA417" s="4">
        <v>16043.7662</v>
      </c>
      <c r="AB417" s="4">
        <v>234019.5782</v>
      </c>
      <c r="AC417" s="4">
        <f t="shared" si="143"/>
        <v>16184.0455</v>
      </c>
      <c r="AD417" s="4">
        <f t="shared" si="143"/>
        <v>236087.5292</v>
      </c>
      <c r="AN417" s="4">
        <f t="shared" si="144"/>
        <v>16184.0455</v>
      </c>
      <c r="AO417" s="4">
        <f t="shared" si="144"/>
        <v>236087.5292</v>
      </c>
      <c r="AQ417" s="4">
        <f>J417+AD417</f>
        <v>237561.1127</v>
      </c>
      <c r="AR417" s="1">
        <f>J417/AQ417</f>
        <v>0.006202965978951655</v>
      </c>
      <c r="AS417" s="1">
        <f>AD417/AQ417</f>
        <v>0.9937970340210484</v>
      </c>
      <c r="AU417" s="4">
        <f>U417+AO417</f>
        <v>237561.1127</v>
      </c>
      <c r="AV417" s="1">
        <f>U417/AU417</f>
        <v>0.006202965978951655</v>
      </c>
      <c r="AW417" s="1">
        <f>AO417/AU417</f>
        <v>0.9937970340210484</v>
      </c>
    </row>
    <row r="418" ht="12.75">
      <c r="B418" s="6"/>
    </row>
    <row r="419" spans="1:49" ht="12.75">
      <c r="A419" s="3">
        <f>1586-90</f>
        <v>1496</v>
      </c>
      <c r="B419" s="6"/>
      <c r="D419" s="4">
        <f>SUM(D413:D418)/5</f>
        <v>10.456100000000001</v>
      </c>
      <c r="E419" s="4">
        <f>SUM(E413:E418)/5</f>
        <v>1655.56372</v>
      </c>
      <c r="G419" s="4">
        <f>SUM(G413:G418)/5</f>
        <v>41.65187999999999</v>
      </c>
      <c r="H419" s="4">
        <f>SUM(H413:H418)/5</f>
        <v>6590.401339999999</v>
      </c>
      <c r="I419" s="4">
        <f>D419+G419</f>
        <v>52.10797999999999</v>
      </c>
      <c r="J419" s="4">
        <f>SUM(J413:J418)/5</f>
        <v>8245.965059999999</v>
      </c>
      <c r="T419" s="4">
        <f>D419+G419+M419+P419</f>
        <v>52.10797999999999</v>
      </c>
      <c r="U419" s="4">
        <f>E419+H419+N419+Q419</f>
        <v>8245.965059999999</v>
      </c>
      <c r="X419" s="4">
        <f>SUM(X413:X418)/5</f>
        <v>273.46099999999996</v>
      </c>
      <c r="Y419" s="4">
        <f>SUM(Y413:Y418)/5</f>
        <v>4292.49168</v>
      </c>
      <c r="AA419" s="4">
        <f>SUM(AA413:AA418)/5</f>
        <v>9850.92664</v>
      </c>
      <c r="AB419" s="4">
        <f>SUM(AB413:AB418)/5</f>
        <v>143697.57361999998</v>
      </c>
      <c r="AC419" s="4">
        <f>X419+AA419</f>
        <v>10124.387639999999</v>
      </c>
      <c r="AD419" s="4">
        <f>SUM(AD413:AD418)/5</f>
        <v>147990.0653</v>
      </c>
      <c r="AN419" s="4">
        <f>X419+AA419+AG419+AJ419</f>
        <v>10124.387639999999</v>
      </c>
      <c r="AO419" s="4">
        <f>Y419+AB419+AH419+AK419</f>
        <v>147990.0653</v>
      </c>
      <c r="AQ419" s="4">
        <f>SUM(AQ413:AQ418)/5</f>
        <v>156236.03035999998</v>
      </c>
      <c r="AU419" s="4">
        <f>U419+AO419</f>
        <v>156236.03035999998</v>
      </c>
      <c r="AV419" s="1">
        <f>U419/AU419</f>
        <v>0.05277889511785212</v>
      </c>
      <c r="AW419" s="1">
        <f>AO419/AU419</f>
        <v>0.947221104882148</v>
      </c>
    </row>
    <row r="420" ht="12.75">
      <c r="B420" s="6"/>
    </row>
    <row r="421" spans="1:49" ht="12.75">
      <c r="A421" s="3">
        <v>1591</v>
      </c>
      <c r="B421" s="6">
        <v>12</v>
      </c>
      <c r="D421" s="4">
        <v>4.2787</v>
      </c>
      <c r="E421" s="4">
        <v>721.2833</v>
      </c>
      <c r="G421" s="4">
        <v>10.3405</v>
      </c>
      <c r="H421" s="4">
        <v>1744.7159</v>
      </c>
      <c r="I421" s="4">
        <f aca="true" t="shared" si="145" ref="I421:J425">D421+G421</f>
        <v>14.6192</v>
      </c>
      <c r="J421" s="4">
        <f t="shared" si="145"/>
        <v>2465.9992</v>
      </c>
      <c r="T421" s="4">
        <f aca="true" t="shared" si="146" ref="T421:U425">D421+G421+M421+P421</f>
        <v>14.6192</v>
      </c>
      <c r="U421" s="4">
        <f t="shared" si="146"/>
        <v>2465.9992</v>
      </c>
      <c r="X421" s="4">
        <v>70.7619</v>
      </c>
      <c r="Y421" s="4">
        <v>1034.1611</v>
      </c>
      <c r="AA421" s="4">
        <v>17667.048</v>
      </c>
      <c r="AB421" s="4">
        <v>257784.7569</v>
      </c>
      <c r="AC421" s="4">
        <f aca="true" t="shared" si="147" ref="AC421:AD425">X421+AA421</f>
        <v>17737.8099</v>
      </c>
      <c r="AD421" s="4">
        <f t="shared" si="147"/>
        <v>258818.918</v>
      </c>
      <c r="AN421" s="4">
        <f aca="true" t="shared" si="148" ref="AN421:AO425">X421+AA421+AG421+AJ421</f>
        <v>17737.8099</v>
      </c>
      <c r="AO421" s="4">
        <f t="shared" si="148"/>
        <v>258818.918</v>
      </c>
      <c r="AQ421" s="4">
        <f>J421+AD421</f>
        <v>261284.9172</v>
      </c>
      <c r="AR421" s="1">
        <f>J421/AQ421</f>
        <v>0.009437969961780864</v>
      </c>
      <c r="AS421" s="1">
        <f>AD421/AQ421</f>
        <v>0.9905620300382192</v>
      </c>
      <c r="AU421" s="4">
        <f>U421+AO421</f>
        <v>261284.9172</v>
      </c>
      <c r="AV421" s="1">
        <f>U421/AU421</f>
        <v>0.009437969961780864</v>
      </c>
      <c r="AW421" s="1">
        <f>AO421/AU421</f>
        <v>0.9905620300382192</v>
      </c>
    </row>
    <row r="422" spans="1:49" ht="12.75">
      <c r="A422" s="3">
        <v>1592</v>
      </c>
      <c r="B422" s="6">
        <v>12</v>
      </c>
      <c r="D422" s="4">
        <v>4.2905</v>
      </c>
      <c r="E422" s="4">
        <v>723.2594</v>
      </c>
      <c r="G422" s="4">
        <v>13.4502</v>
      </c>
      <c r="H422" s="4">
        <v>2269.388</v>
      </c>
      <c r="I422" s="4">
        <f t="shared" si="145"/>
        <v>17.7407</v>
      </c>
      <c r="J422" s="4">
        <f t="shared" si="145"/>
        <v>2992.6474</v>
      </c>
      <c r="T422" s="4">
        <f t="shared" si="146"/>
        <v>17.7407</v>
      </c>
      <c r="U422" s="4">
        <f t="shared" si="146"/>
        <v>2992.6474</v>
      </c>
      <c r="X422" s="4">
        <v>70.9558</v>
      </c>
      <c r="Y422" s="4">
        <v>1036.9944</v>
      </c>
      <c r="AA422" s="4">
        <v>15508.0087</v>
      </c>
      <c r="AB422" s="4">
        <v>226293.6751</v>
      </c>
      <c r="AC422" s="4">
        <f t="shared" si="147"/>
        <v>15578.9645</v>
      </c>
      <c r="AD422" s="4">
        <f t="shared" si="147"/>
        <v>227330.6695</v>
      </c>
      <c r="AN422" s="4">
        <f t="shared" si="148"/>
        <v>15578.9645</v>
      </c>
      <c r="AO422" s="4">
        <f t="shared" si="148"/>
        <v>227330.6695</v>
      </c>
      <c r="AQ422" s="4">
        <f>J422+AD422</f>
        <v>230323.31689999998</v>
      </c>
      <c r="AR422" s="1">
        <f>J422/AQ422</f>
        <v>0.01299324549628349</v>
      </c>
      <c r="AS422" s="1">
        <f>AD422/AQ422</f>
        <v>0.9870067545037166</v>
      </c>
      <c r="AU422" s="4">
        <f>U422+AO422</f>
        <v>230323.31689999998</v>
      </c>
      <c r="AV422" s="1">
        <f>U422/AU422</f>
        <v>0.01299324549628349</v>
      </c>
      <c r="AW422" s="1">
        <f>AO422/AU422</f>
        <v>0.9870067545037166</v>
      </c>
    </row>
    <row r="423" spans="1:49" ht="12.75">
      <c r="A423" s="3">
        <v>1593</v>
      </c>
      <c r="B423" s="6">
        <v>12</v>
      </c>
      <c r="D423" s="4">
        <v>0.9613</v>
      </c>
      <c r="E423" s="4">
        <v>162.0417</v>
      </c>
      <c r="G423" s="4">
        <v>4.6106</v>
      </c>
      <c r="H423" s="4">
        <v>777.9174</v>
      </c>
      <c r="I423" s="4">
        <f t="shared" si="145"/>
        <v>5.571899999999999</v>
      </c>
      <c r="J423" s="4">
        <f t="shared" si="145"/>
        <v>939.9591</v>
      </c>
      <c r="T423" s="4">
        <f t="shared" si="146"/>
        <v>5.571899999999999</v>
      </c>
      <c r="U423" s="4">
        <f t="shared" si="146"/>
        <v>939.9591</v>
      </c>
      <c r="X423" s="4">
        <v>15.8972</v>
      </c>
      <c r="Y423" s="4">
        <v>232.3321</v>
      </c>
      <c r="AA423" s="4">
        <v>8009.825199999999</v>
      </c>
      <c r="AB423" s="4">
        <v>131646.2287</v>
      </c>
      <c r="AC423" s="4">
        <f t="shared" si="147"/>
        <v>8025.7224</v>
      </c>
      <c r="AD423" s="4">
        <f t="shared" si="147"/>
        <v>131878.5608</v>
      </c>
      <c r="AN423" s="4">
        <f t="shared" si="148"/>
        <v>8025.7224</v>
      </c>
      <c r="AO423" s="4">
        <f t="shared" si="148"/>
        <v>131878.5608</v>
      </c>
      <c r="AQ423" s="4">
        <f>J423+AD423</f>
        <v>132818.5199</v>
      </c>
      <c r="AR423" s="1">
        <f>J423/AQ423</f>
        <v>0.007077018330784756</v>
      </c>
      <c r="AS423" s="1">
        <f>AD423/AQ423</f>
        <v>0.9929229816692152</v>
      </c>
      <c r="AU423" s="4">
        <f>U423+AO423</f>
        <v>132818.5199</v>
      </c>
      <c r="AV423" s="1">
        <f>U423/AU423</f>
        <v>0.007077018330784756</v>
      </c>
      <c r="AW423" s="1">
        <f>AO423/AU423</f>
        <v>0.9929229816692152</v>
      </c>
    </row>
    <row r="424" spans="1:51" ht="12.75">
      <c r="A424" s="3">
        <v>1594</v>
      </c>
      <c r="B424" s="6">
        <v>12</v>
      </c>
      <c r="D424" s="4">
        <v>0</v>
      </c>
      <c r="E424" s="4">
        <v>0</v>
      </c>
      <c r="G424" s="4">
        <v>2.2287</v>
      </c>
      <c r="H424" s="4">
        <v>372.9818</v>
      </c>
      <c r="I424" s="4">
        <f t="shared" si="145"/>
        <v>2.2287</v>
      </c>
      <c r="J424" s="4">
        <f t="shared" si="145"/>
        <v>372.9818</v>
      </c>
      <c r="T424" s="4">
        <f t="shared" si="146"/>
        <v>2.2287</v>
      </c>
      <c r="U424" s="4">
        <f t="shared" si="146"/>
        <v>372.9818</v>
      </c>
      <c r="X424" s="4">
        <v>0</v>
      </c>
      <c r="Y424" s="4">
        <v>0</v>
      </c>
      <c r="AA424" s="4">
        <v>7636.094499999999</v>
      </c>
      <c r="AB424" s="4">
        <v>139628.7145</v>
      </c>
      <c r="AC424" s="4">
        <f t="shared" si="147"/>
        <v>7636.094499999999</v>
      </c>
      <c r="AD424" s="4">
        <f t="shared" si="147"/>
        <v>139628.7145</v>
      </c>
      <c r="AN424" s="4">
        <f t="shared" si="148"/>
        <v>7636.094499999999</v>
      </c>
      <c r="AO424" s="4">
        <f t="shared" si="148"/>
        <v>139628.7145</v>
      </c>
      <c r="AQ424" s="4">
        <f>J424+AD424</f>
        <v>140001.6963</v>
      </c>
      <c r="AR424" s="1">
        <f>J424/AQ424</f>
        <v>0.0026641234346244133</v>
      </c>
      <c r="AS424" s="1">
        <f>AD424/AQ424</f>
        <v>0.9973358765653755</v>
      </c>
      <c r="AU424" s="4">
        <f>U424+AO424</f>
        <v>140001.6963</v>
      </c>
      <c r="AV424" s="1">
        <f>U424/AU424</f>
        <v>0.0026641234346244133</v>
      </c>
      <c r="AW424" s="1">
        <f>AO424/AU424</f>
        <v>0.9973358765653755</v>
      </c>
      <c r="AY424" t="s">
        <v>76</v>
      </c>
    </row>
    <row r="425" spans="1:49" ht="12.75">
      <c r="A425" s="3">
        <v>1595</v>
      </c>
      <c r="B425" s="6">
        <v>12</v>
      </c>
      <c r="D425" s="4">
        <v>0</v>
      </c>
      <c r="E425" s="4">
        <v>0</v>
      </c>
      <c r="G425" s="4">
        <v>6.6677</v>
      </c>
      <c r="H425" s="4">
        <v>1115.8881</v>
      </c>
      <c r="I425" s="4">
        <f t="shared" si="145"/>
        <v>6.6677</v>
      </c>
      <c r="J425" s="4">
        <f t="shared" si="145"/>
        <v>1115.8881</v>
      </c>
      <c r="T425" s="4">
        <f t="shared" si="146"/>
        <v>6.6677</v>
      </c>
      <c r="U425" s="4">
        <f t="shared" si="146"/>
        <v>1115.8881</v>
      </c>
      <c r="X425" s="4">
        <v>0</v>
      </c>
      <c r="Y425" s="4">
        <v>0</v>
      </c>
      <c r="AA425" s="4">
        <v>4388.8767</v>
      </c>
      <c r="AB425" s="4">
        <v>64026.8594</v>
      </c>
      <c r="AC425" s="4">
        <f t="shared" si="147"/>
        <v>4388.8767</v>
      </c>
      <c r="AD425" s="4">
        <f t="shared" si="147"/>
        <v>64026.8594</v>
      </c>
      <c r="AN425" s="4">
        <f t="shared" si="148"/>
        <v>4388.8767</v>
      </c>
      <c r="AO425" s="4">
        <f t="shared" si="148"/>
        <v>64026.8594</v>
      </c>
      <c r="AQ425" s="4">
        <f>J425+AD425</f>
        <v>65142.7475</v>
      </c>
      <c r="AR425" s="1">
        <f>J425/AQ425</f>
        <v>0.01712989001576883</v>
      </c>
      <c r="AS425" s="1">
        <f>AD425/AQ425</f>
        <v>0.9828701099842312</v>
      </c>
      <c r="AU425" s="4">
        <f>U425+AO425</f>
        <v>65142.7475</v>
      </c>
      <c r="AV425" s="1">
        <f>U425/AU425</f>
        <v>0.01712989001576883</v>
      </c>
      <c r="AW425" s="1">
        <f>AO425/AU425</f>
        <v>0.9828701099842312</v>
      </c>
    </row>
    <row r="426" ht="12.75">
      <c r="B426" s="6"/>
    </row>
    <row r="427" spans="1:49" ht="12.75">
      <c r="A427" s="3">
        <f>1591-95</f>
        <v>1496</v>
      </c>
      <c r="B427" s="6"/>
      <c r="D427" s="4">
        <f>SUM(D421:D426)/5</f>
        <v>1.9060999999999997</v>
      </c>
      <c r="E427" s="4">
        <f>SUM(E421:E426)/5</f>
        <v>321.31687999999997</v>
      </c>
      <c r="G427" s="4">
        <f>SUM(G421:G426)/5</f>
        <v>7.45954</v>
      </c>
      <c r="H427" s="4">
        <f>SUM(H421:H426)/5</f>
        <v>1256.17824</v>
      </c>
      <c r="I427" s="4">
        <f>D427+G427</f>
        <v>9.365639999999999</v>
      </c>
      <c r="J427" s="4">
        <f>SUM(J421:J426)/5</f>
        <v>1577.49512</v>
      </c>
      <c r="T427" s="4">
        <f>D427+G427+M427+P427</f>
        <v>9.365639999999999</v>
      </c>
      <c r="U427" s="4">
        <f>E427+H427+N427+Q427</f>
        <v>1577.49512</v>
      </c>
      <c r="X427" s="4">
        <f>SUM(X421:X426)/5</f>
        <v>31.522979999999997</v>
      </c>
      <c r="Y427" s="4">
        <f>SUM(Y421:Y426)/5</f>
        <v>460.69752</v>
      </c>
      <c r="AA427" s="4">
        <f>SUM(AA421:AA426)/5</f>
        <v>10641.97062</v>
      </c>
      <c r="AB427" s="4">
        <f>SUM(AB421:AB426)/5</f>
        <v>163876.04692</v>
      </c>
      <c r="AC427" s="4">
        <f>X427+AA427</f>
        <v>10673.4936</v>
      </c>
      <c r="AD427" s="4">
        <f>SUM(AD421:AD426)/5</f>
        <v>164336.74443999998</v>
      </c>
      <c r="AN427" s="4">
        <f>X427+AA427+AG427+AJ427</f>
        <v>10673.4936</v>
      </c>
      <c r="AO427" s="4">
        <f>Y427+AB427+AH427+AK427</f>
        <v>164336.74443999998</v>
      </c>
      <c r="AQ427" s="4">
        <f>SUM(AQ421:AQ426)/5</f>
        <v>165914.23956</v>
      </c>
      <c r="AU427" s="4">
        <f>U427+AO427</f>
        <v>165914.23956</v>
      </c>
      <c r="AV427" s="1">
        <f>U427/AU427</f>
        <v>0.009507894706225782</v>
      </c>
      <c r="AW427" s="1">
        <f>AO427/AU427</f>
        <v>0.9904921052937742</v>
      </c>
    </row>
    <row r="428" ht="12.75">
      <c r="B428" s="6"/>
    </row>
    <row r="429" spans="1:49" ht="12.75">
      <c r="A429" s="3">
        <v>1596</v>
      </c>
      <c r="B429" s="6">
        <v>12</v>
      </c>
      <c r="D429" s="4">
        <v>0</v>
      </c>
      <c r="E429" s="4">
        <v>0</v>
      </c>
      <c r="G429" s="4">
        <v>5.12</v>
      </c>
      <c r="H429" s="4">
        <v>857.6613</v>
      </c>
      <c r="I429" s="4">
        <f aca="true" t="shared" si="149" ref="I429:J433">D429+G429</f>
        <v>5.12</v>
      </c>
      <c r="J429" s="4">
        <f t="shared" si="149"/>
        <v>857.6613</v>
      </c>
      <c r="T429" s="4">
        <f aca="true" t="shared" si="150" ref="T429:U433">D429+G429+M429+P429</f>
        <v>5.12</v>
      </c>
      <c r="U429" s="4">
        <f t="shared" si="150"/>
        <v>857.6613</v>
      </c>
      <c r="X429" s="4">
        <v>0</v>
      </c>
      <c r="Y429" s="4">
        <v>0</v>
      </c>
      <c r="AA429" s="4">
        <v>3712.4549</v>
      </c>
      <c r="AB429" s="4">
        <v>54173.2803</v>
      </c>
      <c r="AC429" s="4">
        <f aca="true" t="shared" si="151" ref="AC429:AD433">X429+AA429</f>
        <v>3712.4549</v>
      </c>
      <c r="AD429" s="4">
        <f t="shared" si="151"/>
        <v>54173.2803</v>
      </c>
      <c r="AN429" s="4">
        <f aca="true" t="shared" si="152" ref="AN429:AO433">X429+AA429+AG429+AJ429</f>
        <v>3712.4549</v>
      </c>
      <c r="AO429" s="4">
        <f t="shared" si="152"/>
        <v>54173.2803</v>
      </c>
      <c r="AQ429" s="4">
        <f>J429+AD429</f>
        <v>55030.9416</v>
      </c>
      <c r="AR429" s="1">
        <f>J429/AQ429</f>
        <v>0.015585074052231009</v>
      </c>
      <c r="AS429" s="1">
        <f>AD429/AQ429</f>
        <v>0.984414925947769</v>
      </c>
      <c r="AU429" s="4">
        <f>U429+AO429</f>
        <v>55030.9416</v>
      </c>
      <c r="AV429" s="1">
        <f>U429/AU429</f>
        <v>0.015585074052231009</v>
      </c>
      <c r="AW429" s="1">
        <f>AO429/AU429</f>
        <v>0.984414925947769</v>
      </c>
    </row>
    <row r="430" spans="1:49" ht="12.75">
      <c r="A430" s="3">
        <v>1597</v>
      </c>
      <c r="B430" s="6">
        <v>12</v>
      </c>
      <c r="D430" s="4">
        <v>0</v>
      </c>
      <c r="E430" s="4">
        <v>0</v>
      </c>
      <c r="G430" s="4">
        <v>1.6527</v>
      </c>
      <c r="H430" s="4">
        <v>278.2232</v>
      </c>
      <c r="I430" s="4">
        <f t="shared" si="149"/>
        <v>1.6527</v>
      </c>
      <c r="J430" s="4">
        <f t="shared" si="149"/>
        <v>278.2232</v>
      </c>
      <c r="T430" s="4">
        <f t="shared" si="150"/>
        <v>1.6527</v>
      </c>
      <c r="U430" s="4">
        <f t="shared" si="150"/>
        <v>278.2232</v>
      </c>
      <c r="X430" s="4">
        <v>0</v>
      </c>
      <c r="Y430" s="4">
        <v>0</v>
      </c>
      <c r="AA430" s="4">
        <v>2103.2265</v>
      </c>
      <c r="AB430" s="4">
        <v>30722.5234</v>
      </c>
      <c r="AC430" s="4">
        <f t="shared" si="151"/>
        <v>2103.2265</v>
      </c>
      <c r="AD430" s="4">
        <f t="shared" si="151"/>
        <v>30722.5234</v>
      </c>
      <c r="AN430" s="4">
        <f t="shared" si="152"/>
        <v>2103.2265</v>
      </c>
      <c r="AO430" s="4">
        <f t="shared" si="152"/>
        <v>30722.5234</v>
      </c>
      <c r="AQ430" s="4">
        <f>J430+AD430</f>
        <v>31000.7466</v>
      </c>
      <c r="AR430" s="1">
        <f>J430/AQ430</f>
        <v>0.00897472578934599</v>
      </c>
      <c r="AS430" s="1">
        <f>AD430/AQ430</f>
        <v>0.991025274210654</v>
      </c>
      <c r="AU430" s="4">
        <f>U430+AO430</f>
        <v>31000.7466</v>
      </c>
      <c r="AV430" s="1">
        <f>U430/AU430</f>
        <v>0.00897472578934599</v>
      </c>
      <c r="AW430" s="1">
        <f>AO430/AU430</f>
        <v>0.991025274210654</v>
      </c>
    </row>
    <row r="431" spans="1:49" ht="12.75">
      <c r="A431" s="3">
        <v>1598</v>
      </c>
      <c r="B431" s="6">
        <v>12</v>
      </c>
      <c r="D431" s="4">
        <v>0</v>
      </c>
      <c r="E431" s="4">
        <v>0</v>
      </c>
      <c r="G431" s="4">
        <v>0.1693</v>
      </c>
      <c r="H431" s="4">
        <v>28.3313</v>
      </c>
      <c r="I431" s="4">
        <f t="shared" si="149"/>
        <v>0.1693</v>
      </c>
      <c r="J431" s="4">
        <f t="shared" si="149"/>
        <v>28.3313</v>
      </c>
      <c r="T431" s="4">
        <f t="shared" si="150"/>
        <v>0.1693</v>
      </c>
      <c r="U431" s="4">
        <f t="shared" si="150"/>
        <v>28.3313</v>
      </c>
      <c r="X431" s="4">
        <v>0</v>
      </c>
      <c r="Y431" s="4">
        <v>0</v>
      </c>
      <c r="AA431" s="4">
        <v>1327.9118</v>
      </c>
      <c r="AB431" s="4">
        <v>19007.1417</v>
      </c>
      <c r="AC431" s="4">
        <f t="shared" si="151"/>
        <v>1327.9118</v>
      </c>
      <c r="AD431" s="4">
        <f t="shared" si="151"/>
        <v>19007.1417</v>
      </c>
      <c r="AN431" s="4">
        <f t="shared" si="152"/>
        <v>1327.9118</v>
      </c>
      <c r="AO431" s="4">
        <f t="shared" si="152"/>
        <v>19007.1417</v>
      </c>
      <c r="AQ431" s="4">
        <f>J431+AD431</f>
        <v>19035.473</v>
      </c>
      <c r="AR431" s="1">
        <f>J431/AQ431</f>
        <v>0.00148834231752476</v>
      </c>
      <c r="AS431" s="1">
        <f>AD431/AQ431</f>
        <v>0.9985116576824752</v>
      </c>
      <c r="AU431" s="4">
        <f>U431+AO431</f>
        <v>19035.473</v>
      </c>
      <c r="AV431" s="1">
        <f>U431/AU431</f>
        <v>0.00148834231752476</v>
      </c>
      <c r="AW431" s="1">
        <f>AO431/AU431</f>
        <v>0.9985116576824752</v>
      </c>
    </row>
    <row r="432" spans="1:49" ht="12.75">
      <c r="A432" s="3">
        <v>1599</v>
      </c>
      <c r="B432" s="6">
        <v>12</v>
      </c>
      <c r="D432" s="4">
        <v>0</v>
      </c>
      <c r="E432" s="4">
        <v>0</v>
      </c>
      <c r="G432" s="4">
        <v>0</v>
      </c>
      <c r="H432" s="4">
        <v>0</v>
      </c>
      <c r="I432" s="4">
        <f t="shared" si="149"/>
        <v>0</v>
      </c>
      <c r="J432" s="4">
        <f t="shared" si="149"/>
        <v>0</v>
      </c>
      <c r="T432" s="4">
        <f t="shared" si="150"/>
        <v>0</v>
      </c>
      <c r="U432" s="4">
        <f t="shared" si="150"/>
        <v>0</v>
      </c>
      <c r="X432" s="4">
        <v>0</v>
      </c>
      <c r="Y432" s="4">
        <v>0</v>
      </c>
      <c r="AA432" s="4">
        <v>1384.8855</v>
      </c>
      <c r="AB432" s="4">
        <v>19709.295</v>
      </c>
      <c r="AC432" s="4">
        <f t="shared" si="151"/>
        <v>1384.8855</v>
      </c>
      <c r="AD432" s="4">
        <f t="shared" si="151"/>
        <v>19709.295</v>
      </c>
      <c r="AN432" s="4">
        <f t="shared" si="152"/>
        <v>1384.8855</v>
      </c>
      <c r="AO432" s="4">
        <f t="shared" si="152"/>
        <v>19709.295</v>
      </c>
      <c r="AQ432" s="4">
        <f>J432+AD432</f>
        <v>19709.295</v>
      </c>
      <c r="AR432" s="1">
        <f>J432/AQ432</f>
        <v>0</v>
      </c>
      <c r="AS432" s="1">
        <f>AD432/AQ432</f>
        <v>1</v>
      </c>
      <c r="AU432" s="4">
        <f>U432+AO432</f>
        <v>19709.295</v>
      </c>
      <c r="AV432" s="1">
        <f>U432/AU432</f>
        <v>0</v>
      </c>
      <c r="AW432" s="1">
        <f>AO432/AU432</f>
        <v>1</v>
      </c>
    </row>
    <row r="433" spans="1:49" ht="12.75">
      <c r="A433" s="3">
        <v>1600</v>
      </c>
      <c r="B433" s="6">
        <v>12</v>
      </c>
      <c r="D433" s="4">
        <v>23.8961</v>
      </c>
      <c r="E433" s="4">
        <v>4316.4443</v>
      </c>
      <c r="G433" s="4">
        <v>1943.4632</v>
      </c>
      <c r="H433" s="4">
        <v>351052.7764</v>
      </c>
      <c r="I433" s="4">
        <f t="shared" si="149"/>
        <v>1967.3592999999998</v>
      </c>
      <c r="J433" s="4">
        <f t="shared" si="149"/>
        <v>355369.22069999995</v>
      </c>
      <c r="T433" s="4">
        <f t="shared" si="150"/>
        <v>1967.3592999999998</v>
      </c>
      <c r="U433" s="4">
        <f t="shared" si="150"/>
        <v>355369.22069999995</v>
      </c>
      <c r="X433" s="4">
        <v>131.0839</v>
      </c>
      <c r="Y433" s="4">
        <v>1886.9482</v>
      </c>
      <c r="AA433" s="4">
        <v>2780.2976</v>
      </c>
      <c r="AB433" s="4">
        <v>40554.284</v>
      </c>
      <c r="AC433" s="4">
        <f t="shared" si="151"/>
        <v>2911.3815</v>
      </c>
      <c r="AD433" s="4">
        <f t="shared" si="151"/>
        <v>42441.2322</v>
      </c>
      <c r="AN433" s="4">
        <f t="shared" si="152"/>
        <v>2911.3815</v>
      </c>
      <c r="AO433" s="4">
        <f t="shared" si="152"/>
        <v>42441.2322</v>
      </c>
      <c r="AQ433" s="4">
        <f>J433+AD433</f>
        <v>397810.4528999999</v>
      </c>
      <c r="AR433" s="1">
        <f>J433/AQ433</f>
        <v>0.8933129285804144</v>
      </c>
      <c r="AS433" s="1">
        <f>AD433/AQ433</f>
        <v>0.10668707141958564</v>
      </c>
      <c r="AU433" s="4">
        <f>U433+AO433</f>
        <v>397810.4528999999</v>
      </c>
      <c r="AV433" s="1">
        <f>U433/AU433</f>
        <v>0.8933129285804144</v>
      </c>
      <c r="AW433" s="1">
        <f>AO433/AU433</f>
        <v>0.10668707141958564</v>
      </c>
    </row>
    <row r="434" ht="12.75">
      <c r="B434" s="6"/>
    </row>
    <row r="435" spans="1:49" ht="12.75">
      <c r="A435" s="3">
        <f>1596-1600</f>
        <v>-4</v>
      </c>
      <c r="B435" s="6"/>
      <c r="D435" s="4">
        <f>SUM(D429:D434)/5</f>
        <v>4.7792200000000005</v>
      </c>
      <c r="E435" s="4">
        <f>SUM(E429:E434)/5</f>
        <v>863.28886</v>
      </c>
      <c r="G435" s="4">
        <f>SUM(G429:G434)/5</f>
        <v>390.08104</v>
      </c>
      <c r="H435" s="4">
        <f>SUM(H429:H434)/5</f>
        <v>70443.39843999999</v>
      </c>
      <c r="I435" s="4">
        <f>D435+G435</f>
        <v>394.86026</v>
      </c>
      <c r="J435" s="4">
        <f>SUM(J429:J434)/5</f>
        <v>71306.68729999999</v>
      </c>
      <c r="T435" s="4">
        <f>D435+G435+M435+P435</f>
        <v>394.86026</v>
      </c>
      <c r="U435" s="4">
        <f>E435+H435+N435+Q435</f>
        <v>71306.68729999999</v>
      </c>
      <c r="X435" s="4">
        <f>SUM(X429:X434)/5</f>
        <v>26.21678</v>
      </c>
      <c r="Y435" s="4">
        <f>SUM(Y429:Y434)/5</f>
        <v>377.38964</v>
      </c>
      <c r="AA435" s="4">
        <f>SUM(AA429:AA434)/5</f>
        <v>2261.75526</v>
      </c>
      <c r="AB435" s="4">
        <f>SUM(AB429:AB434)/5</f>
        <v>32833.304879999996</v>
      </c>
      <c r="AC435" s="4">
        <f>X435+AA435</f>
        <v>2287.97204</v>
      </c>
      <c r="AD435" s="4">
        <f>SUM(AD429:AD434)/5</f>
        <v>33210.69452</v>
      </c>
      <c r="AN435" s="4">
        <f>X435+AA435+AG435+AJ435</f>
        <v>2287.97204</v>
      </c>
      <c r="AO435" s="4">
        <f>Y435+AB435+AH435+AK435</f>
        <v>33210.69452</v>
      </c>
      <c r="AQ435" s="4">
        <f>SUM(AQ429:AQ434)/5</f>
        <v>104517.38181999998</v>
      </c>
      <c r="AU435" s="4">
        <f>U435+AO435</f>
        <v>104517.38181999998</v>
      </c>
      <c r="AV435" s="1">
        <f>U435/AU435</f>
        <v>0.6822471636612989</v>
      </c>
      <c r="AW435" s="1">
        <f>AO435/AU435</f>
        <v>0.3177528363387012</v>
      </c>
    </row>
    <row r="436" ht="12.75">
      <c r="B436" s="6"/>
    </row>
    <row r="437" ht="12.75">
      <c r="A437" s="3">
        <v>1601</v>
      </c>
    </row>
    <row r="438" ht="12.75">
      <c r="A438" s="3">
        <v>1602</v>
      </c>
    </row>
    <row r="439" ht="12.75">
      <c r="A439" s="3">
        <v>1603</v>
      </c>
    </row>
    <row r="440" ht="12.75">
      <c r="A440" s="3">
        <v>1604</v>
      </c>
    </row>
    <row r="441" ht="12.75">
      <c r="A441" s="3">
        <v>1605</v>
      </c>
    </row>
    <row r="442" ht="12.75">
      <c r="A442" s="3">
        <v>1606</v>
      </c>
    </row>
    <row r="443" ht="12.75">
      <c r="A443" s="3">
        <v>1607</v>
      </c>
    </row>
    <row r="444" ht="12.75">
      <c r="A444" s="3">
        <v>1608</v>
      </c>
    </row>
    <row r="445" ht="12.75">
      <c r="A445" s="3">
        <v>1609</v>
      </c>
    </row>
    <row r="446" ht="12.75">
      <c r="A446" s="3">
        <v>1610</v>
      </c>
    </row>
    <row r="447" ht="12.75">
      <c r="A447" s="3">
        <v>1611</v>
      </c>
    </row>
    <row r="448" ht="12.75">
      <c r="A448" s="3">
        <v>1612</v>
      </c>
    </row>
    <row r="449" ht="12.75">
      <c r="A449" s="3">
        <v>1613</v>
      </c>
    </row>
    <row r="450" ht="12.75">
      <c r="A450" s="3">
        <v>1614</v>
      </c>
    </row>
    <row r="451" ht="12.75">
      <c r="A451" s="3">
        <v>1615</v>
      </c>
    </row>
    <row r="452" ht="12.75">
      <c r="A452" s="3">
        <v>1616</v>
      </c>
    </row>
    <row r="453" ht="12.75">
      <c r="A453" s="3">
        <v>1617</v>
      </c>
    </row>
    <row r="454" ht="12.75">
      <c r="A454" s="3">
        <v>1618</v>
      </c>
    </row>
    <row r="455" ht="12.75">
      <c r="A455" s="3">
        <v>1619</v>
      </c>
    </row>
    <row r="456" ht="12.75">
      <c r="A456" s="3">
        <v>1620</v>
      </c>
    </row>
    <row r="457" ht="12.75">
      <c r="A457" s="3">
        <v>1621</v>
      </c>
    </row>
    <row r="458" ht="12.75">
      <c r="A458" s="3">
        <v>1622</v>
      </c>
    </row>
    <row r="459" ht="12.75">
      <c r="A459" s="3">
        <v>1623</v>
      </c>
    </row>
    <row r="460" ht="12.75">
      <c r="A460" s="3">
        <v>1624</v>
      </c>
    </row>
    <row r="461" ht="12.75">
      <c r="A461" s="3">
        <v>1625</v>
      </c>
    </row>
    <row r="462" ht="12.75">
      <c r="A462" s="3">
        <v>1626</v>
      </c>
    </row>
    <row r="463" ht="12.75">
      <c r="A463" s="3">
        <v>1627</v>
      </c>
    </row>
    <row r="464" ht="12.75">
      <c r="A464" s="3">
        <v>1628</v>
      </c>
    </row>
    <row r="465" ht="12.75">
      <c r="A465" s="3">
        <v>1629</v>
      </c>
    </row>
    <row r="466" ht="12.75">
      <c r="A466" s="3">
        <v>1630</v>
      </c>
    </row>
    <row r="467" ht="12.75">
      <c r="A467" s="3">
        <v>1631</v>
      </c>
    </row>
    <row r="468" ht="12.75">
      <c r="A468" s="3">
        <v>1632</v>
      </c>
    </row>
    <row r="469" ht="12.75">
      <c r="A469" s="3">
        <v>1633</v>
      </c>
    </row>
    <row r="470" ht="12.75">
      <c r="A470" s="3">
        <v>1634</v>
      </c>
    </row>
    <row r="471" ht="12.75">
      <c r="A471" s="3">
        <v>1635</v>
      </c>
    </row>
    <row r="472" ht="12.75">
      <c r="A472" s="3">
        <v>1636</v>
      </c>
    </row>
    <row r="473" ht="12.75">
      <c r="A473" s="3">
        <v>1637</v>
      </c>
    </row>
    <row r="474" ht="12.75">
      <c r="A474" s="3">
        <v>1638</v>
      </c>
    </row>
    <row r="475" ht="12.75">
      <c r="A475" s="3">
        <v>1639</v>
      </c>
    </row>
    <row r="476" ht="12.75">
      <c r="A476" s="3">
        <v>1640</v>
      </c>
    </row>
    <row r="477" ht="12.75">
      <c r="A477" s="3">
        <v>1641</v>
      </c>
    </row>
    <row r="478" ht="12.75">
      <c r="A478" s="3">
        <v>1642</v>
      </c>
    </row>
    <row r="479" ht="12.75">
      <c r="A479" s="3">
        <v>1643</v>
      </c>
    </row>
    <row r="480" ht="12.75">
      <c r="A480" s="3">
        <v>1644</v>
      </c>
    </row>
    <row r="481" ht="12.75">
      <c r="A481" s="3">
        <v>1645</v>
      </c>
    </row>
    <row r="482" ht="12.75">
      <c r="A482" s="3">
        <v>1646</v>
      </c>
    </row>
    <row r="483" ht="12.75">
      <c r="A483" s="3">
        <v>1647</v>
      </c>
    </row>
    <row r="484" ht="12.75">
      <c r="A484" s="3">
        <v>1648</v>
      </c>
    </row>
    <row r="485" ht="12.75">
      <c r="A485" s="3">
        <v>1649</v>
      </c>
    </row>
    <row r="486" ht="12.75">
      <c r="A486" s="3">
        <v>1650</v>
      </c>
    </row>
    <row r="487" ht="12.75">
      <c r="A487" s="3">
        <v>1651</v>
      </c>
    </row>
    <row r="488" ht="12.75">
      <c r="A488" s="3">
        <v>1652</v>
      </c>
    </row>
    <row r="489" ht="12.75">
      <c r="A489" s="3">
        <v>1653</v>
      </c>
    </row>
    <row r="490" ht="12.75">
      <c r="A490" s="3">
        <v>1654</v>
      </c>
    </row>
    <row r="491" ht="12.75">
      <c r="A491" s="3">
        <v>1655</v>
      </c>
    </row>
    <row r="492" ht="12.75">
      <c r="A492" s="3">
        <v>1656</v>
      </c>
    </row>
    <row r="493" ht="12.75">
      <c r="A493" s="3">
        <v>1657</v>
      </c>
    </row>
    <row r="494" ht="12.75">
      <c r="A494" s="3">
        <v>1658</v>
      </c>
    </row>
    <row r="495" ht="12.75">
      <c r="A495" s="3">
        <v>1659</v>
      </c>
    </row>
    <row r="496" ht="12.75">
      <c r="A496" s="3">
        <v>1660</v>
      </c>
    </row>
    <row r="497" ht="12.75">
      <c r="A497" s="3">
        <v>1661</v>
      </c>
    </row>
    <row r="498" ht="12.75">
      <c r="A498" s="3">
        <v>1662</v>
      </c>
    </row>
    <row r="499" ht="12.75">
      <c r="A499" s="3">
        <v>1663</v>
      </c>
    </row>
    <row r="500" ht="12.75">
      <c r="A500" s="3">
        <v>1664</v>
      </c>
    </row>
    <row r="501" ht="12.75">
      <c r="A501" s="3">
        <v>1665</v>
      </c>
    </row>
    <row r="502" ht="12.75">
      <c r="A502" s="3">
        <v>1666</v>
      </c>
    </row>
    <row r="503" ht="12.75">
      <c r="A503" s="3">
        <v>1667</v>
      </c>
    </row>
    <row r="504" ht="12.75">
      <c r="A504" s="3">
        <v>1668</v>
      </c>
    </row>
    <row r="505" ht="12.75">
      <c r="A505" s="3">
        <v>1669</v>
      </c>
    </row>
    <row r="506" ht="12.75">
      <c r="A506" s="3">
        <v>1670</v>
      </c>
    </row>
    <row r="507" ht="12.75">
      <c r="A507" s="3">
        <v>1671</v>
      </c>
    </row>
    <row r="508" ht="12.75">
      <c r="A508" s="3">
        <v>1672</v>
      </c>
    </row>
    <row r="509" ht="12.75">
      <c r="A509" s="3">
        <v>1673</v>
      </c>
    </row>
    <row r="510" ht="12.75">
      <c r="A510" s="3">
        <v>1674</v>
      </c>
    </row>
    <row r="511" ht="12.75">
      <c r="A511" s="3">
        <v>1675</v>
      </c>
    </row>
    <row r="512" ht="12.75">
      <c r="A512" s="3">
        <v>1676</v>
      </c>
    </row>
    <row r="513" ht="12.75">
      <c r="A513" s="3">
        <v>1677</v>
      </c>
    </row>
    <row r="514" ht="12.75">
      <c r="A514" s="3">
        <v>1678</v>
      </c>
    </row>
    <row r="515" ht="12.75">
      <c r="A515" s="3">
        <v>1679</v>
      </c>
    </row>
    <row r="516" ht="12.75">
      <c r="A516" s="3">
        <v>1680</v>
      </c>
    </row>
    <row r="517" ht="12.75">
      <c r="A517" s="3">
        <v>1681</v>
      </c>
    </row>
    <row r="518" ht="12.75">
      <c r="A518" s="3">
        <v>1682</v>
      </c>
    </row>
    <row r="519" ht="12.75">
      <c r="A519" s="3">
        <v>1683</v>
      </c>
    </row>
    <row r="520" ht="12.75">
      <c r="A520" s="3">
        <v>1684</v>
      </c>
    </row>
    <row r="521" ht="12.75">
      <c r="A521" s="3">
        <v>1685</v>
      </c>
    </row>
    <row r="522" ht="12.75">
      <c r="A522" s="3">
        <v>1686</v>
      </c>
    </row>
    <row r="523" ht="12.75">
      <c r="A523" s="3">
        <v>1687</v>
      </c>
    </row>
    <row r="524" ht="12.75">
      <c r="A524" s="3">
        <v>1688</v>
      </c>
    </row>
    <row r="525" ht="12.75">
      <c r="A525" s="3">
        <v>1689</v>
      </c>
    </row>
    <row r="526" ht="12.75">
      <c r="A526" s="3">
        <v>1690</v>
      </c>
    </row>
    <row r="527" ht="12.75">
      <c r="A527" s="3">
        <v>1691</v>
      </c>
    </row>
    <row r="528" ht="12.75">
      <c r="A528" s="3">
        <v>1692</v>
      </c>
    </row>
    <row r="529" ht="12.75">
      <c r="A529" s="3">
        <v>1693</v>
      </c>
    </row>
    <row r="530" ht="12.75">
      <c r="A530" s="3">
        <v>1694</v>
      </c>
    </row>
    <row r="531" ht="12.75">
      <c r="A531" s="3">
        <v>1695</v>
      </c>
    </row>
    <row r="532" ht="12.75">
      <c r="A532" s="3">
        <v>1696</v>
      </c>
    </row>
    <row r="533" ht="12.75">
      <c r="A533" s="3">
        <v>1697</v>
      </c>
    </row>
    <row r="534" ht="12.75">
      <c r="A534" s="3">
        <v>1698</v>
      </c>
    </row>
    <row r="535" ht="12.75">
      <c r="A535" s="3">
        <v>1699</v>
      </c>
    </row>
    <row r="536" ht="12.75">
      <c r="A536" s="3">
        <v>1700</v>
      </c>
    </row>
    <row r="537" ht="12.75">
      <c r="A537" s="3">
        <v>1701</v>
      </c>
    </row>
    <row r="538" ht="12.75">
      <c r="A538" s="3">
        <v>1702</v>
      </c>
    </row>
    <row r="539" ht="12.75">
      <c r="A539" s="3">
        <v>1703</v>
      </c>
    </row>
    <row r="540" ht="12.75">
      <c r="A540" s="3">
        <v>1704</v>
      </c>
    </row>
    <row r="541" ht="12.75">
      <c r="A541" s="3">
        <v>1705</v>
      </c>
    </row>
    <row r="542" ht="12.75">
      <c r="A542" s="3">
        <v>1706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L60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1.57421875" style="0" customWidth="1"/>
    <col min="2" max="2" width="9.421875" style="0" customWidth="1"/>
    <col min="3" max="3" width="11.7109375" style="0" customWidth="1"/>
    <col min="4" max="4" width="8.57421875" style="0" customWidth="1"/>
    <col min="5" max="5" width="10.7109375" style="0" customWidth="1"/>
    <col min="6" max="6" width="11.421875" style="0" customWidth="1"/>
    <col min="7" max="7" width="12.7109375" style="0" customWidth="1"/>
    <col min="9" max="9" width="8.28125" style="0" customWidth="1"/>
    <col min="10" max="10" width="10.7109375" style="0" customWidth="1"/>
    <col min="11" max="13" width="15.00390625" style="0" customWidth="1"/>
    <col min="14" max="14" width="9.7109375" style="0" customWidth="1"/>
    <col min="15" max="15" width="12.8515625" style="0" customWidth="1"/>
    <col min="17" max="19" width="11.7109375" style="0" customWidth="1"/>
    <col min="20" max="20" width="11.8515625" style="0" customWidth="1"/>
    <col min="21" max="21" width="11.421875" style="0" customWidth="1"/>
    <col min="22" max="22" width="12.7109375" style="0" customWidth="1"/>
    <col min="24" max="24" width="10.57421875" style="0" customWidth="1"/>
    <col min="25" max="25" width="10.7109375" style="0" customWidth="1"/>
    <col min="26" max="27" width="15.00390625" style="0" customWidth="1"/>
    <col min="29" max="29" width="10.57421875" style="0" customWidth="1"/>
    <col min="30" max="30" width="12.8515625" style="0" customWidth="1"/>
    <col min="32" max="32" width="13.28125" style="0" customWidth="1"/>
    <col min="33" max="33" width="8.57421875" style="0" customWidth="1"/>
    <col min="34" max="34" width="8.57421875" style="1" customWidth="1"/>
    <col min="36" max="36" width="14.8515625" style="0" customWidth="1"/>
    <col min="37" max="38" width="8.57421875" style="0" customWidth="1"/>
  </cols>
  <sheetData>
    <row r="1" spans="1:38" ht="12.75">
      <c r="A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"/>
      <c r="AI1" s="1"/>
      <c r="AJ1" s="4"/>
      <c r="AK1" s="1"/>
      <c r="AL1" s="1"/>
    </row>
    <row r="2" spans="1:38" ht="12.75">
      <c r="A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"/>
      <c r="AI2" s="1"/>
      <c r="AJ2" s="4"/>
      <c r="AK2" s="1"/>
      <c r="AL2" s="1"/>
    </row>
    <row r="3" spans="1:38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 t="s">
        <v>120</v>
      </c>
      <c r="AG3" s="2"/>
      <c r="AH3" s="2"/>
      <c r="AI3" s="2"/>
      <c r="AJ3" s="5" t="s">
        <v>120</v>
      </c>
      <c r="AK3" s="1"/>
      <c r="AL3" s="1"/>
    </row>
    <row r="4" spans="1:38" ht="12.75">
      <c r="A4" s="3" t="s">
        <v>125</v>
      </c>
      <c r="B4" s="5" t="s">
        <v>84</v>
      </c>
      <c r="C4" s="5" t="s">
        <v>84</v>
      </c>
      <c r="D4" s="5" t="s">
        <v>84</v>
      </c>
      <c r="E4" s="5" t="s">
        <v>84</v>
      </c>
      <c r="F4" s="5" t="s">
        <v>84</v>
      </c>
      <c r="G4" s="5" t="s">
        <v>84</v>
      </c>
      <c r="H4" s="5"/>
      <c r="I4" s="5" t="s">
        <v>84</v>
      </c>
      <c r="J4" s="5" t="s">
        <v>84</v>
      </c>
      <c r="K4" s="5" t="s">
        <v>84</v>
      </c>
      <c r="L4" s="5" t="s">
        <v>84</v>
      </c>
      <c r="M4" s="5"/>
      <c r="N4" s="5" t="s">
        <v>84</v>
      </c>
      <c r="O4" s="5" t="s">
        <v>84</v>
      </c>
      <c r="P4" s="5"/>
      <c r="Q4" s="5" t="s">
        <v>117</v>
      </c>
      <c r="R4" s="5" t="s">
        <v>117</v>
      </c>
      <c r="S4" s="5" t="s">
        <v>117</v>
      </c>
      <c r="T4" s="5" t="s">
        <v>117</v>
      </c>
      <c r="U4" s="5" t="s">
        <v>117</v>
      </c>
      <c r="V4" s="5" t="s">
        <v>117</v>
      </c>
      <c r="W4" s="5"/>
      <c r="X4" s="5" t="s">
        <v>117</v>
      </c>
      <c r="Y4" s="5" t="s">
        <v>117</v>
      </c>
      <c r="Z4" s="5" t="s">
        <v>117</v>
      </c>
      <c r="AA4" s="5" t="s">
        <v>117</v>
      </c>
      <c r="AB4" s="5"/>
      <c r="AC4" s="5" t="s">
        <v>117</v>
      </c>
      <c r="AD4" s="5" t="s">
        <v>117</v>
      </c>
      <c r="AE4" s="5"/>
      <c r="AF4" s="5" t="s">
        <v>81</v>
      </c>
      <c r="AG4" s="2" t="s">
        <v>114</v>
      </c>
      <c r="AH4" s="2" t="s">
        <v>114</v>
      </c>
      <c r="AI4" s="2"/>
      <c r="AJ4" s="5" t="s">
        <v>100</v>
      </c>
      <c r="AK4" s="2" t="s">
        <v>114</v>
      </c>
      <c r="AL4" s="2" t="s">
        <v>114</v>
      </c>
    </row>
    <row r="5" spans="1:38" ht="12.75">
      <c r="A5" s="3"/>
      <c r="B5" s="5" t="s">
        <v>79</v>
      </c>
      <c r="C5" s="5" t="s">
        <v>79</v>
      </c>
      <c r="D5" s="5" t="s">
        <v>72</v>
      </c>
      <c r="E5" s="5" t="s">
        <v>72</v>
      </c>
      <c r="F5" s="5" t="s">
        <v>81</v>
      </c>
      <c r="G5" s="5" t="s">
        <v>81</v>
      </c>
      <c r="H5" s="5"/>
      <c r="I5" s="5" t="s">
        <v>86</v>
      </c>
      <c r="J5" s="5" t="s">
        <v>86</v>
      </c>
      <c r="K5" s="5" t="s">
        <v>106</v>
      </c>
      <c r="L5" s="5" t="s">
        <v>106</v>
      </c>
      <c r="M5" s="5"/>
      <c r="N5" s="5" t="s">
        <v>119</v>
      </c>
      <c r="O5" s="5" t="s">
        <v>119</v>
      </c>
      <c r="P5" s="5"/>
      <c r="Q5" s="5" t="s">
        <v>79</v>
      </c>
      <c r="R5" s="5" t="s">
        <v>79</v>
      </c>
      <c r="S5" s="5" t="s">
        <v>72</v>
      </c>
      <c r="T5" s="5" t="s">
        <v>72</v>
      </c>
      <c r="U5" s="5" t="s">
        <v>81</v>
      </c>
      <c r="V5" s="5" t="s">
        <v>81</v>
      </c>
      <c r="W5" s="5"/>
      <c r="X5" s="5" t="s">
        <v>86</v>
      </c>
      <c r="Y5" s="5" t="s">
        <v>86</v>
      </c>
      <c r="Z5" s="5" t="s">
        <v>106</v>
      </c>
      <c r="AA5" s="5" t="s">
        <v>106</v>
      </c>
      <c r="AB5" s="5"/>
      <c r="AC5" s="5" t="s">
        <v>119</v>
      </c>
      <c r="AD5" s="5" t="s">
        <v>119</v>
      </c>
      <c r="AE5" s="5"/>
      <c r="AF5" s="5" t="s">
        <v>2</v>
      </c>
      <c r="AG5" s="2" t="s">
        <v>83</v>
      </c>
      <c r="AH5" s="2" t="s">
        <v>116</v>
      </c>
      <c r="AI5" s="2"/>
      <c r="AJ5" s="5" t="s">
        <v>8</v>
      </c>
      <c r="AK5" s="2" t="s">
        <v>83</v>
      </c>
      <c r="AL5" s="2" t="s">
        <v>116</v>
      </c>
    </row>
    <row r="6" spans="1:38" ht="12.75">
      <c r="A6" s="3"/>
      <c r="B6" s="5" t="s">
        <v>94</v>
      </c>
      <c r="C6" s="5" t="s">
        <v>8</v>
      </c>
      <c r="D6" s="5" t="s">
        <v>94</v>
      </c>
      <c r="E6" s="5" t="s">
        <v>8</v>
      </c>
      <c r="F6" s="5" t="s">
        <v>74</v>
      </c>
      <c r="G6" s="5" t="s">
        <v>0</v>
      </c>
      <c r="H6" s="5"/>
      <c r="I6" s="5" t="s">
        <v>94</v>
      </c>
      <c r="J6" s="5" t="s">
        <v>8</v>
      </c>
      <c r="K6" s="5" t="s">
        <v>94</v>
      </c>
      <c r="L6" s="5" t="s">
        <v>8</v>
      </c>
      <c r="M6" s="5"/>
      <c r="N6" s="5" t="s">
        <v>94</v>
      </c>
      <c r="O6" s="5" t="s">
        <v>8</v>
      </c>
      <c r="P6" s="5"/>
      <c r="Q6" s="5" t="s">
        <v>94</v>
      </c>
      <c r="R6" s="5" t="s">
        <v>8</v>
      </c>
      <c r="S6" s="5" t="s">
        <v>94</v>
      </c>
      <c r="T6" s="5" t="s">
        <v>8</v>
      </c>
      <c r="U6" s="5" t="s">
        <v>74</v>
      </c>
      <c r="V6" s="5" t="s">
        <v>0</v>
      </c>
      <c r="W6" s="5"/>
      <c r="X6" s="5" t="s">
        <v>94</v>
      </c>
      <c r="Y6" s="5" t="s">
        <v>8</v>
      </c>
      <c r="Z6" s="5" t="s">
        <v>94</v>
      </c>
      <c r="AA6" s="5" t="s">
        <v>8</v>
      </c>
      <c r="AB6" s="5"/>
      <c r="AC6" s="5" t="s">
        <v>99</v>
      </c>
      <c r="AD6" s="5" t="s">
        <v>8</v>
      </c>
      <c r="AE6" s="5"/>
      <c r="AF6" s="4"/>
      <c r="AG6" s="1"/>
      <c r="AI6" s="1"/>
      <c r="AJ6" s="4"/>
      <c r="AK6" s="1"/>
      <c r="AL6" s="1"/>
    </row>
    <row r="8" spans="1:38" ht="12.75">
      <c r="A8" s="3" t="s">
        <v>9</v>
      </c>
      <c r="B8" s="4">
        <v>266.76879999999994</v>
      </c>
      <c r="C8" s="4">
        <v>3975.69</v>
      </c>
      <c r="D8" s="4"/>
      <c r="E8" s="4"/>
      <c r="F8" s="4">
        <v>266.76879999999994</v>
      </c>
      <c r="G8" s="4">
        <v>3975.69</v>
      </c>
      <c r="H8" s="4"/>
      <c r="I8" s="4"/>
      <c r="J8" s="4"/>
      <c r="K8" s="4"/>
      <c r="L8" s="4"/>
      <c r="M8" s="4"/>
      <c r="N8" s="4">
        <v>266.76879999999994</v>
      </c>
      <c r="O8" s="4">
        <v>3975.69</v>
      </c>
      <c r="P8" s="4"/>
      <c r="Q8" s="4">
        <v>3641.1140000000005</v>
      </c>
      <c r="R8" s="4">
        <v>4873.432</v>
      </c>
      <c r="S8" s="4"/>
      <c r="T8" s="4"/>
      <c r="U8" s="4">
        <v>3641.1140000000005</v>
      </c>
      <c r="V8" s="4">
        <v>4873.432</v>
      </c>
      <c r="W8" s="4"/>
      <c r="X8" s="4"/>
      <c r="Y8" s="4"/>
      <c r="Z8" s="4"/>
      <c r="AA8" s="4"/>
      <c r="AB8" s="4"/>
      <c r="AC8" s="4">
        <v>3641.1140000000005</v>
      </c>
      <c r="AD8" s="4">
        <v>4873.432</v>
      </c>
      <c r="AE8" s="4"/>
      <c r="AF8" s="4">
        <v>8849.122</v>
      </c>
      <c r="AG8" s="1">
        <f aca="true" t="shared" si="0" ref="AG8:AG39">G8/AF8</f>
        <v>0.4492750806238179</v>
      </c>
      <c r="AH8" s="1">
        <f aca="true" t="shared" si="1" ref="AH8:AH39">V8/AF8</f>
        <v>0.5507249193761822</v>
      </c>
      <c r="AI8" s="1"/>
      <c r="AJ8" s="4">
        <v>8849.122</v>
      </c>
      <c r="AK8" s="1">
        <v>0.4492750806238179</v>
      </c>
      <c r="AL8" s="1">
        <v>0.5507249193761822</v>
      </c>
    </row>
    <row r="9" spans="1:38" ht="12.75">
      <c r="A9" s="3" t="s">
        <v>11</v>
      </c>
      <c r="B9" s="4">
        <v>1.3215999999999999</v>
      </c>
      <c r="C9" s="4">
        <v>26.6</v>
      </c>
      <c r="D9" s="4"/>
      <c r="E9" s="4"/>
      <c r="F9" s="4">
        <v>1.3215999999999999</v>
      </c>
      <c r="G9" s="4">
        <v>26.6</v>
      </c>
      <c r="H9" s="4"/>
      <c r="I9" s="4"/>
      <c r="J9" s="4"/>
      <c r="K9" s="4"/>
      <c r="L9" s="4"/>
      <c r="M9" s="4"/>
      <c r="N9" s="4">
        <v>1.3215999999999999</v>
      </c>
      <c r="O9" s="4">
        <v>26.6</v>
      </c>
      <c r="P9" s="4"/>
      <c r="Q9" s="4">
        <v>176.7606</v>
      </c>
      <c r="R9" s="4">
        <v>310.86</v>
      </c>
      <c r="S9" s="4"/>
      <c r="T9" s="4"/>
      <c r="U9" s="4">
        <v>176.7606</v>
      </c>
      <c r="V9" s="4">
        <v>310.86</v>
      </c>
      <c r="W9" s="4"/>
      <c r="X9" s="4"/>
      <c r="Y9" s="4"/>
      <c r="Z9" s="4"/>
      <c r="AA9" s="4"/>
      <c r="AB9" s="4"/>
      <c r="AC9" s="4">
        <v>176.7606</v>
      </c>
      <c r="AD9" s="4">
        <v>310.86</v>
      </c>
      <c r="AE9" s="4"/>
      <c r="AF9" s="4">
        <v>337.46</v>
      </c>
      <c r="AG9" s="1">
        <f t="shared" si="0"/>
        <v>0.07882415693711849</v>
      </c>
      <c r="AH9" s="1">
        <f t="shared" si="1"/>
        <v>0.9211758430628816</v>
      </c>
      <c r="AI9" s="1"/>
      <c r="AJ9" s="4">
        <v>337.46</v>
      </c>
      <c r="AK9" s="1">
        <v>0.07882415693711849</v>
      </c>
      <c r="AL9" s="1">
        <v>0.9211758430628816</v>
      </c>
    </row>
    <row r="10" spans="1:38" ht="12.75">
      <c r="A10" s="3" t="s">
        <v>12</v>
      </c>
      <c r="B10" s="4">
        <v>315.9646</v>
      </c>
      <c r="C10" s="4">
        <v>6596.361999999999</v>
      </c>
      <c r="D10" s="4"/>
      <c r="E10" s="4"/>
      <c r="F10" s="4">
        <v>315.9646</v>
      </c>
      <c r="G10" s="4">
        <v>6596.361999999999</v>
      </c>
      <c r="H10" s="4"/>
      <c r="I10" s="4"/>
      <c r="J10" s="4"/>
      <c r="K10" s="4"/>
      <c r="L10" s="4"/>
      <c r="M10" s="4"/>
      <c r="N10" s="4">
        <v>315.9646</v>
      </c>
      <c r="O10" s="4">
        <v>6596.361999999999</v>
      </c>
      <c r="P10" s="4"/>
      <c r="Q10" s="4">
        <v>5553.489799999999</v>
      </c>
      <c r="R10" s="4">
        <v>11138.594000000001</v>
      </c>
      <c r="S10" s="4"/>
      <c r="T10" s="4"/>
      <c r="U10" s="4">
        <v>5553.489799999999</v>
      </c>
      <c r="V10" s="4">
        <v>11138.594000000001</v>
      </c>
      <c r="W10" s="4"/>
      <c r="X10" s="4"/>
      <c r="Y10" s="4"/>
      <c r="Z10" s="4"/>
      <c r="AA10" s="4"/>
      <c r="AB10" s="4"/>
      <c r="AC10" s="4">
        <v>5553.489799999999</v>
      </c>
      <c r="AD10" s="4">
        <v>11138.594000000001</v>
      </c>
      <c r="AE10" s="4"/>
      <c r="AF10" s="4">
        <v>17734.956</v>
      </c>
      <c r="AG10" s="1">
        <f t="shared" si="0"/>
        <v>0.37194126672769867</v>
      </c>
      <c r="AH10" s="1">
        <f t="shared" si="1"/>
        <v>0.6280587332723014</v>
      </c>
      <c r="AI10" s="1"/>
      <c r="AJ10" s="4">
        <v>17734.956</v>
      </c>
      <c r="AK10" s="1">
        <v>0.37194126672769867</v>
      </c>
      <c r="AL10" s="1">
        <v>0.6280587332723014</v>
      </c>
    </row>
    <row r="11" spans="1:38" ht="12.75">
      <c r="A11" s="3" t="s">
        <v>13</v>
      </c>
      <c r="B11" s="4">
        <v>1096.6608</v>
      </c>
      <c r="C11" s="4">
        <v>24811.554</v>
      </c>
      <c r="D11" s="4"/>
      <c r="E11" s="4"/>
      <c r="F11" s="4">
        <v>1096.6608</v>
      </c>
      <c r="G11" s="4">
        <v>24811.554</v>
      </c>
      <c r="H11" s="4"/>
      <c r="I11" s="4"/>
      <c r="J11" s="4"/>
      <c r="K11" s="4"/>
      <c r="L11" s="4"/>
      <c r="M11" s="4"/>
      <c r="N11" s="4">
        <v>1096.6608</v>
      </c>
      <c r="O11" s="4">
        <v>24811.554</v>
      </c>
      <c r="P11" s="4"/>
      <c r="Q11" s="4">
        <v>5178.9506</v>
      </c>
      <c r="R11" s="4">
        <v>11397.251999999999</v>
      </c>
      <c r="S11" s="4"/>
      <c r="T11" s="4"/>
      <c r="U11" s="4">
        <v>5178.9506</v>
      </c>
      <c r="V11" s="4">
        <v>11397.251999999999</v>
      </c>
      <c r="W11" s="4"/>
      <c r="X11" s="4"/>
      <c r="Y11" s="4"/>
      <c r="Z11" s="4"/>
      <c r="AA11" s="4"/>
      <c r="AB11" s="4"/>
      <c r="AC11" s="4">
        <v>5178.9506</v>
      </c>
      <c r="AD11" s="4">
        <v>11397.251999999999</v>
      </c>
      <c r="AE11" s="4"/>
      <c r="AF11" s="4">
        <v>36208.806</v>
      </c>
      <c r="AG11" s="1">
        <f t="shared" si="0"/>
        <v>0.685235354073813</v>
      </c>
      <c r="AH11" s="1">
        <f t="shared" si="1"/>
        <v>0.31476464592618714</v>
      </c>
      <c r="AI11" s="1"/>
      <c r="AJ11" s="4">
        <v>36208.806</v>
      </c>
      <c r="AK11" s="1">
        <v>0.685235354073813</v>
      </c>
      <c r="AL11" s="1">
        <v>0.31476464592618714</v>
      </c>
    </row>
    <row r="12" spans="1:38" ht="12.75">
      <c r="A12" s="3" t="s">
        <v>14</v>
      </c>
      <c r="B12" s="4">
        <v>3191.8266</v>
      </c>
      <c r="C12" s="4">
        <v>80870.028</v>
      </c>
      <c r="D12" s="4"/>
      <c r="E12" s="4"/>
      <c r="F12" s="4">
        <v>3191.8266</v>
      </c>
      <c r="G12" s="4">
        <v>80870.028</v>
      </c>
      <c r="H12" s="4"/>
      <c r="I12" s="4"/>
      <c r="J12" s="4"/>
      <c r="K12" s="4"/>
      <c r="L12" s="4"/>
      <c r="M12" s="4"/>
      <c r="N12" s="4">
        <v>3191.8266</v>
      </c>
      <c r="O12" s="4">
        <v>80870.028</v>
      </c>
      <c r="P12" s="4"/>
      <c r="Q12" s="4">
        <v>8820.730399999999</v>
      </c>
      <c r="R12" s="4">
        <v>21251.516</v>
      </c>
      <c r="S12" s="4"/>
      <c r="T12" s="4"/>
      <c r="U12" s="4">
        <v>8820.730399999999</v>
      </c>
      <c r="V12" s="4">
        <v>21251.516</v>
      </c>
      <c r="W12" s="4"/>
      <c r="X12" s="4"/>
      <c r="Y12" s="4"/>
      <c r="Z12" s="4"/>
      <c r="AA12" s="4"/>
      <c r="AB12" s="4"/>
      <c r="AC12" s="4">
        <v>8820.730399999999</v>
      </c>
      <c r="AD12" s="4">
        <v>21251.516</v>
      </c>
      <c r="AE12" s="4"/>
      <c r="AF12" s="4">
        <v>102121.54400000001</v>
      </c>
      <c r="AG12" s="1">
        <f t="shared" si="0"/>
        <v>0.7918997777785264</v>
      </c>
      <c r="AH12" s="1">
        <f t="shared" si="1"/>
        <v>0.20810022222147365</v>
      </c>
      <c r="AI12" s="1"/>
      <c r="AJ12" s="4">
        <v>102121.54400000001</v>
      </c>
      <c r="AK12" s="1">
        <v>0.7918997777785264</v>
      </c>
      <c r="AL12" s="1">
        <v>0.20810022222147365</v>
      </c>
    </row>
    <row r="13" spans="1:38" ht="12.75">
      <c r="A13" s="3" t="s">
        <v>15</v>
      </c>
      <c r="B13" s="4">
        <v>2629.8914</v>
      </c>
      <c r="C13" s="4">
        <v>77350.494</v>
      </c>
      <c r="D13" s="4"/>
      <c r="E13" s="4"/>
      <c r="F13" s="4">
        <v>2629.8914</v>
      </c>
      <c r="G13" s="4">
        <v>77350.494</v>
      </c>
      <c r="H13" s="4"/>
      <c r="I13" s="4"/>
      <c r="J13" s="4"/>
      <c r="K13" s="4"/>
      <c r="L13" s="4"/>
      <c r="M13" s="4"/>
      <c r="N13" s="4">
        <v>2629.8914</v>
      </c>
      <c r="O13" s="4">
        <v>77350.494</v>
      </c>
      <c r="P13" s="4"/>
      <c r="Q13" s="4">
        <v>3992.1654000000003</v>
      </c>
      <c r="R13" s="4">
        <v>11141.966</v>
      </c>
      <c r="S13" s="4"/>
      <c r="T13" s="4"/>
      <c r="U13" s="4">
        <v>3992.1654000000003</v>
      </c>
      <c r="V13" s="4">
        <v>11141.966</v>
      </c>
      <c r="W13" s="4"/>
      <c r="X13" s="4"/>
      <c r="Y13" s="4"/>
      <c r="Z13" s="4"/>
      <c r="AA13" s="4"/>
      <c r="AB13" s="4"/>
      <c r="AC13" s="4">
        <v>3992.1654000000003</v>
      </c>
      <c r="AD13" s="4">
        <v>11141.966</v>
      </c>
      <c r="AE13" s="4"/>
      <c r="AF13" s="4">
        <v>88492.46</v>
      </c>
      <c r="AG13" s="1">
        <f t="shared" si="0"/>
        <v>0.8740913519637719</v>
      </c>
      <c r="AH13" s="1">
        <f t="shared" si="1"/>
        <v>0.12590864803622817</v>
      </c>
      <c r="AI13" s="1"/>
      <c r="AJ13" s="4">
        <v>88492.46</v>
      </c>
      <c r="AK13" s="1">
        <v>0.8740913519637719</v>
      </c>
      <c r="AL13" s="1">
        <v>0.12590864803622817</v>
      </c>
    </row>
    <row r="14" spans="1:38" ht="12.75">
      <c r="A14" s="3" t="s">
        <v>16</v>
      </c>
      <c r="B14" s="4">
        <v>1586.5016</v>
      </c>
      <c r="C14" s="4">
        <v>50200.53</v>
      </c>
      <c r="D14" s="4"/>
      <c r="E14" s="4"/>
      <c r="F14" s="4">
        <v>1586.5016</v>
      </c>
      <c r="G14" s="4">
        <v>50200.53</v>
      </c>
      <c r="H14" s="4"/>
      <c r="I14" s="4"/>
      <c r="J14" s="4"/>
      <c r="K14" s="4"/>
      <c r="L14" s="4"/>
      <c r="M14" s="4"/>
      <c r="N14" s="4">
        <v>1586.5016</v>
      </c>
      <c r="O14" s="4">
        <v>50200.53</v>
      </c>
      <c r="P14" s="4"/>
      <c r="Q14" s="4">
        <v>10030.193800000001</v>
      </c>
      <c r="R14" s="4">
        <v>32269.76</v>
      </c>
      <c r="S14" s="4"/>
      <c r="T14" s="4"/>
      <c r="U14" s="4">
        <v>10030.193800000001</v>
      </c>
      <c r="V14" s="4">
        <v>32269.76</v>
      </c>
      <c r="W14" s="4"/>
      <c r="X14" s="4"/>
      <c r="Y14" s="4"/>
      <c r="Z14" s="4"/>
      <c r="AA14" s="4"/>
      <c r="AB14" s="4"/>
      <c r="AC14" s="4">
        <v>10030.193800000001</v>
      </c>
      <c r="AD14" s="4">
        <v>32269.76</v>
      </c>
      <c r="AE14" s="4"/>
      <c r="AF14" s="4">
        <v>82470.29000000001</v>
      </c>
      <c r="AG14" s="1">
        <f t="shared" si="0"/>
        <v>0.6087104822839836</v>
      </c>
      <c r="AH14" s="1">
        <f t="shared" si="1"/>
        <v>0.3912895177160162</v>
      </c>
      <c r="AI14" s="1"/>
      <c r="AJ14" s="4">
        <v>82470.29000000001</v>
      </c>
      <c r="AK14" s="1">
        <v>0.6087104822839836</v>
      </c>
      <c r="AL14" s="1">
        <v>0.3912895177160162</v>
      </c>
    </row>
    <row r="15" spans="1:38" ht="12.75">
      <c r="A15" s="3" t="s">
        <v>17</v>
      </c>
      <c r="B15" s="4">
        <v>1375.3490000000002</v>
      </c>
      <c r="C15" s="4">
        <v>54868.79666666667</v>
      </c>
      <c r="D15" s="4"/>
      <c r="E15" s="4"/>
      <c r="F15" s="4">
        <v>1375.3490000000002</v>
      </c>
      <c r="G15" s="4">
        <v>32921.278000000006</v>
      </c>
      <c r="H15" s="4"/>
      <c r="I15" s="4"/>
      <c r="J15" s="4"/>
      <c r="K15" s="4"/>
      <c r="L15" s="4"/>
      <c r="M15" s="4"/>
      <c r="N15" s="4">
        <v>825.2094000000001</v>
      </c>
      <c r="O15" s="4">
        <v>32921.278000000006</v>
      </c>
      <c r="P15" s="4"/>
      <c r="Q15" s="4">
        <v>2215.7568</v>
      </c>
      <c r="R15" s="4">
        <v>8315.145999999999</v>
      </c>
      <c r="S15" s="4"/>
      <c r="T15" s="4"/>
      <c r="U15" s="4">
        <v>2215.7568</v>
      </c>
      <c r="V15" s="4">
        <v>8315.145999999999</v>
      </c>
      <c r="W15" s="4"/>
      <c r="X15" s="4"/>
      <c r="Y15" s="4"/>
      <c r="Z15" s="4"/>
      <c r="AA15" s="4"/>
      <c r="AB15" s="4"/>
      <c r="AC15" s="4">
        <v>2215.7568</v>
      </c>
      <c r="AD15" s="4">
        <v>8315.145999999999</v>
      </c>
      <c r="AE15" s="4"/>
      <c r="AF15" s="4">
        <v>41236.424</v>
      </c>
      <c r="AG15" s="1">
        <f t="shared" si="0"/>
        <v>0.7983543383878293</v>
      </c>
      <c r="AH15" s="1">
        <f t="shared" si="1"/>
        <v>0.20164566161217082</v>
      </c>
      <c r="AI15" s="1"/>
      <c r="AJ15" s="4">
        <v>41236.424</v>
      </c>
      <c r="AK15" s="1">
        <v>0.7983543383878293</v>
      </c>
      <c r="AL15" s="1">
        <v>0.20164566161217082</v>
      </c>
    </row>
    <row r="16" spans="1:38" ht="12.75">
      <c r="A16" s="3" t="s">
        <v>18</v>
      </c>
      <c r="B16" s="4">
        <v>261.19960000000003</v>
      </c>
      <c r="C16" s="4">
        <v>10555.072</v>
      </c>
      <c r="D16" s="4"/>
      <c r="E16" s="4"/>
      <c r="F16" s="4">
        <v>261.19960000000003</v>
      </c>
      <c r="G16" s="4">
        <v>10555.072</v>
      </c>
      <c r="H16" s="4"/>
      <c r="I16" s="4"/>
      <c r="J16" s="4"/>
      <c r="K16" s="4"/>
      <c r="L16" s="4"/>
      <c r="M16" s="4"/>
      <c r="N16" s="4">
        <v>261.19960000000003</v>
      </c>
      <c r="O16" s="4">
        <v>10555.072</v>
      </c>
      <c r="P16" s="4"/>
      <c r="Q16" s="4">
        <v>915.6152</v>
      </c>
      <c r="R16" s="4">
        <v>3648.7419999999997</v>
      </c>
      <c r="S16" s="4"/>
      <c r="T16" s="4"/>
      <c r="U16" s="4">
        <v>915.6152</v>
      </c>
      <c r="V16" s="4">
        <v>3648.7419999999997</v>
      </c>
      <c r="W16" s="4"/>
      <c r="X16" s="4"/>
      <c r="Y16" s="4"/>
      <c r="Z16" s="4"/>
      <c r="AA16" s="4"/>
      <c r="AB16" s="4"/>
      <c r="AC16" s="4">
        <v>915.6152</v>
      </c>
      <c r="AD16" s="4">
        <v>3648.7419999999997</v>
      </c>
      <c r="AE16" s="4"/>
      <c r="AF16" s="4">
        <v>14203.814000000002</v>
      </c>
      <c r="AG16" s="1">
        <f t="shared" si="0"/>
        <v>0.7431153350783105</v>
      </c>
      <c r="AH16" s="1">
        <f t="shared" si="1"/>
        <v>0.25688466492168927</v>
      </c>
      <c r="AI16" s="1"/>
      <c r="AJ16" s="4">
        <v>14203.814000000002</v>
      </c>
      <c r="AK16" s="1">
        <v>0.7431153350783105</v>
      </c>
      <c r="AL16" s="1">
        <v>0.25688466492168927</v>
      </c>
    </row>
    <row r="17" spans="1:38" ht="12.75">
      <c r="A17" s="3" t="s">
        <v>20</v>
      </c>
      <c r="B17" s="4">
        <v>529.8092</v>
      </c>
      <c r="C17" s="4">
        <v>22941.629999999997</v>
      </c>
      <c r="D17" s="4"/>
      <c r="E17" s="4"/>
      <c r="F17" s="4">
        <v>529.8092</v>
      </c>
      <c r="G17" s="4">
        <v>22941.629999999997</v>
      </c>
      <c r="H17" s="4"/>
      <c r="I17" s="4"/>
      <c r="J17" s="4"/>
      <c r="K17" s="4"/>
      <c r="L17" s="4"/>
      <c r="M17" s="4"/>
      <c r="N17" s="4">
        <v>529.8092</v>
      </c>
      <c r="O17" s="4">
        <v>22941.629999999997</v>
      </c>
      <c r="P17" s="4"/>
      <c r="Q17" s="4">
        <v>2816.8833999999997</v>
      </c>
      <c r="R17" s="4">
        <v>11467.496</v>
      </c>
      <c r="S17" s="4"/>
      <c r="T17" s="4"/>
      <c r="U17" s="4">
        <v>2816.8833999999997</v>
      </c>
      <c r="V17" s="4">
        <v>11467.496</v>
      </c>
      <c r="W17" s="4"/>
      <c r="X17" s="4"/>
      <c r="Y17" s="4"/>
      <c r="Z17" s="4"/>
      <c r="AA17" s="4"/>
      <c r="AB17" s="4"/>
      <c r="AC17" s="4">
        <v>2816.8833999999997</v>
      </c>
      <c r="AD17" s="4">
        <v>11467.496</v>
      </c>
      <c r="AE17" s="4"/>
      <c r="AF17" s="4">
        <v>34409.126000000004</v>
      </c>
      <c r="AG17" s="1">
        <f t="shared" si="0"/>
        <v>0.6667309713126685</v>
      </c>
      <c r="AH17" s="1">
        <f t="shared" si="1"/>
        <v>0.3332690286873313</v>
      </c>
      <c r="AI17" s="1"/>
      <c r="AJ17" s="4">
        <v>34409.126000000004</v>
      </c>
      <c r="AK17" s="1">
        <v>0.6667309713126685</v>
      </c>
      <c r="AL17" s="1">
        <v>0.3332690286873313</v>
      </c>
    </row>
    <row r="18" spans="1:38" ht="12.75">
      <c r="A18" s="3" t="s">
        <v>21</v>
      </c>
      <c r="B18" s="4">
        <v>423.10560000000004</v>
      </c>
      <c r="C18" s="4">
        <v>20865.908000000003</v>
      </c>
      <c r="D18" s="4"/>
      <c r="E18" s="4"/>
      <c r="F18" s="4">
        <v>423.10560000000004</v>
      </c>
      <c r="G18" s="4">
        <v>20865.908000000003</v>
      </c>
      <c r="H18" s="4"/>
      <c r="I18" s="4"/>
      <c r="J18" s="4"/>
      <c r="K18" s="4"/>
      <c r="L18" s="4"/>
      <c r="M18" s="4"/>
      <c r="N18" s="4">
        <v>423.10560000000004</v>
      </c>
      <c r="O18" s="4">
        <v>20865.908000000003</v>
      </c>
      <c r="P18" s="4"/>
      <c r="Q18" s="4">
        <v>1787.7142</v>
      </c>
      <c r="R18" s="4">
        <v>7792.289999999999</v>
      </c>
      <c r="S18" s="4"/>
      <c r="T18" s="4"/>
      <c r="U18" s="4">
        <v>1787.7142</v>
      </c>
      <c r="V18" s="4">
        <v>7792.289999999999</v>
      </c>
      <c r="W18" s="4"/>
      <c r="X18" s="4"/>
      <c r="Y18" s="4"/>
      <c r="Z18" s="4"/>
      <c r="AA18" s="4"/>
      <c r="AB18" s="4"/>
      <c r="AC18" s="4">
        <v>1787.7142</v>
      </c>
      <c r="AD18" s="4">
        <v>7792.289999999999</v>
      </c>
      <c r="AE18" s="4"/>
      <c r="AF18" s="4">
        <v>28658.197999999997</v>
      </c>
      <c r="AG18" s="1">
        <f t="shared" si="0"/>
        <v>0.7280956046154753</v>
      </c>
      <c r="AH18" s="1">
        <f t="shared" si="1"/>
        <v>0.2719043953845249</v>
      </c>
      <c r="AI18" s="1"/>
      <c r="AJ18" s="4">
        <v>28658.197999999997</v>
      </c>
      <c r="AK18" s="1">
        <v>0.7280956046154753</v>
      </c>
      <c r="AL18" s="1">
        <v>0.2719043953845249</v>
      </c>
    </row>
    <row r="19" spans="1:38" ht="12.75">
      <c r="A19" s="3" t="s">
        <v>22</v>
      </c>
      <c r="B19" s="4">
        <v>368.61420000000004</v>
      </c>
      <c r="C19" s="4">
        <v>14458.241999999998</v>
      </c>
      <c r="D19" s="4"/>
      <c r="E19" s="4"/>
      <c r="F19" s="4">
        <v>368.61420000000004</v>
      </c>
      <c r="G19" s="4">
        <v>14458.241999999998</v>
      </c>
      <c r="H19" s="4"/>
      <c r="I19" s="4"/>
      <c r="J19" s="4"/>
      <c r="K19" s="4"/>
      <c r="L19" s="4"/>
      <c r="M19" s="4"/>
      <c r="N19" s="4">
        <v>368.61420000000004</v>
      </c>
      <c r="O19" s="4">
        <v>14458.241999999998</v>
      </c>
      <c r="P19" s="4"/>
      <c r="Q19" s="4">
        <v>3676.0616</v>
      </c>
      <c r="R19" s="4">
        <v>14958.4</v>
      </c>
      <c r="S19" s="4"/>
      <c r="T19" s="4"/>
      <c r="U19" s="4">
        <v>3676.0616</v>
      </c>
      <c r="V19" s="4">
        <v>14958.4</v>
      </c>
      <c r="W19" s="4"/>
      <c r="X19" s="4"/>
      <c r="Y19" s="4"/>
      <c r="Z19" s="4"/>
      <c r="AA19" s="4"/>
      <c r="AB19" s="4"/>
      <c r="AC19" s="4">
        <v>3676.0616</v>
      </c>
      <c r="AD19" s="4">
        <v>14958.4</v>
      </c>
      <c r="AE19" s="4"/>
      <c r="AF19" s="4">
        <v>29416.642000000003</v>
      </c>
      <c r="AG19" s="1">
        <f t="shared" si="0"/>
        <v>0.49149872374963793</v>
      </c>
      <c r="AH19" s="1">
        <f t="shared" si="1"/>
        <v>0.5085012762503619</v>
      </c>
      <c r="AI19" s="1"/>
      <c r="AJ19" s="4">
        <v>29416.642000000003</v>
      </c>
      <c r="AK19" s="1">
        <v>0.49149872374963793</v>
      </c>
      <c r="AL19" s="1">
        <v>0.5085012762503619</v>
      </c>
    </row>
    <row r="20" spans="1:38" ht="12.75">
      <c r="A20" s="3" t="s">
        <v>23</v>
      </c>
      <c r="B20" s="4">
        <v>324.5892</v>
      </c>
      <c r="C20" s="4">
        <v>12731.423999999999</v>
      </c>
      <c r="D20" s="4"/>
      <c r="E20" s="4"/>
      <c r="F20" s="4">
        <v>324.5892</v>
      </c>
      <c r="G20" s="4">
        <v>12731.423999999999</v>
      </c>
      <c r="H20" s="4"/>
      <c r="I20" s="4"/>
      <c r="J20" s="4"/>
      <c r="K20" s="4"/>
      <c r="L20" s="4"/>
      <c r="M20" s="4"/>
      <c r="N20" s="4">
        <v>324.5892</v>
      </c>
      <c r="O20" s="4">
        <v>12731.423999999999</v>
      </c>
      <c r="P20" s="4"/>
      <c r="Q20" s="4">
        <v>5791.3064</v>
      </c>
      <c r="R20" s="4">
        <v>23507.52</v>
      </c>
      <c r="S20" s="4"/>
      <c r="T20" s="4"/>
      <c r="U20" s="4">
        <v>5791.3064</v>
      </c>
      <c r="V20" s="4">
        <v>23507.52</v>
      </c>
      <c r="W20" s="4"/>
      <c r="X20" s="4"/>
      <c r="Y20" s="4"/>
      <c r="Z20" s="4"/>
      <c r="AA20" s="4"/>
      <c r="AB20" s="4"/>
      <c r="AC20" s="4">
        <v>5791.3064</v>
      </c>
      <c r="AD20" s="4">
        <v>23507.52</v>
      </c>
      <c r="AE20" s="4"/>
      <c r="AF20" s="4">
        <v>36238.944</v>
      </c>
      <c r="AG20" s="1">
        <f t="shared" si="0"/>
        <v>0.35131884637698046</v>
      </c>
      <c r="AH20" s="1">
        <f t="shared" si="1"/>
        <v>0.6486811536230195</v>
      </c>
      <c r="AI20" s="1"/>
      <c r="AJ20" s="4">
        <v>36238.944</v>
      </c>
      <c r="AK20" s="1">
        <v>0.35131884637698046</v>
      </c>
      <c r="AL20" s="1">
        <v>0.6486811536230195</v>
      </c>
    </row>
    <row r="21" spans="1:38" ht="12.75">
      <c r="A21" s="3" t="s">
        <v>24</v>
      </c>
      <c r="B21" s="4">
        <v>31.5348</v>
      </c>
      <c r="C21" s="4">
        <v>1236.902</v>
      </c>
      <c r="D21" s="4"/>
      <c r="E21" s="4"/>
      <c r="F21" s="4">
        <v>31.5348</v>
      </c>
      <c r="G21" s="4">
        <v>1236.902</v>
      </c>
      <c r="H21" s="4"/>
      <c r="I21" s="4"/>
      <c r="J21" s="4"/>
      <c r="K21" s="4"/>
      <c r="L21" s="4"/>
      <c r="M21" s="4"/>
      <c r="N21" s="4">
        <v>31.5348</v>
      </c>
      <c r="O21" s="4">
        <v>1236.902</v>
      </c>
      <c r="P21" s="4"/>
      <c r="Q21" s="4">
        <v>691.6608</v>
      </c>
      <c r="R21" s="4">
        <v>2826.54</v>
      </c>
      <c r="S21" s="4"/>
      <c r="T21" s="4"/>
      <c r="U21" s="4">
        <v>691.6608</v>
      </c>
      <c r="V21" s="4">
        <v>2826.54</v>
      </c>
      <c r="W21" s="4"/>
      <c r="X21" s="4"/>
      <c r="Y21" s="4"/>
      <c r="Z21" s="4"/>
      <c r="AA21" s="4"/>
      <c r="AB21" s="4"/>
      <c r="AC21" s="4">
        <v>691.6608</v>
      </c>
      <c r="AD21" s="4">
        <v>2826.54</v>
      </c>
      <c r="AE21" s="4"/>
      <c r="AF21" s="4">
        <v>4063.442</v>
      </c>
      <c r="AG21" s="1">
        <f t="shared" si="0"/>
        <v>0.3043976018360789</v>
      </c>
      <c r="AH21" s="1">
        <f t="shared" si="1"/>
        <v>0.6956023981639211</v>
      </c>
      <c r="AI21" s="1"/>
      <c r="AJ21" s="4">
        <v>4063.442</v>
      </c>
      <c r="AK21" s="1">
        <v>0.3043976018360789</v>
      </c>
      <c r="AL21" s="1">
        <v>0.6956023981639211</v>
      </c>
    </row>
    <row r="22" spans="1:38" ht="12.75">
      <c r="A22" s="3" t="s">
        <v>25</v>
      </c>
      <c r="B22" s="4">
        <v>19.025</v>
      </c>
      <c r="C22" s="4">
        <v>636.25</v>
      </c>
      <c r="D22" s="4"/>
      <c r="E22" s="4"/>
      <c r="F22" s="4">
        <v>19.025</v>
      </c>
      <c r="G22" s="4">
        <v>636.25</v>
      </c>
      <c r="H22" s="4"/>
      <c r="I22" s="4"/>
      <c r="J22" s="4"/>
      <c r="K22" s="4"/>
      <c r="L22" s="4"/>
      <c r="M22" s="4"/>
      <c r="N22" s="4">
        <v>19.025</v>
      </c>
      <c r="O22" s="4">
        <v>636.25</v>
      </c>
      <c r="P22" s="4"/>
      <c r="Q22" s="4">
        <v>1113.7</v>
      </c>
      <c r="R22" s="4">
        <v>3887.994</v>
      </c>
      <c r="S22" s="4"/>
      <c r="T22" s="4"/>
      <c r="U22" s="4">
        <v>1113.7</v>
      </c>
      <c r="V22" s="4">
        <v>3887.994</v>
      </c>
      <c r="W22" s="4"/>
      <c r="X22" s="4"/>
      <c r="Y22" s="4"/>
      <c r="Z22" s="4"/>
      <c r="AA22" s="4"/>
      <c r="AB22" s="4"/>
      <c r="AC22" s="4">
        <v>1113.7</v>
      </c>
      <c r="AD22" s="4">
        <v>3887.994</v>
      </c>
      <c r="AE22" s="4"/>
      <c r="AF22" s="4">
        <v>4524.244000000001</v>
      </c>
      <c r="AG22" s="1">
        <f t="shared" si="0"/>
        <v>0.1406312303226793</v>
      </c>
      <c r="AH22" s="1">
        <f t="shared" si="1"/>
        <v>0.8593687696773206</v>
      </c>
      <c r="AI22" s="1"/>
      <c r="AJ22" s="4">
        <v>4524.244000000001</v>
      </c>
      <c r="AK22" s="1">
        <v>0.1406312303226793</v>
      </c>
      <c r="AL22" s="1">
        <v>0.8593687696773206</v>
      </c>
    </row>
    <row r="23" spans="1:38" ht="12.75">
      <c r="A23" s="3" t="s">
        <v>26</v>
      </c>
      <c r="B23" s="4">
        <v>5.8836</v>
      </c>
      <c r="C23" s="4">
        <v>196.762</v>
      </c>
      <c r="D23" s="4"/>
      <c r="E23" s="4"/>
      <c r="F23" s="4">
        <v>5.8836</v>
      </c>
      <c r="G23" s="4">
        <v>196.762</v>
      </c>
      <c r="H23" s="4"/>
      <c r="I23" s="4"/>
      <c r="J23" s="4"/>
      <c r="K23" s="4"/>
      <c r="L23" s="4"/>
      <c r="M23" s="4"/>
      <c r="N23" s="4">
        <v>5.8836</v>
      </c>
      <c r="O23" s="4">
        <v>196.762</v>
      </c>
      <c r="P23" s="4"/>
      <c r="Q23" s="4">
        <v>2484.2688</v>
      </c>
      <c r="R23" s="4">
        <v>8665.846000000001</v>
      </c>
      <c r="S23" s="4"/>
      <c r="T23" s="4"/>
      <c r="U23" s="4">
        <v>2484.2688</v>
      </c>
      <c r="V23" s="4">
        <v>8665.846000000001</v>
      </c>
      <c r="W23" s="4"/>
      <c r="X23" s="4"/>
      <c r="Y23" s="4"/>
      <c r="Z23" s="4"/>
      <c r="AA23" s="4"/>
      <c r="AB23" s="4"/>
      <c r="AC23" s="4">
        <v>2484.2688</v>
      </c>
      <c r="AD23" s="4">
        <v>8665.846000000001</v>
      </c>
      <c r="AE23" s="4"/>
      <c r="AF23" s="4">
        <v>8862.608</v>
      </c>
      <c r="AG23" s="1">
        <f t="shared" si="0"/>
        <v>0.02220136555740703</v>
      </c>
      <c r="AH23" s="1">
        <f t="shared" si="1"/>
        <v>0.9777986344425931</v>
      </c>
      <c r="AI23" s="1"/>
      <c r="AJ23" s="4">
        <v>8862.608</v>
      </c>
      <c r="AK23" s="1">
        <v>0.02220136555740703</v>
      </c>
      <c r="AL23" s="1">
        <v>0.9777986344425931</v>
      </c>
    </row>
    <row r="24" spans="1:38" ht="12.75">
      <c r="A24" s="3" t="s">
        <v>27</v>
      </c>
      <c r="B24" s="4">
        <v>2.278</v>
      </c>
      <c r="C24" s="4">
        <v>85.55</v>
      </c>
      <c r="D24" s="4">
        <v>2.0304700583999997</v>
      </c>
      <c r="E24" s="4">
        <v>96.084</v>
      </c>
      <c r="F24" s="4">
        <v>4.308470058399999</v>
      </c>
      <c r="G24" s="4">
        <v>181.63400000000001</v>
      </c>
      <c r="H24" s="4"/>
      <c r="I24" s="4"/>
      <c r="J24" s="4"/>
      <c r="K24" s="4"/>
      <c r="L24" s="4"/>
      <c r="M24" s="4"/>
      <c r="N24" s="4">
        <v>4.3084700584</v>
      </c>
      <c r="O24" s="4">
        <v>181.63400000000001</v>
      </c>
      <c r="P24" s="4"/>
      <c r="Q24" s="4">
        <v>2828.9798491174997</v>
      </c>
      <c r="R24" s="4">
        <v>13624.106</v>
      </c>
      <c r="S24" s="4">
        <v>295.487993789975</v>
      </c>
      <c r="T24" s="4">
        <v>1428.592</v>
      </c>
      <c r="U24" s="4">
        <v>3124.4678429074747</v>
      </c>
      <c r="V24" s="4">
        <v>15052.698</v>
      </c>
      <c r="W24" s="4"/>
      <c r="X24" s="4">
        <v>0</v>
      </c>
      <c r="Y24" s="4"/>
      <c r="Z24" s="4">
        <v>0</v>
      </c>
      <c r="AA24" s="4">
        <v>0</v>
      </c>
      <c r="AB24" s="4"/>
      <c r="AC24" s="4">
        <v>3124.467842907475</v>
      </c>
      <c r="AD24" s="4">
        <v>15052.697999999999</v>
      </c>
      <c r="AE24" s="4"/>
      <c r="AF24" s="4">
        <v>15234.332</v>
      </c>
      <c r="AG24" s="1">
        <f t="shared" si="0"/>
        <v>0.0119226757037985</v>
      </c>
      <c r="AH24" s="1">
        <f t="shared" si="1"/>
        <v>0.9880773242962015</v>
      </c>
      <c r="AI24" s="1"/>
      <c r="AJ24" s="4">
        <v>15234.331999999999</v>
      </c>
      <c r="AK24" s="1">
        <v>0.011922675703798501</v>
      </c>
      <c r="AL24" s="1">
        <v>0.9880773242962015</v>
      </c>
    </row>
    <row r="25" spans="1:38" ht="12.75">
      <c r="A25" s="3" t="s">
        <v>28</v>
      </c>
      <c r="B25" s="4">
        <v>36.5327968656</v>
      </c>
      <c r="C25" s="4">
        <v>1949.216</v>
      </c>
      <c r="D25" s="4">
        <v>1.0930664514</v>
      </c>
      <c r="E25" s="4">
        <v>51.724000000000004</v>
      </c>
      <c r="F25" s="4">
        <v>37.625863317</v>
      </c>
      <c r="G25" s="4">
        <v>2000.94</v>
      </c>
      <c r="H25" s="4"/>
      <c r="I25" s="4"/>
      <c r="J25" s="4"/>
      <c r="K25" s="4">
        <v>3.4299671405999996</v>
      </c>
      <c r="L25" s="4">
        <v>194.756</v>
      </c>
      <c r="M25" s="4"/>
      <c r="N25" s="4">
        <v>41.0558304576</v>
      </c>
      <c r="O25" s="4">
        <v>2195.696</v>
      </c>
      <c r="P25" s="4"/>
      <c r="Q25" s="4">
        <v>11427.611414042249</v>
      </c>
      <c r="R25" s="4">
        <v>55349.86780000001</v>
      </c>
      <c r="S25" s="4">
        <v>523.249209252525</v>
      </c>
      <c r="T25" s="4">
        <v>2542.194</v>
      </c>
      <c r="U25" s="4">
        <v>11704.671839614773</v>
      </c>
      <c r="V25" s="4">
        <v>56702.5152</v>
      </c>
      <c r="W25" s="4"/>
      <c r="X25" s="4">
        <v>0</v>
      </c>
      <c r="Y25" s="4"/>
      <c r="Z25" s="4">
        <v>192.68681954375</v>
      </c>
      <c r="AA25" s="4">
        <v>912.278</v>
      </c>
      <c r="AB25" s="4"/>
      <c r="AC25" s="4">
        <v>11897.358659158523</v>
      </c>
      <c r="AD25" s="4">
        <v>57614.792</v>
      </c>
      <c r="AE25" s="4"/>
      <c r="AF25" s="4">
        <v>58703.455200000004</v>
      </c>
      <c r="AG25" s="1">
        <f t="shared" si="0"/>
        <v>0.034085557539720424</v>
      </c>
      <c r="AH25" s="1">
        <f t="shared" si="1"/>
        <v>0.9659144424602796</v>
      </c>
      <c r="AI25" s="1"/>
      <c r="AJ25" s="4">
        <v>59810.488</v>
      </c>
      <c r="AK25" s="1">
        <v>0.036710885890113454</v>
      </c>
      <c r="AL25" s="1">
        <v>0.9632891141098866</v>
      </c>
    </row>
    <row r="26" spans="1:38" ht="12.75">
      <c r="A26" s="3" t="s">
        <v>29</v>
      </c>
      <c r="B26" s="4">
        <v>372.37244662380004</v>
      </c>
      <c r="C26" s="4">
        <v>22373.694000000003</v>
      </c>
      <c r="D26" s="4">
        <v>161.135519244</v>
      </c>
      <c r="E26" s="4">
        <v>10424.924</v>
      </c>
      <c r="F26" s="4">
        <v>533.5079658678001</v>
      </c>
      <c r="G26" s="4">
        <v>32798.618</v>
      </c>
      <c r="H26" s="4"/>
      <c r="I26" s="4">
        <v>252.1806610092</v>
      </c>
      <c r="J26" s="4">
        <v>16271.424000000003</v>
      </c>
      <c r="K26" s="4">
        <v>319.38344377379997</v>
      </c>
      <c r="L26" s="4">
        <v>20400.365999999998</v>
      </c>
      <c r="M26" s="4"/>
      <c r="N26" s="4">
        <v>1105.0720706508</v>
      </c>
      <c r="O26" s="4">
        <v>69470.30799999999</v>
      </c>
      <c r="P26" s="4"/>
      <c r="Q26" s="4">
        <v>5724.63510502275</v>
      </c>
      <c r="R26" s="4">
        <v>30932.966000000004</v>
      </c>
      <c r="S26" s="4">
        <v>906.5329645151498</v>
      </c>
      <c r="T26" s="4">
        <v>4963.716</v>
      </c>
      <c r="U26" s="4">
        <v>6631.1680695379</v>
      </c>
      <c r="V26" s="4">
        <v>35896.682</v>
      </c>
      <c r="W26" s="4"/>
      <c r="X26" s="4">
        <v>189.970674236</v>
      </c>
      <c r="Y26" s="4">
        <v>1046.1219999999998</v>
      </c>
      <c r="Z26" s="4">
        <v>1178.77422588275</v>
      </c>
      <c r="AA26" s="4">
        <v>6383.232000000001</v>
      </c>
      <c r="AB26" s="4"/>
      <c r="AC26" s="4">
        <v>7999.91296965665</v>
      </c>
      <c r="AD26" s="4">
        <v>43326.036</v>
      </c>
      <c r="AE26" s="4"/>
      <c r="AF26" s="4">
        <v>68695.3</v>
      </c>
      <c r="AG26" s="1">
        <f t="shared" si="0"/>
        <v>0.4774506843990783</v>
      </c>
      <c r="AH26" s="1">
        <f t="shared" si="1"/>
        <v>0.5225493156009218</v>
      </c>
      <c r="AI26" s="1"/>
      <c r="AJ26" s="4">
        <v>112796.344</v>
      </c>
      <c r="AK26" s="1">
        <v>0.6158914866957035</v>
      </c>
      <c r="AL26" s="1">
        <v>0.38410851330429646</v>
      </c>
    </row>
    <row r="27" spans="1:38" ht="12.75">
      <c r="A27" s="3" t="s">
        <v>31</v>
      </c>
      <c r="B27" s="4">
        <v>313.9626565446</v>
      </c>
      <c r="C27" s="4">
        <v>17491.002</v>
      </c>
      <c r="D27" s="4">
        <v>399.64770979980005</v>
      </c>
      <c r="E27" s="4">
        <v>24822.692</v>
      </c>
      <c r="F27" s="4">
        <v>713.6103663444001</v>
      </c>
      <c r="G27" s="4">
        <v>42313.694</v>
      </c>
      <c r="H27" s="4"/>
      <c r="I27" s="4">
        <v>258.40374824459997</v>
      </c>
      <c r="J27" s="4">
        <v>16705.892200000002</v>
      </c>
      <c r="K27" s="4">
        <v>802.8541267656</v>
      </c>
      <c r="L27" s="4">
        <v>56333.65800000001</v>
      </c>
      <c r="M27" s="4"/>
      <c r="N27" s="4">
        <v>1774.8682413546</v>
      </c>
      <c r="O27" s="4">
        <v>115363.24399999999</v>
      </c>
      <c r="P27" s="4"/>
      <c r="Q27" s="4">
        <v>4568.73936042825</v>
      </c>
      <c r="R27" s="4">
        <v>23495.926</v>
      </c>
      <c r="S27" s="4">
        <v>459.15427841605</v>
      </c>
      <c r="T27" s="4">
        <v>2401.1339999999996</v>
      </c>
      <c r="U27" s="4">
        <v>5027.8936388443</v>
      </c>
      <c r="V27" s="4">
        <v>25897.06</v>
      </c>
      <c r="W27" s="4"/>
      <c r="X27" s="4">
        <v>943.9941907147501</v>
      </c>
      <c r="Y27" s="4">
        <v>4908.692</v>
      </c>
      <c r="Z27" s="4">
        <v>637.92824173575</v>
      </c>
      <c r="AA27" s="4">
        <v>3446.3480000000004</v>
      </c>
      <c r="AB27" s="4"/>
      <c r="AC27" s="4">
        <v>6609.816071294799</v>
      </c>
      <c r="AD27" s="4">
        <v>34252.1</v>
      </c>
      <c r="AE27" s="4"/>
      <c r="AF27" s="4">
        <v>68210.754</v>
      </c>
      <c r="AG27" s="1">
        <f t="shared" si="0"/>
        <v>0.6203375790274948</v>
      </c>
      <c r="AH27" s="1">
        <f t="shared" si="1"/>
        <v>0.3796624209725053</v>
      </c>
      <c r="AI27" s="1"/>
      <c r="AJ27" s="4">
        <v>149615.344</v>
      </c>
      <c r="AK27" s="1">
        <v>0.7710655933792459</v>
      </c>
      <c r="AL27" s="1">
        <v>0.22893440662075407</v>
      </c>
    </row>
    <row r="28" spans="1:38" ht="12.75">
      <c r="A28" s="3" t="s">
        <v>32</v>
      </c>
      <c r="B28" s="4">
        <v>241.90397624400003</v>
      </c>
      <c r="C28" s="4">
        <v>13483.328</v>
      </c>
      <c r="D28" s="4">
        <v>220.77690591600003</v>
      </c>
      <c r="E28" s="4">
        <v>12305.71</v>
      </c>
      <c r="F28" s="4">
        <v>462.68088216000007</v>
      </c>
      <c r="G28" s="4">
        <v>25789.038000000004</v>
      </c>
      <c r="H28" s="4"/>
      <c r="I28" s="4">
        <v>49.254073596</v>
      </c>
      <c r="J28" s="4">
        <v>2745.352</v>
      </c>
      <c r="K28" s="4">
        <v>0</v>
      </c>
      <c r="L28" s="4">
        <v>0</v>
      </c>
      <c r="M28" s="4"/>
      <c r="N28" s="4">
        <v>511.934955756</v>
      </c>
      <c r="O28" s="4">
        <v>28534.390000000003</v>
      </c>
      <c r="P28" s="4"/>
      <c r="Q28" s="4">
        <v>3505.131572033</v>
      </c>
      <c r="R28" s="4">
        <v>17981.664</v>
      </c>
      <c r="S28" s="4">
        <v>869.7012835665</v>
      </c>
      <c r="T28" s="4">
        <v>4460.388</v>
      </c>
      <c r="U28" s="4">
        <v>4374.832855599499</v>
      </c>
      <c r="V28" s="4">
        <v>22442.052000000003</v>
      </c>
      <c r="W28" s="4"/>
      <c r="X28" s="4">
        <v>640.38637669475</v>
      </c>
      <c r="Y28" s="4">
        <v>3346.334</v>
      </c>
      <c r="Z28" s="4">
        <v>0</v>
      </c>
      <c r="AA28" s="4">
        <v>0</v>
      </c>
      <c r="AB28" s="4"/>
      <c r="AC28" s="4">
        <v>5015.21923229425</v>
      </c>
      <c r="AD28" s="4">
        <v>25788.306</v>
      </c>
      <c r="AE28" s="4"/>
      <c r="AF28" s="4">
        <v>48231.09</v>
      </c>
      <c r="AG28" s="1">
        <f t="shared" si="0"/>
        <v>0.5346973912470153</v>
      </c>
      <c r="AH28" s="1">
        <f t="shared" si="1"/>
        <v>0.46530260875298496</v>
      </c>
      <c r="AI28" s="1"/>
      <c r="AJ28" s="4">
        <v>54322.695999999996</v>
      </c>
      <c r="AK28" s="1">
        <v>0.5252756601034677</v>
      </c>
      <c r="AL28" s="1">
        <v>0.4747243398965324</v>
      </c>
    </row>
    <row r="29" spans="1:38" ht="12.75">
      <c r="A29" s="3" t="s">
        <v>33</v>
      </c>
      <c r="B29" s="4">
        <v>111.93137523959999</v>
      </c>
      <c r="C29" s="4">
        <v>6466.29</v>
      </c>
      <c r="D29" s="4">
        <v>0</v>
      </c>
      <c r="E29" s="4">
        <v>0</v>
      </c>
      <c r="F29" s="4">
        <v>111.93137523959999</v>
      </c>
      <c r="G29" s="4">
        <v>6466.29</v>
      </c>
      <c r="H29" s="4"/>
      <c r="I29" s="4">
        <v>0</v>
      </c>
      <c r="J29" s="4">
        <v>0</v>
      </c>
      <c r="K29" s="4">
        <v>0</v>
      </c>
      <c r="L29" s="4">
        <v>0</v>
      </c>
      <c r="M29" s="4"/>
      <c r="N29" s="4">
        <v>111.93137523959999</v>
      </c>
      <c r="O29" s="4">
        <v>6466.29</v>
      </c>
      <c r="P29" s="4"/>
      <c r="Q29" s="4">
        <v>102.68342770524998</v>
      </c>
      <c r="R29" s="4">
        <v>527.552</v>
      </c>
      <c r="S29" s="4">
        <v>0</v>
      </c>
      <c r="T29" s="4">
        <v>0</v>
      </c>
      <c r="U29" s="4">
        <v>102.68342770524998</v>
      </c>
      <c r="V29" s="4">
        <v>527.552</v>
      </c>
      <c r="W29" s="4"/>
      <c r="X29" s="4">
        <v>0</v>
      </c>
      <c r="Y29" s="4">
        <v>0</v>
      </c>
      <c r="Z29" s="4">
        <v>0</v>
      </c>
      <c r="AA29" s="4">
        <v>0</v>
      </c>
      <c r="AB29" s="4"/>
      <c r="AC29" s="4">
        <v>102.68342770524998</v>
      </c>
      <c r="AD29" s="4">
        <v>527.552</v>
      </c>
      <c r="AE29" s="4"/>
      <c r="AF29" s="4">
        <v>6993.842</v>
      </c>
      <c r="AG29" s="1">
        <f t="shared" si="0"/>
        <v>0.9245690709055195</v>
      </c>
      <c r="AH29" s="1">
        <f t="shared" si="1"/>
        <v>0.07543092909448056</v>
      </c>
      <c r="AI29" s="1"/>
      <c r="AJ29" s="4">
        <v>6993.842</v>
      </c>
      <c r="AK29" s="1">
        <v>0.9245690709055195</v>
      </c>
      <c r="AL29" s="1">
        <v>0.07543092909448056</v>
      </c>
    </row>
    <row r="30" spans="1:38" ht="12.75">
      <c r="A30" s="3" t="s">
        <v>34</v>
      </c>
      <c r="B30" s="4">
        <v>2.5503252180000002</v>
      </c>
      <c r="C30" s="4">
        <v>148.084</v>
      </c>
      <c r="D30" s="4">
        <v>0</v>
      </c>
      <c r="E30" s="4">
        <v>0</v>
      </c>
      <c r="F30" s="4">
        <v>2.5503252180000002</v>
      </c>
      <c r="G30" s="4">
        <v>148.084</v>
      </c>
      <c r="H30" s="4"/>
      <c r="I30" s="4">
        <v>0</v>
      </c>
      <c r="J30" s="4">
        <v>0</v>
      </c>
      <c r="K30" s="4">
        <v>0</v>
      </c>
      <c r="L30" s="4">
        <v>0</v>
      </c>
      <c r="M30" s="4"/>
      <c r="N30" s="4">
        <v>2.5503252180000002</v>
      </c>
      <c r="O30" s="4">
        <v>148.084</v>
      </c>
      <c r="P30" s="4"/>
      <c r="Q30" s="4">
        <v>5.910782535</v>
      </c>
      <c r="R30" s="4">
        <v>40.786</v>
      </c>
      <c r="S30" s="4">
        <v>0</v>
      </c>
      <c r="T30" s="4">
        <v>0</v>
      </c>
      <c r="U30" s="4">
        <v>5.910782535</v>
      </c>
      <c r="V30" s="4">
        <v>40.786</v>
      </c>
      <c r="W30" s="4"/>
      <c r="X30" s="4">
        <v>0</v>
      </c>
      <c r="Y30" s="4">
        <v>0</v>
      </c>
      <c r="Z30" s="4">
        <v>0</v>
      </c>
      <c r="AA30" s="4">
        <v>0</v>
      </c>
      <c r="AB30" s="4"/>
      <c r="AC30" s="4">
        <v>5.910782535</v>
      </c>
      <c r="AD30" s="4">
        <v>40.786</v>
      </c>
      <c r="AE30" s="4"/>
      <c r="AF30" s="4">
        <v>188.87</v>
      </c>
      <c r="AG30" s="1">
        <f t="shared" si="0"/>
        <v>0.7840525228993488</v>
      </c>
      <c r="AH30" s="1">
        <f t="shared" si="1"/>
        <v>0.21594747710065124</v>
      </c>
      <c r="AI30" s="1"/>
      <c r="AJ30" s="4">
        <v>188.87</v>
      </c>
      <c r="AK30" s="1">
        <v>0.7840525228993488</v>
      </c>
      <c r="AL30" s="1">
        <v>0.21594747710065124</v>
      </c>
    </row>
    <row r="31" spans="1:38" ht="12.75">
      <c r="A31" s="3" t="s">
        <v>35</v>
      </c>
      <c r="B31" s="4">
        <v>322.4085896178</v>
      </c>
      <c r="C31" s="4">
        <v>19759.234</v>
      </c>
      <c r="D31" s="4">
        <v>258.6666128592</v>
      </c>
      <c r="E31" s="4">
        <v>15852.734</v>
      </c>
      <c r="F31" s="4">
        <v>581.075202477</v>
      </c>
      <c r="G31" s="4">
        <v>35611.968</v>
      </c>
      <c r="H31" s="4"/>
      <c r="I31" s="4">
        <v>58.68293431560001</v>
      </c>
      <c r="J31" s="4">
        <v>3596.4339999999997</v>
      </c>
      <c r="K31" s="4">
        <v>187.534567038</v>
      </c>
      <c r="L31" s="4">
        <v>11493.29</v>
      </c>
      <c r="M31" s="4"/>
      <c r="N31" s="4">
        <v>827.2927038306</v>
      </c>
      <c r="O31" s="4">
        <v>50701.691999999995</v>
      </c>
      <c r="P31" s="4"/>
      <c r="Q31" s="4">
        <v>53.164205134250004</v>
      </c>
      <c r="R31" s="4">
        <v>283.98</v>
      </c>
      <c r="S31" s="4">
        <v>48.651369579749996</v>
      </c>
      <c r="T31" s="4">
        <v>267.27</v>
      </c>
      <c r="U31" s="4">
        <v>101.81557471400001</v>
      </c>
      <c r="V31" s="4">
        <v>551.2499999999999</v>
      </c>
      <c r="W31" s="4"/>
      <c r="X31" s="4">
        <v>9.3352835275</v>
      </c>
      <c r="Y31" s="4">
        <v>53.446000000000005</v>
      </c>
      <c r="Z31" s="4">
        <v>53.459744261000004</v>
      </c>
      <c r="AA31" s="4">
        <v>275.62</v>
      </c>
      <c r="AB31" s="4"/>
      <c r="AC31" s="4">
        <v>164.6106025025</v>
      </c>
      <c r="AD31" s="4">
        <v>880.316</v>
      </c>
      <c r="AE31" s="4"/>
      <c r="AF31" s="4">
        <v>36163.21799999999</v>
      </c>
      <c r="AG31" s="1">
        <f t="shared" si="0"/>
        <v>0.9847566109852284</v>
      </c>
      <c r="AH31" s="1">
        <f t="shared" si="1"/>
        <v>0.01524338901477186</v>
      </c>
      <c r="AI31" s="1"/>
      <c r="AJ31" s="4">
        <v>51582.007999999994</v>
      </c>
      <c r="AK31" s="1">
        <v>0.9829336616752105</v>
      </c>
      <c r="AL31" s="1">
        <v>0.01706633832478953</v>
      </c>
    </row>
    <row r="32" spans="1:38" ht="12.75">
      <c r="A32" s="3" t="s">
        <v>37</v>
      </c>
      <c r="B32" s="4">
        <v>160.79139666659998</v>
      </c>
      <c r="C32" s="4">
        <v>9854.308</v>
      </c>
      <c r="D32" s="4">
        <v>65.26825584299999</v>
      </c>
      <c r="E32" s="4">
        <v>4000.05</v>
      </c>
      <c r="F32" s="4">
        <v>226.05965250959997</v>
      </c>
      <c r="G32" s="4">
        <v>13854.358000000002</v>
      </c>
      <c r="H32" s="4"/>
      <c r="I32" s="4">
        <v>0</v>
      </c>
      <c r="J32" s="4">
        <v>0</v>
      </c>
      <c r="K32" s="4">
        <v>27.078971350200003</v>
      </c>
      <c r="L32" s="4">
        <v>1659.56</v>
      </c>
      <c r="M32" s="4"/>
      <c r="N32" s="4">
        <v>253.13862385980002</v>
      </c>
      <c r="O32" s="4">
        <v>15513.918000000001</v>
      </c>
      <c r="P32" s="4"/>
      <c r="Q32" s="4">
        <v>51.301839526</v>
      </c>
      <c r="R32" s="4">
        <v>336.654</v>
      </c>
      <c r="S32" s="4">
        <v>11.20703133025</v>
      </c>
      <c r="T32" s="4">
        <v>62.35</v>
      </c>
      <c r="U32" s="4">
        <v>62.50887085625</v>
      </c>
      <c r="V32" s="4">
        <v>399.004</v>
      </c>
      <c r="W32" s="4"/>
      <c r="X32" s="4">
        <v>0</v>
      </c>
      <c r="Y32" s="4">
        <v>0</v>
      </c>
      <c r="Z32" s="4">
        <v>1.5574442870000003</v>
      </c>
      <c r="AA32" s="4">
        <v>9.306000000000001</v>
      </c>
      <c r="AB32" s="4"/>
      <c r="AC32" s="4">
        <v>64.06631514325001</v>
      </c>
      <c r="AD32" s="4">
        <v>408.31</v>
      </c>
      <c r="AE32" s="4"/>
      <c r="AF32" s="4">
        <v>14253.362</v>
      </c>
      <c r="AG32" s="1">
        <f t="shared" si="0"/>
        <v>0.9720063238413508</v>
      </c>
      <c r="AH32" s="1">
        <f t="shared" si="1"/>
        <v>0.02799367615864945</v>
      </c>
      <c r="AI32" s="1"/>
      <c r="AJ32" s="4">
        <v>15922.228</v>
      </c>
      <c r="AK32" s="1">
        <v>0.9743559758094158</v>
      </c>
      <c r="AL32" s="1">
        <v>0.025644024190584383</v>
      </c>
    </row>
    <row r="33" spans="1:38" ht="12.75">
      <c r="A33" s="3" t="s">
        <v>38</v>
      </c>
      <c r="B33" s="4">
        <v>6.5956011492</v>
      </c>
      <c r="C33" s="4">
        <v>404.22400000000005</v>
      </c>
      <c r="D33" s="4">
        <v>0</v>
      </c>
      <c r="E33" s="4">
        <v>0</v>
      </c>
      <c r="F33" s="4">
        <v>6.5956011492</v>
      </c>
      <c r="G33" s="4">
        <v>404.22400000000005</v>
      </c>
      <c r="H33" s="4"/>
      <c r="I33" s="4">
        <v>0</v>
      </c>
      <c r="J33" s="4">
        <v>0</v>
      </c>
      <c r="K33" s="4">
        <v>0</v>
      </c>
      <c r="L33" s="4">
        <v>0</v>
      </c>
      <c r="M33" s="4"/>
      <c r="N33" s="4">
        <v>6.5956011492</v>
      </c>
      <c r="O33" s="4">
        <v>404.22400000000005</v>
      </c>
      <c r="P33" s="4"/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/>
      <c r="X33" s="4">
        <v>0</v>
      </c>
      <c r="Y33" s="4">
        <v>0</v>
      </c>
      <c r="Z33" s="4">
        <v>0</v>
      </c>
      <c r="AA33" s="4">
        <v>0</v>
      </c>
      <c r="AB33" s="4"/>
      <c r="AC33" s="4">
        <v>0</v>
      </c>
      <c r="AD33" s="4">
        <v>0</v>
      </c>
      <c r="AE33" s="4"/>
      <c r="AF33" s="4">
        <v>404.22400000000005</v>
      </c>
      <c r="AG33" s="1">
        <f t="shared" si="0"/>
        <v>1</v>
      </c>
      <c r="AH33" s="1">
        <f t="shared" si="1"/>
        <v>0</v>
      </c>
      <c r="AI33" s="1"/>
      <c r="AJ33" s="4">
        <v>404.22400000000005</v>
      </c>
      <c r="AK33" s="1">
        <v>1</v>
      </c>
      <c r="AL33" s="1">
        <v>0</v>
      </c>
    </row>
    <row r="34" spans="1:38" ht="12.75">
      <c r="A34" s="3" t="s">
        <v>39</v>
      </c>
      <c r="B34" s="4">
        <v>186.8800977834</v>
      </c>
      <c r="C34" s="4">
        <v>12116.676</v>
      </c>
      <c r="D34" s="4">
        <v>56.28827194200001</v>
      </c>
      <c r="E34" s="4">
        <v>3622.2419999999997</v>
      </c>
      <c r="F34" s="4">
        <v>243.1683697254</v>
      </c>
      <c r="G34" s="4">
        <v>15738.918</v>
      </c>
      <c r="H34" s="4"/>
      <c r="I34" s="4">
        <v>3.4284986232000003</v>
      </c>
      <c r="J34" s="4">
        <v>217.642</v>
      </c>
      <c r="K34" s="4">
        <v>6.9969959052</v>
      </c>
      <c r="L34" s="4">
        <v>444.166</v>
      </c>
      <c r="M34" s="4"/>
      <c r="N34" s="4">
        <v>253.59386425379998</v>
      </c>
      <c r="O34" s="4">
        <v>16400.726000000002</v>
      </c>
      <c r="P34" s="4"/>
      <c r="Q34" s="4">
        <v>2975.6896453007503</v>
      </c>
      <c r="R34" s="4">
        <v>17957.102000000003</v>
      </c>
      <c r="S34" s="4">
        <v>1475.9599277675002</v>
      </c>
      <c r="T34" s="4">
        <v>8860.689999999999</v>
      </c>
      <c r="U34" s="4">
        <v>4451.649573068251</v>
      </c>
      <c r="V34" s="4">
        <v>26817.791999999998</v>
      </c>
      <c r="W34" s="4"/>
      <c r="X34" s="4">
        <v>73.65491792225001</v>
      </c>
      <c r="Y34" s="4">
        <v>436.762</v>
      </c>
      <c r="Z34" s="4">
        <v>103.65917593325</v>
      </c>
      <c r="AA34" s="4">
        <v>613.14</v>
      </c>
      <c r="AB34" s="4"/>
      <c r="AC34" s="4">
        <v>4628.96366692375</v>
      </c>
      <c r="AD34" s="4">
        <v>27867.694</v>
      </c>
      <c r="AE34" s="4"/>
      <c r="AF34" s="4">
        <v>42556.71</v>
      </c>
      <c r="AG34" s="1">
        <f t="shared" si="0"/>
        <v>0.3698339932762659</v>
      </c>
      <c r="AH34" s="1">
        <f t="shared" si="1"/>
        <v>0.630166006723734</v>
      </c>
      <c r="AI34" s="1"/>
      <c r="AJ34" s="4">
        <v>44268.42</v>
      </c>
      <c r="AK34" s="1">
        <v>0.3704836540359923</v>
      </c>
      <c r="AL34" s="1">
        <v>0.6295163459640077</v>
      </c>
    </row>
    <row r="35" spans="1:38" ht="12.75">
      <c r="A35" s="3" t="s">
        <v>40</v>
      </c>
      <c r="B35" s="4">
        <v>140.21453085779999</v>
      </c>
      <c r="C35" s="4">
        <v>10042.534</v>
      </c>
      <c r="D35" s="4">
        <v>120.9872325396</v>
      </c>
      <c r="E35" s="4">
        <v>8884.98</v>
      </c>
      <c r="F35" s="4">
        <v>261.2017633974</v>
      </c>
      <c r="G35" s="4">
        <v>18927.514000000003</v>
      </c>
      <c r="H35" s="4"/>
      <c r="I35" s="4">
        <v>0</v>
      </c>
      <c r="J35" s="4">
        <v>0</v>
      </c>
      <c r="K35" s="4">
        <v>0</v>
      </c>
      <c r="L35" s="4">
        <v>0</v>
      </c>
      <c r="M35" s="4"/>
      <c r="N35" s="4">
        <v>261.2017633974</v>
      </c>
      <c r="O35" s="4">
        <v>18927.514000000003</v>
      </c>
      <c r="P35" s="4"/>
      <c r="Q35" s="4">
        <v>4619.34691756125</v>
      </c>
      <c r="R35" s="4">
        <v>28258.167999999998</v>
      </c>
      <c r="S35" s="4">
        <v>2694.6366268587503</v>
      </c>
      <c r="T35" s="4">
        <v>16933.556</v>
      </c>
      <c r="U35" s="4">
        <v>7313.98354442</v>
      </c>
      <c r="V35" s="4">
        <v>45191.724</v>
      </c>
      <c r="W35" s="4"/>
      <c r="X35" s="4">
        <v>0</v>
      </c>
      <c r="Y35" s="4">
        <v>0</v>
      </c>
      <c r="Z35" s="4">
        <v>0</v>
      </c>
      <c r="AA35" s="4">
        <v>0</v>
      </c>
      <c r="AB35" s="4"/>
      <c r="AC35" s="4">
        <v>7313.98354442</v>
      </c>
      <c r="AD35" s="4">
        <v>45191.724</v>
      </c>
      <c r="AE35" s="4"/>
      <c r="AF35" s="4">
        <v>64119.238</v>
      </c>
      <c r="AG35" s="1">
        <f t="shared" si="0"/>
        <v>0.2951924350691754</v>
      </c>
      <c r="AH35" s="1">
        <f t="shared" si="1"/>
        <v>0.7048075649308247</v>
      </c>
      <c r="AI35" s="1"/>
      <c r="AJ35" s="4">
        <v>64119.238</v>
      </c>
      <c r="AK35" s="1">
        <v>0.2951924350691754</v>
      </c>
      <c r="AL35" s="1">
        <v>0.7048075649308247</v>
      </c>
    </row>
    <row r="36" spans="1:38" ht="12.75">
      <c r="A36" s="3" t="s">
        <v>42</v>
      </c>
      <c r="B36" s="4">
        <f>SUM(B30:B35)/5</f>
        <v>163.88810825856</v>
      </c>
      <c r="C36" s="4">
        <f>SUM(C30:C35)/5</f>
        <v>10465.011999999999</v>
      </c>
      <c r="D36" s="4">
        <f>SUM(D30:D35)/5</f>
        <v>100.24207463676001</v>
      </c>
      <c r="E36" s="4">
        <f>SUM(E30:E35)/5</f>
        <v>6472.0012</v>
      </c>
      <c r="F36" s="4">
        <f>B36+D36</f>
        <v>264.13018289532</v>
      </c>
      <c r="G36" s="4">
        <f>SUM(G30:G35)/5</f>
        <v>16937.013200000005</v>
      </c>
      <c r="H36" s="4"/>
      <c r="I36" s="4">
        <f>SUM(I30:I35)/5</f>
        <v>12.422286587760002</v>
      </c>
      <c r="J36" s="4">
        <v>0</v>
      </c>
      <c r="K36" s="4">
        <v>0</v>
      </c>
      <c r="L36" s="4">
        <f>SUM(L30:L35)/5</f>
        <v>2719.4031999999997</v>
      </c>
      <c r="M36" s="4"/>
      <c r="N36" s="4">
        <f>SUM(N30:N35)/5</f>
        <v>320.87457634175996</v>
      </c>
      <c r="O36" s="4">
        <f>SUM(O30:O35)/5</f>
        <v>20419.2316</v>
      </c>
      <c r="P36" s="4"/>
      <c r="Q36" s="4">
        <f>SUM(Q30:Q35)/5</f>
        <v>1541.08267801145</v>
      </c>
      <c r="R36" s="4">
        <f>SUM(R30:R35)/5</f>
        <v>9375.338</v>
      </c>
      <c r="S36" s="4">
        <f>SUM(S30:S35)/5</f>
        <v>846.09099110725</v>
      </c>
      <c r="T36" s="4">
        <f>SUM(T30:T35)/5</f>
        <v>5224.7732000000005</v>
      </c>
      <c r="U36" s="4">
        <f>Q36+S36</f>
        <v>2387.1736691187</v>
      </c>
      <c r="V36" s="4">
        <f>SUM(V30:V35)/5</f>
        <v>14600.1112</v>
      </c>
      <c r="W36" s="4"/>
      <c r="X36" s="4">
        <f>SUM(X30:X35)/5</f>
        <v>16.59804028995</v>
      </c>
      <c r="Y36" s="4">
        <f>SUM(Y30:Y35)/5</f>
        <v>98.0416</v>
      </c>
      <c r="Z36" s="4">
        <f>SUM(Z30:Z35)/5</f>
        <v>31.735272896250002</v>
      </c>
      <c r="AA36" s="4">
        <f>SUM(AA30:AA35)/5</f>
        <v>179.6132</v>
      </c>
      <c r="AB36" s="4"/>
      <c r="AC36" s="4">
        <f>SUM(AC30:AC35)/5</f>
        <v>2435.5069823049002</v>
      </c>
      <c r="AD36" s="4">
        <f>SUM(AD30:AD35)/5</f>
        <v>14877.766</v>
      </c>
      <c r="AE36" s="4"/>
      <c r="AF36" s="4">
        <f>SUM(AF30:AF35)/5</f>
        <v>31537.124399999993</v>
      </c>
      <c r="AG36" s="1">
        <f t="shared" si="0"/>
        <v>0.5370500171537519</v>
      </c>
      <c r="AH36" s="1">
        <f t="shared" si="1"/>
        <v>0.46294998284624844</v>
      </c>
      <c r="AI36" s="1"/>
      <c r="AJ36" s="4">
        <f>SUM(AJ30:AJ35)/5</f>
        <v>35296.9976</v>
      </c>
      <c r="AK36" s="1">
        <f>O36/AJ36</f>
        <v>0.578497690693103</v>
      </c>
      <c r="AL36" s="1">
        <f>AD36/AJ36</f>
        <v>0.4215023093068969</v>
      </c>
    </row>
    <row r="37" spans="1:38" ht="12.75">
      <c r="A37" s="3" t="s">
        <v>43</v>
      </c>
      <c r="B37" s="4">
        <v>27.255193438199996</v>
      </c>
      <c r="C37" s="4">
        <v>2470.5460000000003</v>
      </c>
      <c r="D37" s="4">
        <v>25.56316768992</v>
      </c>
      <c r="E37" s="4">
        <v>2265.1459999999997</v>
      </c>
      <c r="F37" s="4">
        <v>52.818361128119996</v>
      </c>
      <c r="G37" s="4">
        <v>4735.692000000001</v>
      </c>
      <c r="H37" s="4"/>
      <c r="I37" s="4">
        <v>5.717917249799999</v>
      </c>
      <c r="J37" s="4">
        <v>480.69999999999993</v>
      </c>
      <c r="K37" s="4">
        <v>0</v>
      </c>
      <c r="L37" s="4">
        <v>0</v>
      </c>
      <c r="M37" s="4"/>
      <c r="N37" s="4">
        <v>58.53627837792</v>
      </c>
      <c r="O37" s="4">
        <v>5216.392</v>
      </c>
      <c r="P37" s="4"/>
      <c r="Q37" s="4">
        <v>1997.5161200225</v>
      </c>
      <c r="R37" s="4">
        <v>16669.166</v>
      </c>
      <c r="S37" s="4">
        <v>3579.94988207325</v>
      </c>
      <c r="T37" s="4">
        <v>31757.512</v>
      </c>
      <c r="U37" s="4">
        <v>5577.46600209575</v>
      </c>
      <c r="V37" s="4">
        <v>48426.678</v>
      </c>
      <c r="W37" s="4"/>
      <c r="X37" s="4">
        <v>956.83841498525</v>
      </c>
      <c r="Y37" s="4">
        <v>7910.505999999999</v>
      </c>
      <c r="Z37" s="4">
        <v>0</v>
      </c>
      <c r="AA37" s="4">
        <v>0</v>
      </c>
      <c r="AB37" s="4"/>
      <c r="AC37" s="4">
        <v>6534.304417081</v>
      </c>
      <c r="AD37" s="4">
        <v>56337.178</v>
      </c>
      <c r="AE37" s="4"/>
      <c r="AF37" s="4">
        <v>53162.37</v>
      </c>
      <c r="AG37" s="1">
        <f t="shared" si="0"/>
        <v>0.08907977578877692</v>
      </c>
      <c r="AH37" s="1">
        <f t="shared" si="1"/>
        <v>0.9109202242112231</v>
      </c>
      <c r="AI37" s="1"/>
      <c r="AJ37" s="4">
        <v>61553.56999999999</v>
      </c>
      <c r="AK37" s="1">
        <v>0.08474556390474185</v>
      </c>
      <c r="AL37" s="1">
        <v>0.9152544360952583</v>
      </c>
    </row>
    <row r="38" spans="1:38" ht="12.75">
      <c r="A38" s="3" t="s">
        <v>44</v>
      </c>
      <c r="B38" s="4">
        <v>0</v>
      </c>
      <c r="C38" s="4">
        <v>0</v>
      </c>
      <c r="D38" s="4">
        <v>112.9382886702</v>
      </c>
      <c r="E38" s="4">
        <v>20319.78</v>
      </c>
      <c r="F38" s="4">
        <v>112.9382886702</v>
      </c>
      <c r="G38" s="4">
        <v>20319.78</v>
      </c>
      <c r="H38" s="4"/>
      <c r="I38" s="4">
        <v>31.702843137000002</v>
      </c>
      <c r="J38" s="4">
        <v>3817.184</v>
      </c>
      <c r="K38" s="4">
        <v>0</v>
      </c>
      <c r="L38" s="4">
        <v>0</v>
      </c>
      <c r="M38" s="4"/>
      <c r="N38" s="4">
        <v>144.6411318072</v>
      </c>
      <c r="O38" s="4">
        <v>24136.964</v>
      </c>
      <c r="P38" s="4"/>
      <c r="Q38" s="4">
        <v>940.9309042105</v>
      </c>
      <c r="R38" s="4">
        <v>9235.614000000001</v>
      </c>
      <c r="S38" s="4">
        <v>3612.13080920825</v>
      </c>
      <c r="T38" s="4">
        <v>44214.174000000006</v>
      </c>
      <c r="U38" s="4">
        <v>4553.06171341875</v>
      </c>
      <c r="V38" s="4">
        <v>53449.788</v>
      </c>
      <c r="W38" s="4"/>
      <c r="X38" s="4">
        <v>2250.53983239575</v>
      </c>
      <c r="Y38" s="4">
        <v>24874.11</v>
      </c>
      <c r="Z38" s="4">
        <v>0</v>
      </c>
      <c r="AA38" s="4">
        <v>0</v>
      </c>
      <c r="AB38" s="4"/>
      <c r="AC38" s="4">
        <v>6803.6015458145</v>
      </c>
      <c r="AD38" s="4">
        <v>78323.898</v>
      </c>
      <c r="AE38" s="4"/>
      <c r="AF38" s="4">
        <v>73769.568</v>
      </c>
      <c r="AG38" s="1">
        <f t="shared" si="0"/>
        <v>0.2754493560271357</v>
      </c>
      <c r="AH38" s="1">
        <f t="shared" si="1"/>
        <v>0.7245506439728643</v>
      </c>
      <c r="AI38" s="1"/>
      <c r="AJ38" s="4">
        <v>102460.86200000001</v>
      </c>
      <c r="AK38" s="1">
        <v>0.23557252524383407</v>
      </c>
      <c r="AL38" s="1">
        <v>0.7644274747561659</v>
      </c>
    </row>
    <row r="39" spans="1:38" ht="12.75">
      <c r="A39" s="3" t="s">
        <v>45</v>
      </c>
      <c r="B39" s="4">
        <v>9.2722188636</v>
      </c>
      <c r="C39" s="4">
        <v>623.8039999999999</v>
      </c>
      <c r="D39" s="4">
        <v>10.0353584058</v>
      </c>
      <c r="E39" s="4">
        <v>649.8568</v>
      </c>
      <c r="F39" s="4">
        <v>19.3075772694</v>
      </c>
      <c r="G39" s="4">
        <v>1273.6608</v>
      </c>
      <c r="H39" s="4"/>
      <c r="I39" s="4">
        <v>1.0122979944000001</v>
      </c>
      <c r="J39" s="4">
        <v>62.67999999999999</v>
      </c>
      <c r="K39" s="4">
        <v>0</v>
      </c>
      <c r="L39" s="4">
        <v>0</v>
      </c>
      <c r="M39" s="4"/>
      <c r="N39" s="4">
        <v>20.319875263799997</v>
      </c>
      <c r="O39" s="4">
        <v>1336.34</v>
      </c>
      <c r="P39" s="4"/>
      <c r="Q39" s="4">
        <v>1039.27037586225</v>
      </c>
      <c r="R39" s="4">
        <v>7332.372</v>
      </c>
      <c r="S39" s="4">
        <v>1485.56260383825</v>
      </c>
      <c r="T39" s="4">
        <v>10663.786</v>
      </c>
      <c r="U39" s="4">
        <v>2524.8329797005</v>
      </c>
      <c r="V39" s="4">
        <v>17996.158</v>
      </c>
      <c r="W39" s="4"/>
      <c r="X39" s="4">
        <v>255.23791027525</v>
      </c>
      <c r="Y39" s="4">
        <v>1524.94</v>
      </c>
      <c r="Z39" s="4">
        <v>0</v>
      </c>
      <c r="AA39" s="4">
        <v>0</v>
      </c>
      <c r="AB39" s="4"/>
      <c r="AC39" s="4">
        <v>2780.07088997575</v>
      </c>
      <c r="AD39" s="4">
        <v>19521.098</v>
      </c>
      <c r="AE39" s="4"/>
      <c r="AF39" s="4">
        <v>19269.8188</v>
      </c>
      <c r="AG39" s="1">
        <f t="shared" si="0"/>
        <v>0.06609614824193365</v>
      </c>
      <c r="AH39" s="1">
        <f t="shared" si="1"/>
        <v>0.9339038517580662</v>
      </c>
      <c r="AI39" s="1"/>
      <c r="AJ39" s="4">
        <v>20857.438000000002</v>
      </c>
      <c r="AK39" s="1">
        <v>0.06407018925334933</v>
      </c>
      <c r="AL39" s="1">
        <v>0.9359298107466507</v>
      </c>
    </row>
    <row r="40" spans="1:38" ht="12.75">
      <c r="A40" s="3" t="s">
        <v>46</v>
      </c>
      <c r="B40" s="4">
        <v>293.42126818300005</v>
      </c>
      <c r="C40" s="4">
        <v>27548.325520000002</v>
      </c>
      <c r="D40" s="4">
        <v>181.21205204939997</v>
      </c>
      <c r="E40" s="4">
        <v>16915.954380000003</v>
      </c>
      <c r="F40" s="4">
        <v>474.6333202324</v>
      </c>
      <c r="G40" s="4">
        <v>44464.2799</v>
      </c>
      <c r="H40" s="4"/>
      <c r="I40" s="4">
        <v>0</v>
      </c>
      <c r="J40" s="4">
        <v>0</v>
      </c>
      <c r="K40" s="4">
        <v>0</v>
      </c>
      <c r="L40" s="4">
        <v>0</v>
      </c>
      <c r="M40" s="4"/>
      <c r="N40" s="4">
        <v>474.6333202324</v>
      </c>
      <c r="O40" s="4">
        <v>44464.27990000001</v>
      </c>
      <c r="P40" s="4"/>
      <c r="Q40" s="4">
        <v>2071.913269725</v>
      </c>
      <c r="R40" s="4">
        <v>17066.9112</v>
      </c>
      <c r="S40" s="4">
        <v>2801.0505089037497</v>
      </c>
      <c r="T40" s="4">
        <v>23676.8796</v>
      </c>
      <c r="U40" s="4">
        <v>4872.963778628749</v>
      </c>
      <c r="V40" s="4">
        <v>40743.7908</v>
      </c>
      <c r="W40" s="4"/>
      <c r="X40" s="4">
        <v>0</v>
      </c>
      <c r="Y40" s="4">
        <v>0</v>
      </c>
      <c r="Z40" s="4">
        <v>336.29068856075</v>
      </c>
      <c r="AA40" s="4">
        <v>2859.222</v>
      </c>
      <c r="AB40" s="4"/>
      <c r="AC40" s="4">
        <v>5209.254467189499</v>
      </c>
      <c r="AD40" s="4">
        <v>43603.012800000004</v>
      </c>
      <c r="AE40" s="4"/>
      <c r="AF40" s="4">
        <v>85208.07070000001</v>
      </c>
      <c r="AG40" s="1">
        <f aca="true" t="shared" si="2" ref="AG40:AG71">G40/AF40</f>
        <v>0.5218317881712113</v>
      </c>
      <c r="AH40" s="1">
        <f aca="true" t="shared" si="3" ref="AH40:AH60">V40/AF40</f>
        <v>0.4781682118287886</v>
      </c>
      <c r="AI40" s="1"/>
      <c r="AJ40" s="4">
        <v>88067.2927</v>
      </c>
      <c r="AK40" s="1">
        <v>0.5048898238698781</v>
      </c>
      <c r="AL40" s="1">
        <v>0.4951101761301219</v>
      </c>
    </row>
    <row r="41" spans="1:38" ht="12.75">
      <c r="A41" s="3" t="s">
        <v>47</v>
      </c>
      <c r="B41" s="4">
        <v>154.37106</v>
      </c>
      <c r="C41" s="4">
        <v>14639.132799999998</v>
      </c>
      <c r="D41" s="4">
        <v>384.49976000000004</v>
      </c>
      <c r="E41" s="4">
        <v>36473.396839999994</v>
      </c>
      <c r="F41" s="4">
        <v>538.8708200000001</v>
      </c>
      <c r="G41" s="4">
        <v>51112.52964</v>
      </c>
      <c r="H41" s="4"/>
      <c r="I41" s="4"/>
      <c r="J41" s="4"/>
      <c r="K41" s="4"/>
      <c r="L41" s="4"/>
      <c r="M41" s="4"/>
      <c r="N41" s="4">
        <v>538.8708200000001</v>
      </c>
      <c r="O41" s="4">
        <v>51112.52963999999</v>
      </c>
      <c r="P41" s="4"/>
      <c r="Q41" s="4">
        <v>910.32688</v>
      </c>
      <c r="R41" s="4">
        <v>7810.79414</v>
      </c>
      <c r="S41" s="4">
        <v>2247.5091600000005</v>
      </c>
      <c r="T41" s="4">
        <v>19092.1184</v>
      </c>
      <c r="U41" s="4">
        <v>3157.8360400000006</v>
      </c>
      <c r="V41" s="4">
        <v>26902.91254</v>
      </c>
      <c r="W41" s="4"/>
      <c r="X41" s="4"/>
      <c r="Y41" s="4"/>
      <c r="Z41" s="4"/>
      <c r="AA41" s="4"/>
      <c r="AB41" s="4"/>
      <c r="AC41" s="4">
        <v>3157.8360400000006</v>
      </c>
      <c r="AD41" s="4">
        <v>26902.912539999998</v>
      </c>
      <c r="AE41" s="4"/>
      <c r="AF41" s="4">
        <v>78015.44217999998</v>
      </c>
      <c r="AG41" s="1">
        <f t="shared" si="2"/>
        <v>0.6551591353167154</v>
      </c>
      <c r="AH41" s="1">
        <f t="shared" si="3"/>
        <v>0.3448408646832848</v>
      </c>
      <c r="AI41" s="1"/>
      <c r="AJ41" s="4">
        <v>78015.44217999998</v>
      </c>
      <c r="AK41" s="1">
        <v>0.6551591353167153</v>
      </c>
      <c r="AL41" s="1">
        <v>0.34484086468328473</v>
      </c>
    </row>
    <row r="42" spans="1:38" ht="12.75">
      <c r="A42" s="3" t="s">
        <v>49</v>
      </c>
      <c r="B42" s="4">
        <v>47.850080000000005</v>
      </c>
      <c r="C42" s="4">
        <v>4544.799120000001</v>
      </c>
      <c r="D42" s="4">
        <v>263.62942000000004</v>
      </c>
      <c r="E42" s="4">
        <v>25030.80962</v>
      </c>
      <c r="F42" s="4">
        <v>311.47950000000003</v>
      </c>
      <c r="G42" s="4">
        <v>29575.608740000007</v>
      </c>
      <c r="H42" s="4"/>
      <c r="I42" s="4"/>
      <c r="J42" s="4"/>
      <c r="K42" s="4"/>
      <c r="L42" s="4"/>
      <c r="M42" s="4"/>
      <c r="N42" s="4">
        <v>311.47950000000003</v>
      </c>
      <c r="O42" s="4">
        <v>29575.60874</v>
      </c>
      <c r="P42" s="4"/>
      <c r="Q42" s="4">
        <v>243.98342000000002</v>
      </c>
      <c r="R42" s="4">
        <v>2188.30576</v>
      </c>
      <c r="S42" s="4">
        <v>1139.7461600000001</v>
      </c>
      <c r="T42" s="4">
        <v>9703.89038</v>
      </c>
      <c r="U42" s="4">
        <v>1383.7295800000002</v>
      </c>
      <c r="V42" s="4">
        <v>11892.19614</v>
      </c>
      <c r="W42" s="4"/>
      <c r="X42" s="4"/>
      <c r="Y42" s="4"/>
      <c r="Z42" s="4"/>
      <c r="AA42" s="4"/>
      <c r="AB42" s="4"/>
      <c r="AC42" s="4">
        <v>1383.7295800000002</v>
      </c>
      <c r="AD42" s="4">
        <v>11892.19614</v>
      </c>
      <c r="AE42" s="4"/>
      <c r="AF42" s="4">
        <v>41467.804879999996</v>
      </c>
      <c r="AG42" s="1">
        <f t="shared" si="2"/>
        <v>0.7132185758466415</v>
      </c>
      <c r="AH42" s="1">
        <f t="shared" si="3"/>
        <v>0.2867814241533588</v>
      </c>
      <c r="AI42" s="1"/>
      <c r="AJ42" s="4">
        <v>41467.804879999996</v>
      </c>
      <c r="AK42" s="1">
        <v>0.7132185758466413</v>
      </c>
      <c r="AL42" s="1">
        <v>0.2867814241533588</v>
      </c>
    </row>
    <row r="43" spans="1:38" ht="12.75">
      <c r="A43" s="3" t="s">
        <v>50</v>
      </c>
      <c r="B43" s="4">
        <v>48.875099999999996</v>
      </c>
      <c r="C43" s="4">
        <v>4640.07684</v>
      </c>
      <c r="D43" s="4">
        <v>208.82392</v>
      </c>
      <c r="E43" s="4">
        <v>19819.723299999998</v>
      </c>
      <c r="F43" s="4">
        <v>257.69901999999996</v>
      </c>
      <c r="G43" s="4">
        <v>24459.80014</v>
      </c>
      <c r="H43" s="4"/>
      <c r="I43" s="4"/>
      <c r="J43" s="4"/>
      <c r="K43" s="4"/>
      <c r="L43" s="4"/>
      <c r="M43" s="4"/>
      <c r="N43" s="4">
        <v>257.69901999999996</v>
      </c>
      <c r="O43" s="4">
        <v>24459.80014</v>
      </c>
      <c r="P43" s="4"/>
      <c r="Q43" s="4">
        <v>153.53544</v>
      </c>
      <c r="R43" s="4">
        <v>1389.55756</v>
      </c>
      <c r="S43" s="4">
        <v>1486.8473800000002</v>
      </c>
      <c r="T43" s="4">
        <v>12684.56934</v>
      </c>
      <c r="U43" s="4">
        <v>1640.3828200000003</v>
      </c>
      <c r="V43" s="4">
        <v>14074.126900000003</v>
      </c>
      <c r="W43" s="4"/>
      <c r="X43" s="4"/>
      <c r="Y43" s="4"/>
      <c r="Z43" s="4"/>
      <c r="AA43" s="4"/>
      <c r="AB43" s="4"/>
      <c r="AC43" s="4">
        <v>1640.3828200000003</v>
      </c>
      <c r="AD43" s="4">
        <v>14074.1269</v>
      </c>
      <c r="AE43" s="4"/>
      <c r="AF43" s="4">
        <v>38533.927039999995</v>
      </c>
      <c r="AG43" s="1">
        <f t="shared" si="2"/>
        <v>0.6347601196890625</v>
      </c>
      <c r="AH43" s="1">
        <f t="shared" si="3"/>
        <v>0.3652398803109377</v>
      </c>
      <c r="AI43" s="1"/>
      <c r="AJ43" s="4">
        <v>38533.927039999995</v>
      </c>
      <c r="AK43" s="1">
        <v>0.6347601196890625</v>
      </c>
      <c r="AL43" s="1">
        <v>0.36523988031093757</v>
      </c>
    </row>
    <row r="44" spans="1:38" ht="12.75">
      <c r="A44" s="3" t="s">
        <v>51</v>
      </c>
      <c r="B44" s="4">
        <v>9.30172</v>
      </c>
      <c r="C44" s="4">
        <v>883.4699199999999</v>
      </c>
      <c r="D44" s="4">
        <v>135.79218000000003</v>
      </c>
      <c r="E44" s="4">
        <v>12896.40164</v>
      </c>
      <c r="F44" s="4">
        <v>145.09390000000002</v>
      </c>
      <c r="G44" s="4">
        <v>13779.87156</v>
      </c>
      <c r="H44" s="4"/>
      <c r="I44" s="4"/>
      <c r="J44" s="4"/>
      <c r="K44" s="4"/>
      <c r="L44" s="4"/>
      <c r="M44" s="4"/>
      <c r="N44" s="4">
        <v>145.09390000000002</v>
      </c>
      <c r="O44" s="4">
        <v>13779.87156</v>
      </c>
      <c r="P44" s="4"/>
      <c r="Q44" s="4">
        <v>76.58174</v>
      </c>
      <c r="R44" s="4">
        <v>679.2845199999999</v>
      </c>
      <c r="S44" s="4">
        <v>628.5402799999999</v>
      </c>
      <c r="T44" s="4">
        <v>5473.335519999999</v>
      </c>
      <c r="U44" s="4">
        <v>705.1220199999999</v>
      </c>
      <c r="V44" s="4">
        <v>6152.620039999999</v>
      </c>
      <c r="W44" s="4"/>
      <c r="X44" s="4"/>
      <c r="Y44" s="4"/>
      <c r="Z44" s="4"/>
      <c r="AA44" s="4"/>
      <c r="AB44" s="4"/>
      <c r="AC44" s="4">
        <v>705.1220199999999</v>
      </c>
      <c r="AD44" s="4">
        <v>6152.620039999999</v>
      </c>
      <c r="AE44" s="4"/>
      <c r="AF44" s="4">
        <v>19932.4916</v>
      </c>
      <c r="AG44" s="1">
        <f t="shared" si="2"/>
        <v>0.6913270973108048</v>
      </c>
      <c r="AH44" s="1">
        <f t="shared" si="3"/>
        <v>0.30867290268919506</v>
      </c>
      <c r="AI44" s="1"/>
      <c r="AJ44" s="4">
        <v>19932.491599999998</v>
      </c>
      <c r="AK44" s="1">
        <v>0.6913270973108049</v>
      </c>
      <c r="AL44" s="1">
        <v>0.30867290268919517</v>
      </c>
    </row>
    <row r="45" spans="1:38" ht="12.75">
      <c r="A45" s="3" t="s">
        <v>52</v>
      </c>
      <c r="B45" s="4">
        <v>422.19120000000004</v>
      </c>
      <c r="C45" s="4">
        <v>40697.207539999996</v>
      </c>
      <c r="D45" s="4">
        <v>884.3969799999999</v>
      </c>
      <c r="E45" s="4">
        <v>86866.2487</v>
      </c>
      <c r="F45" s="4">
        <v>1306.58818</v>
      </c>
      <c r="G45" s="4">
        <v>127563.45624000001</v>
      </c>
      <c r="H45" s="4"/>
      <c r="I45" s="4"/>
      <c r="J45" s="4"/>
      <c r="K45" s="4"/>
      <c r="L45" s="4"/>
      <c r="M45" s="4"/>
      <c r="N45" s="4">
        <v>1306.58818</v>
      </c>
      <c r="O45" s="4">
        <v>127563.45624</v>
      </c>
      <c r="P45" s="4"/>
      <c r="Q45" s="4">
        <v>468.57318</v>
      </c>
      <c r="R45" s="4">
        <v>4137.13868</v>
      </c>
      <c r="S45" s="4">
        <v>1435.62448</v>
      </c>
      <c r="T45" s="4">
        <v>12649.9802</v>
      </c>
      <c r="U45" s="4">
        <v>1904.1976599999998</v>
      </c>
      <c r="V45" s="4">
        <v>16787.11888</v>
      </c>
      <c r="W45" s="4"/>
      <c r="X45" s="4"/>
      <c r="Y45" s="4"/>
      <c r="Z45" s="4"/>
      <c r="AA45" s="4"/>
      <c r="AB45" s="4"/>
      <c r="AC45" s="4">
        <v>1904.1976599999998</v>
      </c>
      <c r="AD45" s="4">
        <v>16787.11888</v>
      </c>
      <c r="AE45" s="4"/>
      <c r="AF45" s="4">
        <v>144350.57512</v>
      </c>
      <c r="AG45" s="1">
        <f t="shared" si="2"/>
        <v>0.8837059092695357</v>
      </c>
      <c r="AH45" s="1">
        <f t="shared" si="3"/>
        <v>0.11629409073046444</v>
      </c>
      <c r="AI45" s="1"/>
      <c r="AJ45" s="4">
        <v>144350.57512</v>
      </c>
      <c r="AK45" s="1">
        <v>0.8837059092695356</v>
      </c>
      <c r="AL45" s="1">
        <v>0.11629409073046444</v>
      </c>
    </row>
    <row r="46" spans="1:38" ht="12.75">
      <c r="A46" s="3" t="s">
        <v>53</v>
      </c>
      <c r="B46" s="4">
        <v>46.009060000000005</v>
      </c>
      <c r="C46" s="4">
        <v>4455.3879799999995</v>
      </c>
      <c r="D46" s="4">
        <v>194.98072</v>
      </c>
      <c r="E46" s="4">
        <v>20107.27698</v>
      </c>
      <c r="F46" s="4">
        <v>240.98978</v>
      </c>
      <c r="G46" s="4">
        <v>24562.664960000002</v>
      </c>
      <c r="H46" s="4"/>
      <c r="I46" s="4"/>
      <c r="J46" s="4"/>
      <c r="K46" s="4"/>
      <c r="L46" s="4"/>
      <c r="M46" s="4"/>
      <c r="N46" s="4">
        <v>240.98978</v>
      </c>
      <c r="O46" s="4">
        <v>24562.66496</v>
      </c>
      <c r="P46" s="4"/>
      <c r="Q46" s="4">
        <v>561.7572600000001</v>
      </c>
      <c r="R46" s="4">
        <v>4997.959839999999</v>
      </c>
      <c r="S46" s="4">
        <v>2418.11774</v>
      </c>
      <c r="T46" s="4">
        <v>21200.519632</v>
      </c>
      <c r="U46" s="4">
        <v>2979.875</v>
      </c>
      <c r="V46" s="4">
        <v>26198.479472</v>
      </c>
      <c r="W46" s="4"/>
      <c r="X46" s="4"/>
      <c r="Y46" s="4"/>
      <c r="Z46" s="4"/>
      <c r="AA46" s="4"/>
      <c r="AB46" s="4"/>
      <c r="AC46" s="4">
        <v>2979.875</v>
      </c>
      <c r="AD46" s="4">
        <v>26198.479472</v>
      </c>
      <c r="AE46" s="4"/>
      <c r="AF46" s="4">
        <v>50761.144432</v>
      </c>
      <c r="AG46" s="1">
        <f t="shared" si="2"/>
        <v>0.4838871391661456</v>
      </c>
      <c r="AH46" s="1">
        <f t="shared" si="3"/>
        <v>0.5161128608338544</v>
      </c>
      <c r="AI46" s="1"/>
      <c r="AJ46" s="4">
        <v>50761.144432</v>
      </c>
      <c r="AK46" s="1">
        <v>0.48388713916614556</v>
      </c>
      <c r="AL46" s="1">
        <v>0.5161128608338544</v>
      </c>
    </row>
    <row r="47" spans="1:38" ht="12.75">
      <c r="A47" s="3" t="s">
        <v>55</v>
      </c>
      <c r="B47" s="4">
        <v>16.642239999999997</v>
      </c>
      <c r="C47" s="4">
        <v>1578.29644</v>
      </c>
      <c r="D47" s="4">
        <v>119.58993999999998</v>
      </c>
      <c r="E47" s="4">
        <v>11925.28986</v>
      </c>
      <c r="F47" s="4">
        <v>136.23217999999997</v>
      </c>
      <c r="G47" s="4">
        <v>13503.5863</v>
      </c>
      <c r="H47" s="4"/>
      <c r="I47" s="4"/>
      <c r="J47" s="4"/>
      <c r="K47" s="4"/>
      <c r="L47" s="4"/>
      <c r="M47" s="4"/>
      <c r="N47" s="4">
        <v>136.23217999999997</v>
      </c>
      <c r="O47" s="4">
        <v>13503.5863</v>
      </c>
      <c r="P47" s="4"/>
      <c r="Q47" s="4">
        <v>249.98275999999996</v>
      </c>
      <c r="R47" s="4">
        <v>2223.7059600000002</v>
      </c>
      <c r="S47" s="4">
        <v>2646.2970400000004</v>
      </c>
      <c r="T47" s="4">
        <v>23211.721180000004</v>
      </c>
      <c r="U47" s="4">
        <v>2896.2798000000003</v>
      </c>
      <c r="V47" s="4">
        <v>25435.427140000003</v>
      </c>
      <c r="W47" s="4"/>
      <c r="X47" s="4"/>
      <c r="Y47" s="4"/>
      <c r="Z47" s="4"/>
      <c r="AA47" s="4"/>
      <c r="AB47" s="4"/>
      <c r="AC47" s="4">
        <v>2896.2798000000003</v>
      </c>
      <c r="AD47" s="4">
        <v>25435.427140000003</v>
      </c>
      <c r="AE47" s="4"/>
      <c r="AF47" s="4">
        <v>38939.013439999995</v>
      </c>
      <c r="AG47" s="1">
        <f t="shared" si="2"/>
        <v>0.34678809520449944</v>
      </c>
      <c r="AH47" s="1">
        <f t="shared" si="3"/>
        <v>0.6532119047955008</v>
      </c>
      <c r="AI47" s="1"/>
      <c r="AJ47" s="4">
        <v>38939.01344</v>
      </c>
      <c r="AK47" s="1">
        <v>0.3467880952044994</v>
      </c>
      <c r="AL47" s="1">
        <v>0.6532119047955007</v>
      </c>
    </row>
    <row r="48" spans="1:38" ht="12.75">
      <c r="A48" s="3" t="s">
        <v>56</v>
      </c>
      <c r="B48" s="4">
        <v>28.529199999999996</v>
      </c>
      <c r="C48" s="4">
        <v>2750.1622199999997</v>
      </c>
      <c r="D48" s="4">
        <v>110.13388</v>
      </c>
      <c r="E48" s="4">
        <v>10693.53946</v>
      </c>
      <c r="F48" s="4">
        <v>138.66308</v>
      </c>
      <c r="G48" s="4">
        <v>13443.701680000002</v>
      </c>
      <c r="H48" s="4"/>
      <c r="I48" s="4"/>
      <c r="J48" s="4"/>
      <c r="K48" s="4"/>
      <c r="L48" s="4"/>
      <c r="M48" s="4"/>
      <c r="N48" s="4">
        <v>138.66308</v>
      </c>
      <c r="O48" s="4">
        <v>13443.70168</v>
      </c>
      <c r="P48" s="4"/>
      <c r="Q48" s="4">
        <v>546.4528</v>
      </c>
      <c r="R48" s="4">
        <v>4832.1219200000005</v>
      </c>
      <c r="S48" s="4">
        <v>4818.53434</v>
      </c>
      <c r="T48" s="4">
        <v>42465.771179999996</v>
      </c>
      <c r="U48" s="4">
        <v>5364.98714</v>
      </c>
      <c r="V48" s="4">
        <v>47297.8931</v>
      </c>
      <c r="W48" s="4"/>
      <c r="X48" s="4"/>
      <c r="Y48" s="4"/>
      <c r="Z48" s="4"/>
      <c r="AA48" s="4"/>
      <c r="AB48" s="4"/>
      <c r="AC48" s="4">
        <v>5364.98714</v>
      </c>
      <c r="AD48" s="4">
        <v>47297.893099999994</v>
      </c>
      <c r="AE48" s="4"/>
      <c r="AF48" s="4">
        <v>60741.59478</v>
      </c>
      <c r="AG48" s="1">
        <f t="shared" si="2"/>
        <v>0.22132612304124957</v>
      </c>
      <c r="AH48" s="1">
        <f t="shared" si="3"/>
        <v>0.7786738769587505</v>
      </c>
      <c r="AI48" s="1"/>
      <c r="AJ48" s="4">
        <v>60741.59477999999</v>
      </c>
      <c r="AK48" s="1">
        <v>0.22132612304124955</v>
      </c>
      <c r="AL48" s="1">
        <v>0.7786738769587505</v>
      </c>
    </row>
    <row r="49" spans="1:38" ht="12.75">
      <c r="A49" s="3" t="s">
        <v>57</v>
      </c>
      <c r="B49" s="4">
        <v>43.11728</v>
      </c>
      <c r="C49" s="4">
        <v>4141.5669800000005</v>
      </c>
      <c r="D49" s="4">
        <v>500.78276000000005</v>
      </c>
      <c r="E49" s="4">
        <v>45196.49214</v>
      </c>
      <c r="F49" s="4">
        <v>543.9000400000001</v>
      </c>
      <c r="G49" s="4">
        <v>49338.05911999999</v>
      </c>
      <c r="H49" s="4"/>
      <c r="I49" s="4"/>
      <c r="J49" s="4"/>
      <c r="K49" s="4"/>
      <c r="L49" s="4"/>
      <c r="M49" s="4"/>
      <c r="N49" s="4">
        <v>543.9000400000001</v>
      </c>
      <c r="O49" s="4">
        <v>49338.059120000005</v>
      </c>
      <c r="P49" s="4"/>
      <c r="Q49" s="4">
        <v>521.0652</v>
      </c>
      <c r="R49" s="4">
        <v>4608.51174</v>
      </c>
      <c r="S49" s="4">
        <v>1796.3804800000003</v>
      </c>
      <c r="T49" s="4">
        <v>15819.92214</v>
      </c>
      <c r="U49" s="4">
        <v>2317.4456800000003</v>
      </c>
      <c r="V49" s="4">
        <v>20428.43388</v>
      </c>
      <c r="W49" s="4"/>
      <c r="X49" s="4"/>
      <c r="Y49" s="4"/>
      <c r="Z49" s="4"/>
      <c r="AA49" s="4"/>
      <c r="AB49" s="4"/>
      <c r="AC49" s="4">
        <v>2317.4456800000003</v>
      </c>
      <c r="AD49" s="4">
        <v>20428.43388</v>
      </c>
      <c r="AE49" s="4"/>
      <c r="AF49" s="4">
        <v>69766.49299999999</v>
      </c>
      <c r="AG49" s="1">
        <f t="shared" si="2"/>
        <v>0.7071884653855254</v>
      </c>
      <c r="AH49" s="1">
        <f t="shared" si="3"/>
        <v>0.2928115346144747</v>
      </c>
      <c r="AI49" s="1"/>
      <c r="AJ49" s="4">
        <v>69766.493</v>
      </c>
      <c r="AK49" s="1">
        <v>0.7071884653855255</v>
      </c>
      <c r="AL49" s="1">
        <v>0.2928115346144746</v>
      </c>
    </row>
    <row r="50" spans="1:38" ht="12.75">
      <c r="A50" s="3" t="s">
        <v>58</v>
      </c>
      <c r="B50" s="4">
        <v>33.03358</v>
      </c>
      <c r="C50" s="4">
        <v>3156.6324</v>
      </c>
      <c r="D50" s="4">
        <v>698.59672</v>
      </c>
      <c r="E50" s="4">
        <v>57500.83323999999</v>
      </c>
      <c r="F50" s="4">
        <v>731.6303</v>
      </c>
      <c r="G50" s="4">
        <v>60657.465639999995</v>
      </c>
      <c r="H50" s="4"/>
      <c r="I50" s="4"/>
      <c r="J50" s="4"/>
      <c r="K50" s="4"/>
      <c r="L50" s="4"/>
      <c r="M50" s="4"/>
      <c r="N50" s="4">
        <v>731.6303</v>
      </c>
      <c r="O50" s="4">
        <v>60657.465639999995</v>
      </c>
      <c r="P50" s="4"/>
      <c r="Q50" s="4">
        <v>196.04908</v>
      </c>
      <c r="R50" s="4">
        <v>1752.545</v>
      </c>
      <c r="S50" s="4">
        <v>1262.23348</v>
      </c>
      <c r="T50" s="4">
        <v>11135.117440000002</v>
      </c>
      <c r="U50" s="4">
        <v>1458.28256</v>
      </c>
      <c r="V50" s="4">
        <v>12887.66244</v>
      </c>
      <c r="W50" s="4"/>
      <c r="X50" s="4"/>
      <c r="Y50" s="4"/>
      <c r="Z50" s="4"/>
      <c r="AA50" s="4"/>
      <c r="AB50" s="4"/>
      <c r="AC50" s="4">
        <v>1458.28256</v>
      </c>
      <c r="AD50" s="4">
        <v>12887.662440000002</v>
      </c>
      <c r="AE50" s="4"/>
      <c r="AF50" s="4">
        <v>73545.12808</v>
      </c>
      <c r="AG50" s="1">
        <f t="shared" si="2"/>
        <v>0.824765245823201</v>
      </c>
      <c r="AH50" s="1">
        <f t="shared" si="3"/>
        <v>0.17523475417679904</v>
      </c>
      <c r="AI50" s="1"/>
      <c r="AJ50" s="4">
        <v>73545.12808</v>
      </c>
      <c r="AK50" s="1">
        <v>0.824765245823201</v>
      </c>
      <c r="AL50" s="1">
        <v>0.17523475417679907</v>
      </c>
    </row>
    <row r="51" spans="1:38" ht="12.75">
      <c r="A51" s="3" t="s">
        <v>59</v>
      </c>
      <c r="B51" s="4">
        <v>30.124360000000003</v>
      </c>
      <c r="C51" s="4">
        <v>2874.3961600000002</v>
      </c>
      <c r="D51" s="4">
        <v>727.5723200000001</v>
      </c>
      <c r="E51" s="4">
        <v>68944.61314</v>
      </c>
      <c r="F51" s="4">
        <v>757.6966800000001</v>
      </c>
      <c r="G51" s="4">
        <v>71819.00929999999</v>
      </c>
      <c r="H51" s="4"/>
      <c r="I51" s="4"/>
      <c r="J51" s="4"/>
      <c r="K51" s="4"/>
      <c r="L51" s="4"/>
      <c r="M51" s="4"/>
      <c r="N51" s="4">
        <v>757.6966800000001</v>
      </c>
      <c r="O51" s="4">
        <v>71819.0093</v>
      </c>
      <c r="P51" s="4"/>
      <c r="Q51" s="4">
        <v>752.15814</v>
      </c>
      <c r="R51" s="4">
        <v>6622.70086</v>
      </c>
      <c r="S51" s="4">
        <v>5201.84928</v>
      </c>
      <c r="T51" s="4">
        <v>46549.0025</v>
      </c>
      <c r="U51" s="4">
        <v>5954.00742</v>
      </c>
      <c r="V51" s="4">
        <v>53171.70336</v>
      </c>
      <c r="W51" s="4"/>
      <c r="X51" s="4"/>
      <c r="Y51" s="4"/>
      <c r="Z51" s="4"/>
      <c r="AA51" s="4"/>
      <c r="AB51" s="4"/>
      <c r="AC51" s="4">
        <v>5954.00742</v>
      </c>
      <c r="AD51" s="4">
        <v>53171.70336</v>
      </c>
      <c r="AE51" s="4"/>
      <c r="AF51" s="4">
        <v>124990.71266</v>
      </c>
      <c r="AG51" s="1">
        <f t="shared" si="2"/>
        <v>0.5745947660556365</v>
      </c>
      <c r="AH51" s="1">
        <f t="shared" si="3"/>
        <v>0.42540523394436336</v>
      </c>
      <c r="AI51" s="1"/>
      <c r="AJ51" s="4">
        <v>124990.71266</v>
      </c>
      <c r="AK51" s="1">
        <v>0.5745947660556366</v>
      </c>
      <c r="AL51" s="1">
        <v>0.42540523394436336</v>
      </c>
    </row>
    <row r="52" spans="1:38" ht="12.75">
      <c r="A52" s="3" t="s">
        <v>61</v>
      </c>
      <c r="B52" s="4">
        <v>36.71821799999999</v>
      </c>
      <c r="C52" s="4">
        <v>3902.56696</v>
      </c>
      <c r="D52" s="4">
        <v>615.36144</v>
      </c>
      <c r="E52" s="4">
        <v>62052.4348</v>
      </c>
      <c r="F52" s="4">
        <v>652.079658</v>
      </c>
      <c r="G52" s="4">
        <v>65955.00176</v>
      </c>
      <c r="H52" s="4"/>
      <c r="I52" s="4"/>
      <c r="J52" s="4"/>
      <c r="K52" s="4"/>
      <c r="L52" s="4"/>
      <c r="M52" s="4"/>
      <c r="N52" s="4">
        <v>652.079658</v>
      </c>
      <c r="O52" s="4">
        <v>65955.00176</v>
      </c>
      <c r="P52" s="4"/>
      <c r="Q52" s="4">
        <v>4067.6867600000005</v>
      </c>
      <c r="R52" s="4">
        <v>39193.713299999996</v>
      </c>
      <c r="S52" s="4">
        <v>8078.38208</v>
      </c>
      <c r="T52" s="4">
        <v>78979.11776000001</v>
      </c>
      <c r="U52" s="4">
        <v>12146.06884</v>
      </c>
      <c r="V52" s="4">
        <v>118172.83106</v>
      </c>
      <c r="W52" s="4"/>
      <c r="X52" s="4"/>
      <c r="Y52" s="4"/>
      <c r="Z52" s="4"/>
      <c r="AA52" s="4"/>
      <c r="AB52" s="4"/>
      <c r="AC52" s="4">
        <v>12146.06884</v>
      </c>
      <c r="AD52" s="4">
        <v>118172.83106</v>
      </c>
      <c r="AE52" s="4"/>
      <c r="AF52" s="4">
        <v>184127.83282</v>
      </c>
      <c r="AG52" s="1">
        <f t="shared" si="2"/>
        <v>0.3582022378141842</v>
      </c>
      <c r="AH52" s="1">
        <f t="shared" si="3"/>
        <v>0.6417977621858157</v>
      </c>
      <c r="AI52" s="1"/>
      <c r="AJ52" s="4">
        <v>184127.83282</v>
      </c>
      <c r="AK52" s="1">
        <v>0.3582022378141842</v>
      </c>
      <c r="AL52" s="1">
        <v>0.6417977621858157</v>
      </c>
    </row>
    <row r="53" spans="1:38" ht="12.75">
      <c r="A53" s="3" t="s">
        <v>62</v>
      </c>
      <c r="B53" s="4">
        <v>273.33074</v>
      </c>
      <c r="C53" s="4">
        <v>30379.70858</v>
      </c>
      <c r="D53" s="4">
        <v>307.17596</v>
      </c>
      <c r="E53" s="4">
        <v>33863.72734</v>
      </c>
      <c r="F53" s="4">
        <v>580.5066999999999</v>
      </c>
      <c r="G53" s="4">
        <v>64243.43592</v>
      </c>
      <c r="H53" s="4"/>
      <c r="I53" s="4"/>
      <c r="J53" s="4"/>
      <c r="K53" s="4"/>
      <c r="L53" s="4"/>
      <c r="M53" s="4"/>
      <c r="N53" s="4">
        <v>580.5066999999999</v>
      </c>
      <c r="O53" s="4">
        <v>64243.435919999996</v>
      </c>
      <c r="P53" s="4"/>
      <c r="Q53" s="4">
        <v>1558.39362</v>
      </c>
      <c r="R53" s="4">
        <v>15888.7049</v>
      </c>
      <c r="S53" s="4">
        <v>6819.344840000001</v>
      </c>
      <c r="T53" s="4">
        <v>69590.63662</v>
      </c>
      <c r="U53" s="4">
        <v>8377.73846</v>
      </c>
      <c r="V53" s="4">
        <v>85479.34151999999</v>
      </c>
      <c r="W53" s="4"/>
      <c r="X53" s="4"/>
      <c r="Y53" s="4"/>
      <c r="Z53" s="4"/>
      <c r="AA53" s="4"/>
      <c r="AB53" s="4"/>
      <c r="AC53" s="4">
        <v>8377.73846</v>
      </c>
      <c r="AD53" s="4">
        <v>85479.34152</v>
      </c>
      <c r="AE53" s="4"/>
      <c r="AF53" s="4">
        <v>149722.77744</v>
      </c>
      <c r="AG53" s="1">
        <f t="shared" si="2"/>
        <v>0.4290825819454555</v>
      </c>
      <c r="AH53" s="1">
        <f t="shared" si="3"/>
        <v>0.5709174180545443</v>
      </c>
      <c r="AI53" s="1"/>
      <c r="AJ53" s="4">
        <v>149722.77744</v>
      </c>
      <c r="AK53" s="1">
        <v>0.4290825819454555</v>
      </c>
      <c r="AL53" s="1">
        <v>0.5709174180545444</v>
      </c>
    </row>
    <row r="54" spans="1:38" ht="12.75">
      <c r="A54" s="3" t="s">
        <v>63</v>
      </c>
      <c r="B54" s="4">
        <v>166.44096</v>
      </c>
      <c r="C54" s="4">
        <v>18492.39838</v>
      </c>
      <c r="D54" s="4">
        <v>100.41748</v>
      </c>
      <c r="E54" s="4">
        <v>11014.00296</v>
      </c>
      <c r="F54" s="4">
        <v>266.85844</v>
      </c>
      <c r="G54" s="4">
        <v>29506.40134</v>
      </c>
      <c r="H54" s="4"/>
      <c r="I54" s="4"/>
      <c r="J54" s="4"/>
      <c r="K54" s="4"/>
      <c r="L54" s="4"/>
      <c r="M54" s="4"/>
      <c r="N54" s="4">
        <v>266.85844</v>
      </c>
      <c r="O54" s="4">
        <v>29506.401339999997</v>
      </c>
      <c r="P54" s="4"/>
      <c r="Q54" s="4">
        <v>3388.0419199999997</v>
      </c>
      <c r="R54" s="4">
        <v>34591.3545</v>
      </c>
      <c r="S54" s="4">
        <v>14806.056700000001</v>
      </c>
      <c r="T54" s="4">
        <v>153173.32281999997</v>
      </c>
      <c r="U54" s="4">
        <v>18194.09862</v>
      </c>
      <c r="V54" s="4">
        <v>187764.67732</v>
      </c>
      <c r="W54" s="4"/>
      <c r="X54" s="4"/>
      <c r="Y54" s="4"/>
      <c r="Z54" s="4"/>
      <c r="AA54" s="4"/>
      <c r="AB54" s="4"/>
      <c r="AC54" s="4">
        <v>18194.09862</v>
      </c>
      <c r="AD54" s="4">
        <v>187764.67731999996</v>
      </c>
      <c r="AE54" s="4"/>
      <c r="AF54" s="4">
        <v>217271.07866000003</v>
      </c>
      <c r="AG54" s="1">
        <f t="shared" si="2"/>
        <v>0.1358045512636937</v>
      </c>
      <c r="AH54" s="1">
        <f t="shared" si="3"/>
        <v>0.8641954487363062</v>
      </c>
      <c r="AI54" s="1"/>
      <c r="AJ54" s="4">
        <v>217271.07865999994</v>
      </c>
      <c r="AK54" s="1">
        <v>0.13580455126369373</v>
      </c>
      <c r="AL54" s="1">
        <v>0.8641954487363064</v>
      </c>
    </row>
    <row r="55" spans="1:38" ht="12.75">
      <c r="A55" s="3" t="s">
        <v>64</v>
      </c>
      <c r="B55" s="4">
        <v>7.244400000000001</v>
      </c>
      <c r="C55" s="4">
        <v>898.53828</v>
      </c>
      <c r="D55" s="4">
        <v>69.78722000000002</v>
      </c>
      <c r="E55" s="4">
        <v>7688.90604</v>
      </c>
      <c r="F55" s="4">
        <v>77.03162000000002</v>
      </c>
      <c r="G55" s="4">
        <v>8587.44432</v>
      </c>
      <c r="H55" s="4"/>
      <c r="I55" s="4"/>
      <c r="J55" s="4"/>
      <c r="K55" s="4"/>
      <c r="L55" s="4"/>
      <c r="M55" s="4"/>
      <c r="N55" s="4">
        <v>77.03162000000002</v>
      </c>
      <c r="O55" s="4">
        <v>8587.44432</v>
      </c>
      <c r="P55" s="4"/>
      <c r="Q55" s="4">
        <v>916.0713</v>
      </c>
      <c r="R55" s="4">
        <v>9879.295</v>
      </c>
      <c r="S55" s="4">
        <v>11431.52176</v>
      </c>
      <c r="T55" s="4">
        <v>119719.20636</v>
      </c>
      <c r="U55" s="4">
        <v>12347.59306</v>
      </c>
      <c r="V55" s="4">
        <v>129598.50136</v>
      </c>
      <c r="W55" s="4"/>
      <c r="X55" s="4"/>
      <c r="Y55" s="4"/>
      <c r="Z55" s="4"/>
      <c r="AA55" s="4"/>
      <c r="AB55" s="4"/>
      <c r="AC55" s="4">
        <v>12347.59306</v>
      </c>
      <c r="AD55" s="4">
        <v>129598.50136</v>
      </c>
      <c r="AE55" s="4"/>
      <c r="AF55" s="4">
        <v>138185.94568</v>
      </c>
      <c r="AG55" s="1">
        <f t="shared" si="2"/>
        <v>0.062144122383372614</v>
      </c>
      <c r="AH55" s="1">
        <f t="shared" si="3"/>
        <v>0.9378558776166274</v>
      </c>
      <c r="AI55" s="1"/>
      <c r="AJ55" s="4">
        <v>138185.94568</v>
      </c>
      <c r="AK55" s="1">
        <v>0.062144122383372614</v>
      </c>
      <c r="AL55" s="1">
        <v>0.9378558776166274</v>
      </c>
    </row>
    <row r="56" spans="1:38" ht="12.75">
      <c r="A56" s="3" t="s">
        <v>66</v>
      </c>
      <c r="B56" s="4">
        <v>6.98616</v>
      </c>
      <c r="C56" s="4">
        <v>890.5478400000002</v>
      </c>
      <c r="D56" s="4">
        <v>31.374780000000005</v>
      </c>
      <c r="E56" s="4">
        <v>4347.0747599999995</v>
      </c>
      <c r="F56" s="4">
        <v>38.36094000000001</v>
      </c>
      <c r="G56" s="4">
        <v>5237.6226</v>
      </c>
      <c r="H56" s="4"/>
      <c r="I56" s="4"/>
      <c r="J56" s="4"/>
      <c r="K56" s="4"/>
      <c r="L56" s="4"/>
      <c r="M56" s="4"/>
      <c r="N56" s="4">
        <v>38.36094000000001</v>
      </c>
      <c r="O56" s="4">
        <v>5237.6226</v>
      </c>
      <c r="P56" s="4"/>
      <c r="Q56" s="4">
        <v>1805.15706</v>
      </c>
      <c r="R56" s="4">
        <v>20965.4974</v>
      </c>
      <c r="S56" s="4">
        <v>4785.82784</v>
      </c>
      <c r="T56" s="4">
        <v>58061.60754000001</v>
      </c>
      <c r="U56" s="4">
        <v>6590.9848999999995</v>
      </c>
      <c r="V56" s="4">
        <v>79027.10494</v>
      </c>
      <c r="W56" s="4"/>
      <c r="X56" s="4"/>
      <c r="Y56" s="4"/>
      <c r="Z56" s="4"/>
      <c r="AA56" s="4"/>
      <c r="AB56" s="4"/>
      <c r="AC56" s="4">
        <v>6590.9848999999995</v>
      </c>
      <c r="AD56" s="4">
        <v>79027.10494000002</v>
      </c>
      <c r="AE56" s="4"/>
      <c r="AF56" s="4">
        <v>84264.72753999999</v>
      </c>
      <c r="AG56" s="1">
        <f t="shared" si="2"/>
        <v>0.0621567618255661</v>
      </c>
      <c r="AH56" s="1">
        <f t="shared" si="3"/>
        <v>0.937843238174434</v>
      </c>
      <c r="AI56" s="1"/>
      <c r="AJ56" s="4">
        <v>84264.72754000002</v>
      </c>
      <c r="AK56" s="1">
        <v>0.06215676182556608</v>
      </c>
      <c r="AL56" s="1">
        <v>0.9378432381744339</v>
      </c>
    </row>
    <row r="57" spans="1:38" ht="12.75">
      <c r="A57" s="3" t="s">
        <v>67</v>
      </c>
      <c r="B57" s="4">
        <v>60.7774</v>
      </c>
      <c r="C57" s="4">
        <v>12306.74448</v>
      </c>
      <c r="D57" s="4">
        <v>93.74302</v>
      </c>
      <c r="E57" s="4">
        <v>15651.211360000001</v>
      </c>
      <c r="F57" s="4">
        <v>154.52042</v>
      </c>
      <c r="G57" s="4">
        <v>27957.95584</v>
      </c>
      <c r="H57" s="4"/>
      <c r="I57" s="4"/>
      <c r="J57" s="4"/>
      <c r="K57" s="4"/>
      <c r="L57" s="4"/>
      <c r="M57" s="4"/>
      <c r="N57" s="4">
        <v>154.52042</v>
      </c>
      <c r="O57" s="4">
        <v>27957.955840000002</v>
      </c>
      <c r="P57" s="4"/>
      <c r="Q57" s="4">
        <v>329.75892</v>
      </c>
      <c r="R57" s="4">
        <v>5231.48274</v>
      </c>
      <c r="S57" s="4">
        <v>1066.33968</v>
      </c>
      <c r="T57" s="4">
        <v>14881.837280000002</v>
      </c>
      <c r="U57" s="4">
        <v>1396.0986</v>
      </c>
      <c r="V57" s="4">
        <v>20113.320020000003</v>
      </c>
      <c r="W57" s="4"/>
      <c r="X57" s="4"/>
      <c r="Y57" s="4"/>
      <c r="Z57" s="4"/>
      <c r="AA57" s="4"/>
      <c r="AB57" s="4"/>
      <c r="AC57" s="4">
        <v>1396.0986</v>
      </c>
      <c r="AD57" s="4">
        <v>20113.320020000003</v>
      </c>
      <c r="AE57" s="4"/>
      <c r="AF57" s="4">
        <v>48071.27586000001</v>
      </c>
      <c r="AG57" s="1">
        <f t="shared" si="2"/>
        <v>0.5815937967076873</v>
      </c>
      <c r="AH57" s="1">
        <f t="shared" si="3"/>
        <v>0.4184062032923126</v>
      </c>
      <c r="AI57" s="1"/>
      <c r="AJ57" s="4">
        <v>48071.27586000001</v>
      </c>
      <c r="AK57" s="1">
        <v>0.5815937967076873</v>
      </c>
      <c r="AL57" s="1">
        <v>0.4184062032923126</v>
      </c>
    </row>
    <row r="58" spans="1:38" ht="12.75">
      <c r="A58" s="3" t="s">
        <v>68</v>
      </c>
      <c r="B58" s="4">
        <v>10.456100000000001</v>
      </c>
      <c r="C58" s="4">
        <v>1655.56372</v>
      </c>
      <c r="D58" s="4">
        <v>41.65187999999999</v>
      </c>
      <c r="E58" s="4">
        <v>6590.401339999999</v>
      </c>
      <c r="F58" s="4">
        <v>52.10797999999999</v>
      </c>
      <c r="G58" s="4">
        <v>8245.965059999999</v>
      </c>
      <c r="H58" s="4"/>
      <c r="I58" s="4"/>
      <c r="J58" s="4"/>
      <c r="K58" s="4"/>
      <c r="L58" s="4"/>
      <c r="M58" s="4"/>
      <c r="N58" s="4">
        <v>52.10797999999999</v>
      </c>
      <c r="O58" s="4">
        <v>8245.965059999999</v>
      </c>
      <c r="P58" s="4"/>
      <c r="Q58" s="4">
        <v>273.46099999999996</v>
      </c>
      <c r="R58" s="4">
        <v>4292.49168</v>
      </c>
      <c r="S58" s="4">
        <v>9850.92664</v>
      </c>
      <c r="T58" s="4">
        <v>143697.57361999998</v>
      </c>
      <c r="U58" s="4">
        <v>10124.387639999999</v>
      </c>
      <c r="V58" s="4">
        <v>147990.0653</v>
      </c>
      <c r="W58" s="4"/>
      <c r="X58" s="4"/>
      <c r="Y58" s="4"/>
      <c r="Z58" s="4"/>
      <c r="AA58" s="4"/>
      <c r="AB58" s="4"/>
      <c r="AC58" s="4">
        <v>10124.387639999999</v>
      </c>
      <c r="AD58" s="4">
        <v>147990.0653</v>
      </c>
      <c r="AE58" s="4"/>
      <c r="AF58" s="4">
        <v>156236.03035999998</v>
      </c>
      <c r="AG58" s="1">
        <f t="shared" si="2"/>
        <v>0.05277889511785212</v>
      </c>
      <c r="AH58" s="1">
        <f t="shared" si="3"/>
        <v>0.947221104882148</v>
      </c>
      <c r="AI58" s="1"/>
      <c r="AJ58" s="4">
        <v>156236.03035999998</v>
      </c>
      <c r="AK58" s="1">
        <v>0.05277889511785212</v>
      </c>
      <c r="AL58" s="1">
        <v>0.947221104882148</v>
      </c>
    </row>
    <row r="59" spans="1:38" ht="12.75">
      <c r="A59" s="3" t="s">
        <v>69</v>
      </c>
      <c r="B59" s="4">
        <v>1.9060999999999997</v>
      </c>
      <c r="C59" s="4">
        <v>321.31687999999997</v>
      </c>
      <c r="D59" s="4">
        <v>7.45954</v>
      </c>
      <c r="E59" s="4">
        <v>1256.17824</v>
      </c>
      <c r="F59" s="4">
        <v>9.365639999999999</v>
      </c>
      <c r="G59" s="4">
        <v>1577.49512</v>
      </c>
      <c r="H59" s="4"/>
      <c r="I59" s="4"/>
      <c r="J59" s="4"/>
      <c r="K59" s="4"/>
      <c r="L59" s="4"/>
      <c r="M59" s="4"/>
      <c r="N59" s="4">
        <v>9.365639999999999</v>
      </c>
      <c r="O59" s="4">
        <v>1577.49512</v>
      </c>
      <c r="P59" s="4"/>
      <c r="Q59" s="4">
        <v>31.522979999999997</v>
      </c>
      <c r="R59" s="4">
        <v>460.69752</v>
      </c>
      <c r="S59" s="4">
        <v>10641.97062</v>
      </c>
      <c r="T59" s="4">
        <v>163876.04692</v>
      </c>
      <c r="U59" s="4">
        <v>10673.4936</v>
      </c>
      <c r="V59" s="4">
        <v>164336.74443999998</v>
      </c>
      <c r="W59" s="4"/>
      <c r="X59" s="4"/>
      <c r="Y59" s="4"/>
      <c r="Z59" s="4"/>
      <c r="AA59" s="4"/>
      <c r="AB59" s="4"/>
      <c r="AC59" s="4">
        <v>10673.4936</v>
      </c>
      <c r="AD59" s="4">
        <v>164336.74443999998</v>
      </c>
      <c r="AE59" s="4"/>
      <c r="AF59" s="4">
        <v>165914.23956</v>
      </c>
      <c r="AG59" s="1">
        <f t="shared" si="2"/>
        <v>0.009507894706225782</v>
      </c>
      <c r="AH59" s="1">
        <f t="shared" si="3"/>
        <v>0.9904921052937742</v>
      </c>
      <c r="AI59" s="1"/>
      <c r="AJ59" s="4">
        <v>165914.23956</v>
      </c>
      <c r="AK59" s="1">
        <v>0.009507894706225782</v>
      </c>
      <c r="AL59" s="1">
        <v>0.9904921052937742</v>
      </c>
    </row>
    <row r="60" spans="1:38" ht="12.75">
      <c r="A60" s="3" t="s">
        <v>70</v>
      </c>
      <c r="B60" s="4">
        <v>4.7792200000000005</v>
      </c>
      <c r="C60" s="4">
        <v>863.28886</v>
      </c>
      <c r="D60" s="4">
        <v>390.08104</v>
      </c>
      <c r="E60" s="4">
        <v>70443.39843999999</v>
      </c>
      <c r="F60" s="4">
        <v>394.86026</v>
      </c>
      <c r="G60" s="4">
        <v>71306.68729999999</v>
      </c>
      <c r="H60" s="4"/>
      <c r="I60" s="4"/>
      <c r="J60" s="4"/>
      <c r="K60" s="4"/>
      <c r="L60" s="4"/>
      <c r="M60" s="4"/>
      <c r="N60" s="4">
        <v>394.86026</v>
      </c>
      <c r="O60" s="4">
        <v>71306.68729999999</v>
      </c>
      <c r="P60" s="4"/>
      <c r="Q60" s="4">
        <v>26.21678</v>
      </c>
      <c r="R60" s="4">
        <v>377.38964</v>
      </c>
      <c r="S60" s="4">
        <v>2261.75526</v>
      </c>
      <c r="T60" s="4">
        <v>32833.304879999996</v>
      </c>
      <c r="U60" s="4">
        <v>2287.97204</v>
      </c>
      <c r="V60" s="4">
        <v>33210.69452</v>
      </c>
      <c r="W60" s="4"/>
      <c r="X60" s="4"/>
      <c r="Y60" s="4"/>
      <c r="Z60" s="4"/>
      <c r="AA60" s="4"/>
      <c r="AB60" s="4"/>
      <c r="AC60" s="4">
        <v>2287.97204</v>
      </c>
      <c r="AD60" s="4">
        <v>33210.69452</v>
      </c>
      <c r="AE60" s="4"/>
      <c r="AF60" s="4">
        <v>104517.38181999998</v>
      </c>
      <c r="AG60" s="1">
        <f t="shared" si="2"/>
        <v>0.6822471636612989</v>
      </c>
      <c r="AH60" s="1">
        <f t="shared" si="3"/>
        <v>0.3177528363387012</v>
      </c>
      <c r="AI60" s="1"/>
      <c r="AJ60" s="4">
        <v>104517.38181999998</v>
      </c>
      <c r="AK60" s="1">
        <v>0.6822471636612989</v>
      </c>
      <c r="AL60" s="1">
        <v>0.3177528363387012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Y380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57421875" style="3" customWidth="1"/>
    <col min="2" max="2" width="8.140625" style="8" customWidth="1"/>
    <col min="3" max="4" width="10.57421875" style="4" customWidth="1"/>
    <col min="5" max="5" width="12.8515625" style="4" customWidth="1"/>
    <col min="6" max="7" width="10.57421875" style="4" customWidth="1"/>
    <col min="8" max="8" width="12.8515625" style="4" customWidth="1"/>
    <col min="9" max="9" width="11.7109375" style="4" customWidth="1"/>
    <col min="10" max="10" width="13.00390625" style="4" customWidth="1"/>
    <col min="11" max="11" width="8.421875" style="4" customWidth="1"/>
    <col min="12" max="12" width="10.57421875" style="4" customWidth="1"/>
    <col min="13" max="13" width="9.00390625" style="4" customWidth="1"/>
    <col min="14" max="14" width="11.7109375" style="4" customWidth="1"/>
    <col min="15" max="15" width="15.28125" style="4" customWidth="1"/>
    <col min="16" max="17" width="15.00390625" style="4" customWidth="1"/>
    <col min="18" max="18" width="8.421875" style="4" customWidth="1"/>
    <col min="19" max="19" width="11.7109375" style="4" customWidth="1"/>
    <col min="20" max="20" width="10.57421875" style="4" customWidth="1"/>
    <col min="21" max="21" width="12.8515625" style="4" customWidth="1"/>
    <col min="22" max="22" width="8.421875" style="4" customWidth="1"/>
    <col min="23" max="24" width="11.7109375" style="4" customWidth="1"/>
    <col min="25" max="25" width="12.8515625" style="4" customWidth="1"/>
    <col min="26" max="27" width="11.7109375" style="4" customWidth="1"/>
    <col min="28" max="28" width="12.8515625" style="4" customWidth="1"/>
    <col min="29" max="29" width="11.7109375" style="4" customWidth="1"/>
    <col min="30" max="30" width="13.00390625" style="4" customWidth="1"/>
    <col min="31" max="31" width="8.421875" style="4" customWidth="1"/>
    <col min="32" max="32" width="11.7109375" style="4" customWidth="1"/>
    <col min="33" max="33" width="10.57421875" style="4" customWidth="1"/>
    <col min="34" max="34" width="11.7109375" style="4" customWidth="1"/>
    <col min="35" max="37" width="15.28125" style="4" customWidth="1"/>
    <col min="38" max="38" width="8.421875" style="4" customWidth="1"/>
    <col min="39" max="40" width="11.7109375" style="4" customWidth="1"/>
    <col min="41" max="41" width="12.8515625" style="4" customWidth="1"/>
    <col min="42" max="42" width="8.421875" style="4" customWidth="1"/>
    <col min="43" max="43" width="13.57421875" style="4" customWidth="1"/>
    <col min="44" max="45" width="9.57421875" style="1" customWidth="1"/>
    <col min="46" max="46" width="8.421875" style="1" customWidth="1"/>
    <col min="47" max="47" width="15.00390625" style="4" customWidth="1"/>
    <col min="48" max="49" width="9.57421875" style="1" customWidth="1"/>
  </cols>
  <sheetData>
    <row r="1" spans="3:23" ht="12.75">
      <c r="C1" s="5" t="s">
        <v>112</v>
      </c>
      <c r="W1" s="5"/>
    </row>
    <row r="2" spans="3:23" ht="12.75">
      <c r="C2" s="5" t="s">
        <v>91</v>
      </c>
      <c r="W2" s="5"/>
    </row>
    <row r="3" spans="43:47" ht="12.75">
      <c r="AQ3" s="5" t="s">
        <v>120</v>
      </c>
      <c r="AR3" s="2"/>
      <c r="AS3" s="2"/>
      <c r="AT3" s="2"/>
      <c r="AU3" s="5" t="s">
        <v>120</v>
      </c>
    </row>
    <row r="4" spans="1:49" ht="12.75">
      <c r="A4" s="3" t="s">
        <v>125</v>
      </c>
      <c r="B4" s="9" t="s">
        <v>105</v>
      </c>
      <c r="C4" s="5" t="s">
        <v>84</v>
      </c>
      <c r="D4" s="5" t="s">
        <v>84</v>
      </c>
      <c r="E4" s="5" t="s">
        <v>84</v>
      </c>
      <c r="F4" s="5" t="s">
        <v>84</v>
      </c>
      <c r="G4" s="5" t="s">
        <v>84</v>
      </c>
      <c r="H4" s="5" t="s">
        <v>84</v>
      </c>
      <c r="I4" s="5" t="s">
        <v>84</v>
      </c>
      <c r="J4" s="5" t="s">
        <v>84</v>
      </c>
      <c r="K4" s="5"/>
      <c r="L4" s="5" t="s">
        <v>84</v>
      </c>
      <c r="M4" s="5" t="s">
        <v>84</v>
      </c>
      <c r="N4" s="5" t="s">
        <v>84</v>
      </c>
      <c r="O4" s="5" t="s">
        <v>84</v>
      </c>
      <c r="P4" s="5" t="s">
        <v>84</v>
      </c>
      <c r="Q4" s="5" t="s">
        <v>84</v>
      </c>
      <c r="R4" s="5"/>
      <c r="S4" s="5" t="s">
        <v>84</v>
      </c>
      <c r="T4" s="5" t="s">
        <v>84</v>
      </c>
      <c r="U4" s="5" t="s">
        <v>84</v>
      </c>
      <c r="V4" s="5"/>
      <c r="W4" s="5" t="s">
        <v>117</v>
      </c>
      <c r="X4" s="5" t="s">
        <v>117</v>
      </c>
      <c r="Y4" s="5" t="s">
        <v>117</v>
      </c>
      <c r="Z4" s="5" t="s">
        <v>117</v>
      </c>
      <c r="AA4" s="5" t="s">
        <v>117</v>
      </c>
      <c r="AB4" s="5" t="s">
        <v>117</v>
      </c>
      <c r="AC4" s="5" t="s">
        <v>117</v>
      </c>
      <c r="AD4" s="5" t="s">
        <v>117</v>
      </c>
      <c r="AE4" s="5"/>
      <c r="AF4" s="5" t="s">
        <v>117</v>
      </c>
      <c r="AG4" s="5" t="s">
        <v>117</v>
      </c>
      <c r="AH4" s="5" t="s">
        <v>117</v>
      </c>
      <c r="AI4" s="5" t="s">
        <v>117</v>
      </c>
      <c r="AJ4" s="5" t="s">
        <v>117</v>
      </c>
      <c r="AK4" s="5" t="s">
        <v>117</v>
      </c>
      <c r="AL4" s="5"/>
      <c r="AM4" s="5" t="s">
        <v>117</v>
      </c>
      <c r="AN4" s="5" t="s">
        <v>117</v>
      </c>
      <c r="AO4" s="5" t="s">
        <v>117</v>
      </c>
      <c r="AP4" s="5"/>
      <c r="AQ4" s="5" t="s">
        <v>81</v>
      </c>
      <c r="AR4" s="2" t="s">
        <v>114</v>
      </c>
      <c r="AS4" s="2" t="s">
        <v>114</v>
      </c>
      <c r="AT4" s="2"/>
      <c r="AU4" s="5" t="s">
        <v>100</v>
      </c>
      <c r="AV4" s="2" t="s">
        <v>114</v>
      </c>
      <c r="AW4" s="2" t="s">
        <v>114</v>
      </c>
    </row>
    <row r="5" spans="3:49" ht="12.75">
      <c r="C5" s="5" t="s">
        <v>79</v>
      </c>
      <c r="D5" s="5" t="s">
        <v>79</v>
      </c>
      <c r="E5" s="5" t="s">
        <v>79</v>
      </c>
      <c r="F5" s="5" t="s">
        <v>72</v>
      </c>
      <c r="G5" s="5" t="s">
        <v>72</v>
      </c>
      <c r="H5" s="5" t="s">
        <v>72</v>
      </c>
      <c r="I5" s="5" t="s">
        <v>81</v>
      </c>
      <c r="J5" s="5" t="s">
        <v>81</v>
      </c>
      <c r="K5" s="5"/>
      <c r="L5" s="5" t="s">
        <v>86</v>
      </c>
      <c r="M5" s="5" t="s">
        <v>86</v>
      </c>
      <c r="N5" s="5" t="s">
        <v>86</v>
      </c>
      <c r="O5" s="5" t="s">
        <v>106</v>
      </c>
      <c r="P5" s="5" t="s">
        <v>106</v>
      </c>
      <c r="Q5" s="5" t="s">
        <v>106</v>
      </c>
      <c r="R5" s="5"/>
      <c r="S5" s="5" t="s">
        <v>119</v>
      </c>
      <c r="T5" s="5" t="s">
        <v>119</v>
      </c>
      <c r="U5" s="5" t="s">
        <v>119</v>
      </c>
      <c r="V5" s="5"/>
      <c r="W5" s="5" t="s">
        <v>79</v>
      </c>
      <c r="X5" s="5" t="s">
        <v>79</v>
      </c>
      <c r="Y5" s="5" t="s">
        <v>79</v>
      </c>
      <c r="Z5" s="5" t="s">
        <v>72</v>
      </c>
      <c r="AA5" s="5" t="s">
        <v>72</v>
      </c>
      <c r="AB5" s="5" t="s">
        <v>72</v>
      </c>
      <c r="AC5" s="5" t="s">
        <v>81</v>
      </c>
      <c r="AD5" s="5" t="s">
        <v>81</v>
      </c>
      <c r="AE5" s="5"/>
      <c r="AF5" s="5" t="s">
        <v>86</v>
      </c>
      <c r="AG5" s="5" t="s">
        <v>86</v>
      </c>
      <c r="AH5" s="5" t="s">
        <v>86</v>
      </c>
      <c r="AI5" s="5" t="s">
        <v>106</v>
      </c>
      <c r="AJ5" s="5" t="s">
        <v>106</v>
      </c>
      <c r="AK5" s="5" t="s">
        <v>106</v>
      </c>
      <c r="AL5" s="5"/>
      <c r="AM5" s="5" t="s">
        <v>119</v>
      </c>
      <c r="AN5" s="5" t="s">
        <v>119</v>
      </c>
      <c r="AO5" s="5" t="s">
        <v>119</v>
      </c>
      <c r="AP5" s="5"/>
      <c r="AQ5" s="5" t="s">
        <v>2</v>
      </c>
      <c r="AR5" s="2" t="s">
        <v>83</v>
      </c>
      <c r="AS5" s="2" t="s">
        <v>116</v>
      </c>
      <c r="AT5" s="2"/>
      <c r="AU5" s="5" t="s">
        <v>8</v>
      </c>
      <c r="AV5" s="2" t="s">
        <v>83</v>
      </c>
      <c r="AW5" s="2" t="s">
        <v>116</v>
      </c>
    </row>
    <row r="6" spans="3:42" ht="12.75">
      <c r="C6" s="5" t="s">
        <v>101</v>
      </c>
      <c r="D6" s="5" t="s">
        <v>95</v>
      </c>
      <c r="E6" s="5" t="s">
        <v>8</v>
      </c>
      <c r="F6" s="5" t="s">
        <v>101</v>
      </c>
      <c r="G6" s="5" t="s">
        <v>95</v>
      </c>
      <c r="H6" s="5" t="s">
        <v>8</v>
      </c>
      <c r="I6" s="5" t="s">
        <v>74</v>
      </c>
      <c r="J6" s="5" t="s">
        <v>0</v>
      </c>
      <c r="K6" s="5"/>
      <c r="L6" s="5" t="s">
        <v>101</v>
      </c>
      <c r="M6" s="5" t="s">
        <v>95</v>
      </c>
      <c r="N6" s="5" t="s">
        <v>8</v>
      </c>
      <c r="O6" s="5" t="s">
        <v>101</v>
      </c>
      <c r="P6" s="5" t="s">
        <v>94</v>
      </c>
      <c r="Q6" s="5" t="s">
        <v>8</v>
      </c>
      <c r="R6" s="5"/>
      <c r="S6" s="5" t="s">
        <v>101</v>
      </c>
      <c r="T6" s="5" t="s">
        <v>95</v>
      </c>
      <c r="U6" s="5" t="s">
        <v>8</v>
      </c>
      <c r="V6" s="5"/>
      <c r="W6" s="5" t="s">
        <v>101</v>
      </c>
      <c r="X6" s="5" t="s">
        <v>95</v>
      </c>
      <c r="Y6" s="5" t="s">
        <v>8</v>
      </c>
      <c r="Z6" s="5" t="s">
        <v>101</v>
      </c>
      <c r="AA6" s="5" t="s">
        <v>94</v>
      </c>
      <c r="AB6" s="5" t="s">
        <v>8</v>
      </c>
      <c r="AC6" s="5" t="s">
        <v>74</v>
      </c>
      <c r="AD6" s="5" t="s">
        <v>0</v>
      </c>
      <c r="AE6" s="5"/>
      <c r="AF6" s="5" t="s">
        <v>101</v>
      </c>
      <c r="AG6" s="5" t="s">
        <v>94</v>
      </c>
      <c r="AH6" s="5" t="s">
        <v>8</v>
      </c>
      <c r="AI6" s="5" t="s">
        <v>101</v>
      </c>
      <c r="AJ6" s="5" t="s">
        <v>94</v>
      </c>
      <c r="AK6" s="5" t="s">
        <v>8</v>
      </c>
      <c r="AL6" s="5"/>
      <c r="AM6" s="5" t="s">
        <v>101</v>
      </c>
      <c r="AN6" s="5" t="s">
        <v>99</v>
      </c>
      <c r="AO6" s="5" t="s">
        <v>8</v>
      </c>
      <c r="AP6" s="5"/>
    </row>
    <row r="8" spans="1:49" ht="12.75">
      <c r="A8" s="3">
        <v>1334</v>
      </c>
      <c r="B8" s="8">
        <v>12</v>
      </c>
      <c r="J8" s="4">
        <f aca="true" t="shared" si="0" ref="J8:J71">E8+H8</f>
        <v>0</v>
      </c>
      <c r="T8" s="4">
        <f aca="true" t="shared" si="1" ref="T8:T39">D8*1</f>
        <v>0</v>
      </c>
      <c r="U8" s="4">
        <v>0</v>
      </c>
      <c r="X8" s="4">
        <v>170.297</v>
      </c>
      <c r="Y8" s="4">
        <v>203.64</v>
      </c>
      <c r="AD8" s="4">
        <f aca="true" t="shared" si="2" ref="AD8:AD71">Y8+AB8</f>
        <v>203.64</v>
      </c>
      <c r="AN8" s="4">
        <f aca="true" t="shared" si="3" ref="AN8:AN39">X8*1</f>
        <v>170.297</v>
      </c>
      <c r="AO8" s="4">
        <v>203.64</v>
      </c>
      <c r="AQ8" s="4">
        <f aca="true" t="shared" si="4" ref="AQ8:AQ39">J8+AD8</f>
        <v>203.64</v>
      </c>
      <c r="AR8" s="1">
        <f aca="true" t="shared" si="5" ref="AR8:AR13">J8/AQ8</f>
        <v>0</v>
      </c>
      <c r="AS8" s="1">
        <f aca="true" t="shared" si="6" ref="AS8:AS13">AD8/AQ8</f>
        <v>1</v>
      </c>
      <c r="AU8" s="4">
        <f aca="true" t="shared" si="7" ref="AU8:AU39">U8+AO8</f>
        <v>203.64</v>
      </c>
      <c r="AV8" s="1">
        <f aca="true" t="shared" si="8" ref="AV8:AV13">U8/AU8</f>
        <v>0</v>
      </c>
      <c r="AW8" s="1">
        <f aca="true" t="shared" si="9" ref="AW8:AW13">AO8/AU8</f>
        <v>1</v>
      </c>
    </row>
    <row r="9" spans="1:49" ht="12.75">
      <c r="A9" s="3">
        <v>1335</v>
      </c>
      <c r="B9" s="8">
        <v>12</v>
      </c>
      <c r="D9" s="4">
        <v>141.469</v>
      </c>
      <c r="E9" s="4">
        <f aca="true" t="shared" si="10" ref="E9:E40">U9*1</f>
        <v>2071.19</v>
      </c>
      <c r="J9" s="4">
        <f t="shared" si="0"/>
        <v>2071.19</v>
      </c>
      <c r="T9" s="4">
        <f t="shared" si="1"/>
        <v>141.469</v>
      </c>
      <c r="U9" s="4">
        <v>2071.19</v>
      </c>
      <c r="X9" s="4">
        <v>8017.984</v>
      </c>
      <c r="Y9" s="4">
        <v>9705.76</v>
      </c>
      <c r="AD9" s="4">
        <f t="shared" si="2"/>
        <v>9705.76</v>
      </c>
      <c r="AN9" s="4">
        <f t="shared" si="3"/>
        <v>8017.984</v>
      </c>
      <c r="AO9" s="4">
        <v>9705.76</v>
      </c>
      <c r="AQ9" s="4">
        <f t="shared" si="4"/>
        <v>11776.95</v>
      </c>
      <c r="AR9" s="1">
        <f t="shared" si="5"/>
        <v>0.17586811525904414</v>
      </c>
      <c r="AS9" s="1">
        <f t="shared" si="6"/>
        <v>0.8241318847409558</v>
      </c>
      <c r="AU9" s="4">
        <f t="shared" si="7"/>
        <v>11776.95</v>
      </c>
      <c r="AV9" s="1">
        <f t="shared" si="8"/>
        <v>0.17586811525904414</v>
      </c>
      <c r="AW9" s="1">
        <f t="shared" si="9"/>
        <v>0.8241318847409558</v>
      </c>
    </row>
    <row r="10" spans="1:49" ht="12.75">
      <c r="A10" s="3">
        <v>1336</v>
      </c>
      <c r="B10" s="8">
        <v>12</v>
      </c>
      <c r="D10" s="4">
        <v>615.057</v>
      </c>
      <c r="E10" s="4">
        <f t="shared" si="10"/>
        <v>9004.81</v>
      </c>
      <c r="J10" s="4">
        <f t="shared" si="0"/>
        <v>9004.81</v>
      </c>
      <c r="T10" s="4">
        <f t="shared" si="1"/>
        <v>615.057</v>
      </c>
      <c r="U10" s="4">
        <v>9004.81</v>
      </c>
      <c r="X10" s="4">
        <v>6941.045</v>
      </c>
      <c r="Y10" s="4">
        <v>8416.07</v>
      </c>
      <c r="AD10" s="4">
        <f t="shared" si="2"/>
        <v>8416.07</v>
      </c>
      <c r="AN10" s="4">
        <f t="shared" si="3"/>
        <v>6941.045</v>
      </c>
      <c r="AO10" s="4">
        <v>8416.07</v>
      </c>
      <c r="AQ10" s="4">
        <f t="shared" si="4"/>
        <v>17420.879999999997</v>
      </c>
      <c r="AR10" s="1">
        <f t="shared" si="5"/>
        <v>0.5168975390450999</v>
      </c>
      <c r="AS10" s="1">
        <f t="shared" si="6"/>
        <v>0.48310246095490017</v>
      </c>
      <c r="AU10" s="4">
        <f t="shared" si="7"/>
        <v>17420.879999999997</v>
      </c>
      <c r="AV10" s="1">
        <f t="shared" si="8"/>
        <v>0.5168975390450999</v>
      </c>
      <c r="AW10" s="1">
        <f t="shared" si="9"/>
        <v>0.48310246095490017</v>
      </c>
    </row>
    <row r="11" spans="1:49" ht="12.75">
      <c r="A11" s="3">
        <v>1337</v>
      </c>
      <c r="B11" s="8">
        <v>12</v>
      </c>
      <c r="D11" s="4">
        <v>524.257</v>
      </c>
      <c r="E11" s="4">
        <f t="shared" si="10"/>
        <v>7708.44</v>
      </c>
      <c r="J11" s="4">
        <f t="shared" si="0"/>
        <v>7708.44</v>
      </c>
      <c r="T11" s="4">
        <f t="shared" si="1"/>
        <v>524.257</v>
      </c>
      <c r="U11" s="4">
        <v>7708.44</v>
      </c>
      <c r="X11" s="4">
        <v>3612.878</v>
      </c>
      <c r="Y11" s="4">
        <v>4885.5</v>
      </c>
      <c r="AD11" s="4">
        <f t="shared" si="2"/>
        <v>4885.5</v>
      </c>
      <c r="AN11" s="4">
        <f t="shared" si="3"/>
        <v>3612.878</v>
      </c>
      <c r="AO11" s="4">
        <v>4885.5</v>
      </c>
      <c r="AQ11" s="4">
        <f t="shared" si="4"/>
        <v>12593.939999999999</v>
      </c>
      <c r="AR11" s="1">
        <f t="shared" si="5"/>
        <v>0.6120753314689447</v>
      </c>
      <c r="AS11" s="1">
        <f t="shared" si="6"/>
        <v>0.38792466853105545</v>
      </c>
      <c r="AU11" s="4">
        <f t="shared" si="7"/>
        <v>12593.939999999999</v>
      </c>
      <c r="AV11" s="1">
        <f t="shared" si="8"/>
        <v>0.6120753314689447</v>
      </c>
      <c r="AW11" s="1">
        <f t="shared" si="9"/>
        <v>0.38792466853105545</v>
      </c>
    </row>
    <row r="12" spans="1:49" ht="12.75">
      <c r="A12" s="3">
        <v>1338</v>
      </c>
      <c r="B12" s="8">
        <v>12</v>
      </c>
      <c r="D12" s="4">
        <v>180.552</v>
      </c>
      <c r="E12" s="4">
        <f t="shared" si="10"/>
        <v>2936.04</v>
      </c>
      <c r="J12" s="4">
        <f t="shared" si="0"/>
        <v>2936.04</v>
      </c>
      <c r="T12" s="4">
        <f t="shared" si="1"/>
        <v>180.552</v>
      </c>
      <c r="U12" s="4">
        <v>2936.04</v>
      </c>
      <c r="X12" s="4">
        <v>7274.621</v>
      </c>
      <c r="Y12" s="4">
        <v>10525.32</v>
      </c>
      <c r="AD12" s="4">
        <f t="shared" si="2"/>
        <v>10525.32</v>
      </c>
      <c r="AN12" s="4">
        <f t="shared" si="3"/>
        <v>7274.621</v>
      </c>
      <c r="AO12" s="4">
        <v>10525.32</v>
      </c>
      <c r="AQ12" s="4">
        <f t="shared" si="4"/>
        <v>13461.36</v>
      </c>
      <c r="AR12" s="1">
        <f t="shared" si="5"/>
        <v>0.2181087200698889</v>
      </c>
      <c r="AS12" s="1">
        <f t="shared" si="6"/>
        <v>0.781891279930111</v>
      </c>
      <c r="AU12" s="4">
        <f t="shared" si="7"/>
        <v>13461.36</v>
      </c>
      <c r="AV12" s="1">
        <f t="shared" si="8"/>
        <v>0.2181087200698889</v>
      </c>
      <c r="AW12" s="1">
        <f t="shared" si="9"/>
        <v>0.781891279930111</v>
      </c>
    </row>
    <row r="13" spans="1:49" ht="12.75">
      <c r="A13" s="3">
        <v>1339</v>
      </c>
      <c r="B13" s="8">
        <v>13.25</v>
      </c>
      <c r="D13" s="4">
        <v>13.978</v>
      </c>
      <c r="E13" s="4">
        <f t="shared" si="10"/>
        <v>229.16</v>
      </c>
      <c r="J13" s="4">
        <f t="shared" si="0"/>
        <v>229.16</v>
      </c>
      <c r="T13" s="4">
        <f t="shared" si="1"/>
        <v>13.978</v>
      </c>
      <c r="U13" s="4">
        <v>229.16</v>
      </c>
      <c r="X13" s="4">
        <v>377.026</v>
      </c>
      <c r="Y13" s="4">
        <v>540.27</v>
      </c>
      <c r="AD13" s="4">
        <f t="shared" si="2"/>
        <v>540.27</v>
      </c>
      <c r="AN13" s="4">
        <f t="shared" si="3"/>
        <v>377.026</v>
      </c>
      <c r="AO13" s="4">
        <v>540.27</v>
      </c>
      <c r="AQ13" s="4">
        <f t="shared" si="4"/>
        <v>769.43</v>
      </c>
      <c r="AR13" s="1">
        <f t="shared" si="5"/>
        <v>0.2978308618067921</v>
      </c>
      <c r="AS13" s="1">
        <f t="shared" si="6"/>
        <v>0.702169138193208</v>
      </c>
      <c r="AU13" s="4">
        <f t="shared" si="7"/>
        <v>769.43</v>
      </c>
      <c r="AV13" s="1">
        <f t="shared" si="8"/>
        <v>0.2978308618067921</v>
      </c>
      <c r="AW13" s="1">
        <f t="shared" si="9"/>
        <v>0.702169138193208</v>
      </c>
    </row>
    <row r="14" spans="1:49" ht="12.75">
      <c r="A14" s="3">
        <v>1340</v>
      </c>
      <c r="B14" s="8">
        <v>12</v>
      </c>
      <c r="E14" s="4">
        <f t="shared" si="10"/>
        <v>0</v>
      </c>
      <c r="J14" s="4">
        <f t="shared" si="0"/>
        <v>0</v>
      </c>
      <c r="T14" s="4">
        <f t="shared" si="1"/>
        <v>0</v>
      </c>
      <c r="Y14" s="4">
        <v>0</v>
      </c>
      <c r="AD14" s="4">
        <f t="shared" si="2"/>
        <v>0</v>
      </c>
      <c r="AN14" s="4">
        <f t="shared" si="3"/>
        <v>0</v>
      </c>
      <c r="AQ14" s="4">
        <f t="shared" si="4"/>
        <v>0</v>
      </c>
      <c r="AR14" s="4">
        <v>0</v>
      </c>
      <c r="AS14" s="4">
        <v>0</v>
      </c>
      <c r="AU14" s="4">
        <f t="shared" si="7"/>
        <v>0</v>
      </c>
      <c r="AV14" s="1">
        <v>0</v>
      </c>
      <c r="AW14" s="1">
        <v>0</v>
      </c>
    </row>
    <row r="15" spans="1:49" ht="12.75">
      <c r="A15" s="3">
        <v>1341</v>
      </c>
      <c r="B15" s="8">
        <v>12</v>
      </c>
      <c r="E15" s="4">
        <f t="shared" si="10"/>
        <v>0</v>
      </c>
      <c r="J15" s="4">
        <f t="shared" si="0"/>
        <v>0</v>
      </c>
      <c r="T15" s="4">
        <f t="shared" si="1"/>
        <v>0</v>
      </c>
      <c r="Y15" s="4">
        <v>0</v>
      </c>
      <c r="AD15" s="4">
        <f t="shared" si="2"/>
        <v>0</v>
      </c>
      <c r="AN15" s="4">
        <f t="shared" si="3"/>
        <v>0</v>
      </c>
      <c r="AQ15" s="4">
        <f t="shared" si="4"/>
        <v>0</v>
      </c>
      <c r="AR15" s="4">
        <v>0</v>
      </c>
      <c r="AS15" s="4">
        <v>0</v>
      </c>
      <c r="AU15" s="4">
        <f t="shared" si="7"/>
        <v>0</v>
      </c>
      <c r="AV15" s="1">
        <v>0</v>
      </c>
      <c r="AW15" s="1">
        <v>0</v>
      </c>
    </row>
    <row r="16" spans="1:49" ht="12.75">
      <c r="A16" s="3">
        <v>1342</v>
      </c>
      <c r="B16" s="8">
        <v>12</v>
      </c>
      <c r="E16" s="4">
        <f t="shared" si="10"/>
        <v>0</v>
      </c>
      <c r="J16" s="4">
        <f t="shared" si="0"/>
        <v>0</v>
      </c>
      <c r="T16" s="4">
        <f t="shared" si="1"/>
        <v>0</v>
      </c>
      <c r="Y16" s="4">
        <v>0</v>
      </c>
      <c r="AD16" s="4">
        <f t="shared" si="2"/>
        <v>0</v>
      </c>
      <c r="AN16" s="4">
        <f t="shared" si="3"/>
        <v>0</v>
      </c>
      <c r="AQ16" s="4">
        <f t="shared" si="4"/>
        <v>0</v>
      </c>
      <c r="AR16" s="4">
        <v>0</v>
      </c>
      <c r="AS16" s="4">
        <v>0</v>
      </c>
      <c r="AU16" s="4">
        <f t="shared" si="7"/>
        <v>0</v>
      </c>
      <c r="AV16" s="1">
        <v>0</v>
      </c>
      <c r="AW16" s="1">
        <v>0</v>
      </c>
    </row>
    <row r="17" spans="1:49" ht="12.75">
      <c r="A17" s="3">
        <v>1343</v>
      </c>
      <c r="B17" s="8">
        <v>6</v>
      </c>
      <c r="D17" s="4">
        <v>6.608</v>
      </c>
      <c r="E17" s="4">
        <f t="shared" si="10"/>
        <v>133</v>
      </c>
      <c r="J17" s="4">
        <f t="shared" si="0"/>
        <v>133</v>
      </c>
      <c r="T17" s="4">
        <f t="shared" si="1"/>
        <v>6.608</v>
      </c>
      <c r="U17" s="4">
        <v>133</v>
      </c>
      <c r="X17" s="4">
        <v>803.057</v>
      </c>
      <c r="Y17" s="4">
        <v>1412.3</v>
      </c>
      <c r="AD17" s="4">
        <f t="shared" si="2"/>
        <v>1412.3</v>
      </c>
      <c r="AN17" s="4">
        <f t="shared" si="3"/>
        <v>803.057</v>
      </c>
      <c r="AO17" s="4">
        <v>1412.3</v>
      </c>
      <c r="AQ17" s="4">
        <f t="shared" si="4"/>
        <v>1545.3</v>
      </c>
      <c r="AR17" s="1">
        <f>J17/AQ17</f>
        <v>0.08606743027243902</v>
      </c>
      <c r="AS17" s="1">
        <f>AD17/AQ17</f>
        <v>0.913932569727561</v>
      </c>
      <c r="AU17" s="4">
        <f t="shared" si="7"/>
        <v>1545.3</v>
      </c>
      <c r="AV17" s="1">
        <f>U17/AU17</f>
        <v>0.08606743027243902</v>
      </c>
      <c r="AW17" s="1">
        <f>AO17/AU17</f>
        <v>0.913932569727561</v>
      </c>
    </row>
    <row r="18" spans="1:49" ht="12.75">
      <c r="A18" s="3">
        <v>1344</v>
      </c>
      <c r="B18" s="8">
        <v>6</v>
      </c>
      <c r="E18" s="4">
        <f t="shared" si="10"/>
        <v>0</v>
      </c>
      <c r="J18" s="4">
        <f t="shared" si="0"/>
        <v>0</v>
      </c>
      <c r="T18" s="4">
        <f t="shared" si="1"/>
        <v>0</v>
      </c>
      <c r="X18" s="4">
        <v>80.746</v>
      </c>
      <c r="Y18" s="4">
        <v>142</v>
      </c>
      <c r="AD18" s="4">
        <f t="shared" si="2"/>
        <v>142</v>
      </c>
      <c r="AN18" s="4">
        <f t="shared" si="3"/>
        <v>80.746</v>
      </c>
      <c r="AO18" s="4">
        <v>142</v>
      </c>
      <c r="AQ18" s="4">
        <f t="shared" si="4"/>
        <v>142</v>
      </c>
      <c r="AR18" s="1">
        <f>J18/AQ18</f>
        <v>0</v>
      </c>
      <c r="AS18" s="1">
        <f>AD18/AQ18</f>
        <v>1</v>
      </c>
      <c r="AU18" s="4">
        <f t="shared" si="7"/>
        <v>142</v>
      </c>
      <c r="AV18" s="1">
        <f>U18/AU18</f>
        <v>0</v>
      </c>
      <c r="AW18" s="1">
        <f>AO18/AU18</f>
        <v>1</v>
      </c>
    </row>
    <row r="19" spans="1:49" ht="12.75">
      <c r="A19" s="3">
        <v>1345</v>
      </c>
      <c r="B19" s="8" t="s">
        <v>82</v>
      </c>
      <c r="E19" s="4">
        <f t="shared" si="10"/>
        <v>0</v>
      </c>
      <c r="J19" s="4">
        <f t="shared" si="0"/>
        <v>0</v>
      </c>
      <c r="T19" s="4">
        <f t="shared" si="1"/>
        <v>0</v>
      </c>
      <c r="Y19" s="4">
        <v>0</v>
      </c>
      <c r="AD19" s="4">
        <f t="shared" si="2"/>
        <v>0</v>
      </c>
      <c r="AN19" s="4">
        <f t="shared" si="3"/>
        <v>0</v>
      </c>
      <c r="AQ19" s="4">
        <f t="shared" si="4"/>
        <v>0</v>
      </c>
      <c r="AR19" s="4">
        <f>K19+AE19</f>
        <v>0</v>
      </c>
      <c r="AS19" s="4">
        <f>L19+AF19</f>
        <v>0</v>
      </c>
      <c r="AU19" s="4">
        <f t="shared" si="7"/>
        <v>0</v>
      </c>
      <c r="AV19" s="1">
        <v>0</v>
      </c>
      <c r="AW19" s="1">
        <v>0</v>
      </c>
    </row>
    <row r="20" spans="1:49" ht="12.75">
      <c r="A20" s="3">
        <v>1346</v>
      </c>
      <c r="B20" s="8">
        <v>8.33</v>
      </c>
      <c r="E20" s="4">
        <f t="shared" si="10"/>
        <v>0</v>
      </c>
      <c r="J20" s="4">
        <f t="shared" si="0"/>
        <v>0</v>
      </c>
      <c r="T20" s="4">
        <f t="shared" si="1"/>
        <v>0</v>
      </c>
      <c r="X20" s="4">
        <v>1361.757</v>
      </c>
      <c r="Y20" s="4">
        <v>2499</v>
      </c>
      <c r="AD20" s="4">
        <f t="shared" si="2"/>
        <v>2499</v>
      </c>
      <c r="AN20" s="4">
        <f t="shared" si="3"/>
        <v>1361.757</v>
      </c>
      <c r="AO20" s="4">
        <v>2499</v>
      </c>
      <c r="AQ20" s="4">
        <f t="shared" si="4"/>
        <v>2499</v>
      </c>
      <c r="AR20" s="1">
        <f aca="true" t="shared" si="11" ref="AR20:AR44">J20/AQ20</f>
        <v>0</v>
      </c>
      <c r="AS20" s="1">
        <f aca="true" t="shared" si="12" ref="AS20:AS44">AD20/AQ20</f>
        <v>1</v>
      </c>
      <c r="AU20" s="4">
        <f t="shared" si="7"/>
        <v>2499</v>
      </c>
      <c r="AV20" s="1">
        <v>0</v>
      </c>
      <c r="AW20" s="1">
        <v>0</v>
      </c>
    </row>
    <row r="21" spans="1:49" ht="12.75">
      <c r="A21" s="3">
        <v>1347</v>
      </c>
      <c r="B21" s="8">
        <v>12</v>
      </c>
      <c r="E21" s="4">
        <f t="shared" si="10"/>
        <v>0</v>
      </c>
      <c r="J21" s="4">
        <f t="shared" si="0"/>
        <v>0</v>
      </c>
      <c r="T21" s="4">
        <f t="shared" si="1"/>
        <v>0</v>
      </c>
      <c r="X21" s="4">
        <v>7643.177</v>
      </c>
      <c r="Y21" s="4">
        <v>15358.43</v>
      </c>
      <c r="AD21" s="4">
        <f t="shared" si="2"/>
        <v>15358.43</v>
      </c>
      <c r="AN21" s="4">
        <f t="shared" si="3"/>
        <v>7643.177</v>
      </c>
      <c r="AO21" s="4">
        <v>15358.43</v>
      </c>
      <c r="AQ21" s="4">
        <f t="shared" si="4"/>
        <v>15358.43</v>
      </c>
      <c r="AR21" s="1">
        <f t="shared" si="11"/>
        <v>0</v>
      </c>
      <c r="AS21" s="1">
        <f t="shared" si="12"/>
        <v>1</v>
      </c>
      <c r="AU21" s="4">
        <f t="shared" si="7"/>
        <v>15358.43</v>
      </c>
      <c r="AV21" s="1">
        <v>0</v>
      </c>
      <c r="AW21" s="1">
        <v>0</v>
      </c>
    </row>
    <row r="22" spans="1:49" ht="12.75">
      <c r="A22" s="3">
        <v>1348</v>
      </c>
      <c r="B22" s="8">
        <v>12</v>
      </c>
      <c r="E22" s="4">
        <f t="shared" si="10"/>
        <v>0</v>
      </c>
      <c r="J22" s="4">
        <f t="shared" si="0"/>
        <v>0</v>
      </c>
      <c r="T22" s="4">
        <f t="shared" si="1"/>
        <v>0</v>
      </c>
      <c r="X22" s="4">
        <v>7492.972</v>
      </c>
      <c r="Y22" s="4">
        <v>15104.98</v>
      </c>
      <c r="AD22" s="4">
        <f t="shared" si="2"/>
        <v>15104.98</v>
      </c>
      <c r="AN22" s="4">
        <f t="shared" si="3"/>
        <v>7492.972</v>
      </c>
      <c r="AO22" s="4">
        <v>15104.98</v>
      </c>
      <c r="AQ22" s="4">
        <f t="shared" si="4"/>
        <v>15104.98</v>
      </c>
      <c r="AR22" s="1">
        <f t="shared" si="11"/>
        <v>0</v>
      </c>
      <c r="AS22" s="1">
        <f t="shared" si="12"/>
        <v>1</v>
      </c>
      <c r="AU22" s="4">
        <f t="shared" si="7"/>
        <v>15104.98</v>
      </c>
      <c r="AV22" s="1">
        <f aca="true" t="shared" si="13" ref="AV22:AV44">U22/AU22</f>
        <v>0</v>
      </c>
      <c r="AW22" s="1">
        <f aca="true" t="shared" si="14" ref="AW22:AW44">AO22/AU22</f>
        <v>1</v>
      </c>
    </row>
    <row r="23" spans="1:49" ht="12.75">
      <c r="A23" s="3">
        <v>1349</v>
      </c>
      <c r="B23" s="8">
        <v>12</v>
      </c>
      <c r="D23" s="4">
        <v>473.624</v>
      </c>
      <c r="E23" s="4">
        <f t="shared" si="10"/>
        <v>9887.8</v>
      </c>
      <c r="J23" s="4">
        <f t="shared" si="0"/>
        <v>9887.8</v>
      </c>
      <c r="T23" s="4">
        <f t="shared" si="1"/>
        <v>473.624</v>
      </c>
      <c r="U23" s="4">
        <v>9887.8</v>
      </c>
      <c r="X23" s="4">
        <v>2440.135</v>
      </c>
      <c r="Y23" s="4">
        <v>4919.03</v>
      </c>
      <c r="AD23" s="4">
        <f t="shared" si="2"/>
        <v>4919.03</v>
      </c>
      <c r="AN23" s="4">
        <f t="shared" si="3"/>
        <v>2440.135</v>
      </c>
      <c r="AO23" s="4">
        <v>4919.03</v>
      </c>
      <c r="AQ23" s="4">
        <f t="shared" si="4"/>
        <v>14806.829999999998</v>
      </c>
      <c r="AR23" s="1">
        <f t="shared" si="11"/>
        <v>0.6677864201858197</v>
      </c>
      <c r="AS23" s="1">
        <f t="shared" si="12"/>
        <v>0.33221357981418037</v>
      </c>
      <c r="AU23" s="4">
        <f t="shared" si="7"/>
        <v>14806.829999999998</v>
      </c>
      <c r="AV23" s="1">
        <f t="shared" si="13"/>
        <v>0.6677864201858197</v>
      </c>
      <c r="AW23" s="1">
        <f t="shared" si="14"/>
        <v>0.33221357981418037</v>
      </c>
    </row>
    <row r="24" spans="1:49" ht="12.75">
      <c r="A24" s="3">
        <v>1350</v>
      </c>
      <c r="B24" s="8">
        <v>12</v>
      </c>
      <c r="D24" s="4">
        <v>1106.199</v>
      </c>
      <c r="E24" s="4">
        <f t="shared" si="10"/>
        <v>23094.01</v>
      </c>
      <c r="J24" s="4">
        <f t="shared" si="0"/>
        <v>23094.01</v>
      </c>
      <c r="T24" s="4">
        <f t="shared" si="1"/>
        <v>1106.199</v>
      </c>
      <c r="U24" s="4">
        <v>23094.01</v>
      </c>
      <c r="X24" s="4">
        <v>8829.408</v>
      </c>
      <c r="Y24" s="4">
        <v>17811.53</v>
      </c>
      <c r="AD24" s="4">
        <f t="shared" si="2"/>
        <v>17811.53</v>
      </c>
      <c r="AN24" s="4">
        <f t="shared" si="3"/>
        <v>8829.408</v>
      </c>
      <c r="AO24" s="4">
        <v>17811.53</v>
      </c>
      <c r="AQ24" s="4">
        <f t="shared" si="4"/>
        <v>40905.53999999999</v>
      </c>
      <c r="AR24" s="1">
        <f t="shared" si="11"/>
        <v>0.5645692490552625</v>
      </c>
      <c r="AS24" s="1">
        <f t="shared" si="12"/>
        <v>0.4354307509447376</v>
      </c>
      <c r="AU24" s="4">
        <f t="shared" si="7"/>
        <v>40905.53999999999</v>
      </c>
      <c r="AV24" s="1">
        <f t="shared" si="13"/>
        <v>0.5645692490552625</v>
      </c>
      <c r="AW24" s="1">
        <f t="shared" si="14"/>
        <v>0.4354307509447376</v>
      </c>
    </row>
    <row r="25" spans="1:49" ht="12.75">
      <c r="A25" s="3">
        <v>1351</v>
      </c>
      <c r="B25" s="8">
        <v>12</v>
      </c>
      <c r="D25" s="4">
        <v>1242.117</v>
      </c>
      <c r="E25" s="4">
        <f t="shared" si="10"/>
        <v>25931.52</v>
      </c>
      <c r="J25" s="4">
        <f t="shared" si="0"/>
        <v>25931.52</v>
      </c>
      <c r="T25" s="4">
        <f t="shared" si="1"/>
        <v>1242.117</v>
      </c>
      <c r="U25" s="4">
        <v>25931.52</v>
      </c>
      <c r="X25" s="4">
        <v>5801.069</v>
      </c>
      <c r="Y25" s="4">
        <v>12134.6</v>
      </c>
      <c r="AD25" s="4">
        <f t="shared" si="2"/>
        <v>12134.6</v>
      </c>
      <c r="AN25" s="4">
        <f t="shared" si="3"/>
        <v>5801.069</v>
      </c>
      <c r="AO25" s="4">
        <v>12134.6</v>
      </c>
      <c r="AQ25" s="4">
        <f t="shared" si="4"/>
        <v>38066.12</v>
      </c>
      <c r="AR25" s="1">
        <f t="shared" si="11"/>
        <v>0.681223092871036</v>
      </c>
      <c r="AS25" s="1">
        <f t="shared" si="12"/>
        <v>0.318776907128964</v>
      </c>
      <c r="AU25" s="4">
        <f t="shared" si="7"/>
        <v>38066.12</v>
      </c>
      <c r="AV25" s="1">
        <f t="shared" si="13"/>
        <v>0.681223092871036</v>
      </c>
      <c r="AW25" s="1">
        <f t="shared" si="14"/>
        <v>0.318776907128964</v>
      </c>
    </row>
    <row r="26" spans="1:49" ht="12.75">
      <c r="A26" s="3">
        <v>1352</v>
      </c>
      <c r="B26" s="8">
        <v>12</v>
      </c>
      <c r="D26" s="4">
        <v>900.874</v>
      </c>
      <c r="E26" s="4">
        <f t="shared" si="10"/>
        <v>19692.99</v>
      </c>
      <c r="J26" s="4">
        <f t="shared" si="0"/>
        <v>19692.99</v>
      </c>
      <c r="T26" s="4">
        <f t="shared" si="1"/>
        <v>900.874</v>
      </c>
      <c r="U26" s="4">
        <v>19692.99</v>
      </c>
      <c r="X26" s="4">
        <v>6891.804</v>
      </c>
      <c r="Y26" s="4">
        <v>14913.57</v>
      </c>
      <c r="AD26" s="4">
        <f t="shared" si="2"/>
        <v>14913.57</v>
      </c>
      <c r="AN26" s="4">
        <f t="shared" si="3"/>
        <v>6891.804</v>
      </c>
      <c r="AO26" s="4">
        <v>14913.57</v>
      </c>
      <c r="AQ26" s="4">
        <f t="shared" si="4"/>
        <v>34606.56</v>
      </c>
      <c r="AR26" s="1">
        <f t="shared" si="11"/>
        <v>0.5690536707491297</v>
      </c>
      <c r="AS26" s="1">
        <f t="shared" si="12"/>
        <v>0.4309463292508704</v>
      </c>
      <c r="AU26" s="4">
        <f t="shared" si="7"/>
        <v>34606.56</v>
      </c>
      <c r="AV26" s="1">
        <f t="shared" si="13"/>
        <v>0.5690536707491297</v>
      </c>
      <c r="AW26" s="1">
        <f t="shared" si="14"/>
        <v>0.4309463292508704</v>
      </c>
    </row>
    <row r="27" spans="1:49" ht="12.75">
      <c r="A27" s="3">
        <v>1353</v>
      </c>
      <c r="B27" s="8">
        <v>12</v>
      </c>
      <c r="D27" s="4">
        <v>1325.455</v>
      </c>
      <c r="E27" s="4">
        <f t="shared" si="10"/>
        <v>30186.95</v>
      </c>
      <c r="J27" s="4">
        <f t="shared" si="0"/>
        <v>30186.95</v>
      </c>
      <c r="T27" s="4">
        <f t="shared" si="1"/>
        <v>1325.455</v>
      </c>
      <c r="U27" s="4">
        <v>30186.95</v>
      </c>
      <c r="X27" s="4">
        <v>6757.738</v>
      </c>
      <c r="Y27" s="4">
        <v>14630.99</v>
      </c>
      <c r="AD27" s="4">
        <f t="shared" si="2"/>
        <v>14630.99</v>
      </c>
      <c r="AN27" s="4">
        <f t="shared" si="3"/>
        <v>6757.738</v>
      </c>
      <c r="AO27" s="4">
        <v>14630.99</v>
      </c>
      <c r="AQ27" s="4">
        <f t="shared" si="4"/>
        <v>44817.94</v>
      </c>
      <c r="AR27" s="1">
        <f t="shared" si="11"/>
        <v>0.6735461290724205</v>
      </c>
      <c r="AS27" s="1">
        <f t="shared" si="12"/>
        <v>0.32645387092757944</v>
      </c>
      <c r="AU27" s="4">
        <f t="shared" si="7"/>
        <v>44817.94</v>
      </c>
      <c r="AV27" s="1">
        <f t="shared" si="13"/>
        <v>0.6735461290724205</v>
      </c>
      <c r="AW27" s="1">
        <f t="shared" si="14"/>
        <v>0.32645387092757944</v>
      </c>
    </row>
    <row r="28" spans="1:49" ht="12.75">
      <c r="A28" s="3">
        <v>1354</v>
      </c>
      <c r="B28" s="8">
        <v>12</v>
      </c>
      <c r="E28" s="4">
        <f t="shared" si="10"/>
        <v>0</v>
      </c>
      <c r="J28" s="4">
        <f t="shared" si="0"/>
        <v>0</v>
      </c>
      <c r="T28" s="4">
        <f t="shared" si="1"/>
        <v>0</v>
      </c>
      <c r="X28" s="4">
        <v>526.484</v>
      </c>
      <c r="Y28" s="4">
        <v>1196.14</v>
      </c>
      <c r="AD28" s="4">
        <f t="shared" si="2"/>
        <v>1196.14</v>
      </c>
      <c r="AN28" s="4">
        <f t="shared" si="3"/>
        <v>526.484</v>
      </c>
      <c r="AO28" s="4">
        <v>1196.14</v>
      </c>
      <c r="AQ28" s="4">
        <f t="shared" si="4"/>
        <v>1196.14</v>
      </c>
      <c r="AR28" s="1">
        <f t="shared" si="11"/>
        <v>0</v>
      </c>
      <c r="AS28" s="1">
        <f t="shared" si="12"/>
        <v>1</v>
      </c>
      <c r="AU28" s="4">
        <f t="shared" si="7"/>
        <v>1196.14</v>
      </c>
      <c r="AV28" s="1">
        <f t="shared" si="13"/>
        <v>0</v>
      </c>
      <c r="AW28" s="1">
        <f t="shared" si="14"/>
        <v>1</v>
      </c>
    </row>
    <row r="29" spans="1:49" ht="12.75">
      <c r="A29" s="3">
        <v>1355</v>
      </c>
      <c r="B29" s="8">
        <v>12</v>
      </c>
      <c r="D29" s="4">
        <v>2014.858</v>
      </c>
      <c r="E29" s="4">
        <f t="shared" si="10"/>
        <v>48246.31</v>
      </c>
      <c r="J29" s="4">
        <f t="shared" si="0"/>
        <v>48246.31</v>
      </c>
      <c r="T29" s="4">
        <f t="shared" si="1"/>
        <v>2014.858</v>
      </c>
      <c r="U29" s="4">
        <v>48246.31</v>
      </c>
      <c r="X29" s="4">
        <v>5917.658</v>
      </c>
      <c r="Y29" s="4">
        <v>14110.96</v>
      </c>
      <c r="AD29" s="4">
        <f t="shared" si="2"/>
        <v>14110.96</v>
      </c>
      <c r="AN29" s="4">
        <f t="shared" si="3"/>
        <v>5917.658</v>
      </c>
      <c r="AO29" s="4">
        <v>14110.96</v>
      </c>
      <c r="AQ29" s="4">
        <f t="shared" si="4"/>
        <v>62357.27</v>
      </c>
      <c r="AR29" s="1">
        <f t="shared" si="11"/>
        <v>0.7737078611683931</v>
      </c>
      <c r="AS29" s="1">
        <f t="shared" si="12"/>
        <v>0.22629213883160695</v>
      </c>
      <c r="AU29" s="4">
        <f t="shared" si="7"/>
        <v>62357.27</v>
      </c>
      <c r="AV29" s="1">
        <f t="shared" si="13"/>
        <v>0.7737078611683931</v>
      </c>
      <c r="AW29" s="1">
        <f t="shared" si="14"/>
        <v>0.22629213883160695</v>
      </c>
    </row>
    <row r="30" spans="1:49" ht="12.75">
      <c r="A30" s="3">
        <v>1356</v>
      </c>
      <c r="B30" s="8">
        <v>12</v>
      </c>
      <c r="D30" s="4">
        <v>1953.188</v>
      </c>
      <c r="E30" s="4">
        <f t="shared" si="10"/>
        <v>47687.56</v>
      </c>
      <c r="J30" s="4">
        <f t="shared" si="0"/>
        <v>47687.56</v>
      </c>
      <c r="T30" s="4">
        <f t="shared" si="1"/>
        <v>1953.188</v>
      </c>
      <c r="U30" s="4">
        <v>47687.56</v>
      </c>
      <c r="X30" s="4">
        <v>7480.692</v>
      </c>
      <c r="Y30" s="4">
        <v>17842.93</v>
      </c>
      <c r="AD30" s="4">
        <f t="shared" si="2"/>
        <v>17842.93</v>
      </c>
      <c r="AN30" s="4">
        <f t="shared" si="3"/>
        <v>7480.692</v>
      </c>
      <c r="AO30" s="4">
        <v>17842.93</v>
      </c>
      <c r="AQ30" s="4">
        <f t="shared" si="4"/>
        <v>65530.49</v>
      </c>
      <c r="AR30" s="1">
        <f t="shared" si="11"/>
        <v>0.7277156023097034</v>
      </c>
      <c r="AS30" s="1">
        <f t="shared" si="12"/>
        <v>0.27228439769029655</v>
      </c>
      <c r="AU30" s="4">
        <f t="shared" si="7"/>
        <v>65530.49</v>
      </c>
      <c r="AV30" s="1">
        <f t="shared" si="13"/>
        <v>0.7277156023097034</v>
      </c>
      <c r="AW30" s="1">
        <f t="shared" si="14"/>
        <v>0.27228439769029655</v>
      </c>
    </row>
    <row r="31" spans="1:49" ht="12.75">
      <c r="A31" s="3">
        <v>1357</v>
      </c>
      <c r="B31" s="8">
        <v>12</v>
      </c>
      <c r="D31" s="4">
        <v>4929.816</v>
      </c>
      <c r="E31" s="4">
        <f t="shared" si="10"/>
        <v>122258.25</v>
      </c>
      <c r="J31" s="4">
        <f t="shared" si="0"/>
        <v>122258.25</v>
      </c>
      <c r="T31" s="4">
        <f t="shared" si="1"/>
        <v>4929.816</v>
      </c>
      <c r="U31" s="4">
        <v>122258.25</v>
      </c>
      <c r="X31" s="4">
        <v>9674.487</v>
      </c>
      <c r="Y31" s="4">
        <v>23075.55</v>
      </c>
      <c r="AD31" s="4">
        <f t="shared" si="2"/>
        <v>23075.55</v>
      </c>
      <c r="AN31" s="4">
        <f t="shared" si="3"/>
        <v>9674.487</v>
      </c>
      <c r="AO31" s="4">
        <v>23075.55</v>
      </c>
      <c r="AQ31" s="4">
        <f t="shared" si="4"/>
        <v>145333.8</v>
      </c>
      <c r="AR31" s="1">
        <f t="shared" si="11"/>
        <v>0.841223789648382</v>
      </c>
      <c r="AS31" s="1">
        <f t="shared" si="12"/>
        <v>0.15877621035161815</v>
      </c>
      <c r="AU31" s="4">
        <f t="shared" si="7"/>
        <v>145333.8</v>
      </c>
      <c r="AV31" s="1">
        <f t="shared" si="13"/>
        <v>0.841223789648382</v>
      </c>
      <c r="AW31" s="1">
        <f t="shared" si="14"/>
        <v>0.15877621035161815</v>
      </c>
    </row>
    <row r="32" spans="1:49" ht="12.75">
      <c r="A32" s="3">
        <v>1358</v>
      </c>
      <c r="B32" s="8">
        <v>12</v>
      </c>
      <c r="D32" s="4">
        <v>3247.369</v>
      </c>
      <c r="E32" s="4">
        <f t="shared" si="10"/>
        <v>80798.96</v>
      </c>
      <c r="J32" s="4">
        <f t="shared" si="0"/>
        <v>80798.96</v>
      </c>
      <c r="T32" s="4">
        <f t="shared" si="1"/>
        <v>3247.369</v>
      </c>
      <c r="U32" s="4">
        <v>80798.96</v>
      </c>
      <c r="X32" s="4">
        <v>9822.94</v>
      </c>
      <c r="Y32" s="4">
        <v>23429.65</v>
      </c>
      <c r="AD32" s="4">
        <f t="shared" si="2"/>
        <v>23429.65</v>
      </c>
      <c r="AN32" s="4">
        <f t="shared" si="3"/>
        <v>9822.94</v>
      </c>
      <c r="AO32" s="4">
        <v>23429.65</v>
      </c>
      <c r="AQ32" s="4">
        <f t="shared" si="4"/>
        <v>104228.61000000002</v>
      </c>
      <c r="AR32" s="1">
        <f t="shared" si="11"/>
        <v>0.7752090332970957</v>
      </c>
      <c r="AS32" s="1">
        <f t="shared" si="12"/>
        <v>0.2247909667029043</v>
      </c>
      <c r="AU32" s="4">
        <f t="shared" si="7"/>
        <v>104228.61000000002</v>
      </c>
      <c r="AV32" s="1">
        <f t="shared" si="13"/>
        <v>0.7752090332970957</v>
      </c>
      <c r="AW32" s="1">
        <f t="shared" si="14"/>
        <v>0.2247909667029043</v>
      </c>
    </row>
    <row r="33" spans="1:49" ht="12.75">
      <c r="A33" s="3">
        <v>1359</v>
      </c>
      <c r="B33" s="8">
        <v>12</v>
      </c>
      <c r="D33" s="4">
        <v>2348.01</v>
      </c>
      <c r="E33" s="4">
        <f t="shared" si="10"/>
        <v>60009.71</v>
      </c>
      <c r="J33" s="4">
        <f t="shared" si="0"/>
        <v>60009.71</v>
      </c>
      <c r="T33" s="4">
        <f t="shared" si="1"/>
        <v>2348.01</v>
      </c>
      <c r="U33" s="4">
        <v>60009.71</v>
      </c>
      <c r="X33" s="4">
        <v>6302.365</v>
      </c>
      <c r="Y33" s="4">
        <v>15032.4</v>
      </c>
      <c r="AD33" s="4">
        <f t="shared" si="2"/>
        <v>15032.4</v>
      </c>
      <c r="AN33" s="4">
        <f t="shared" si="3"/>
        <v>6302.365</v>
      </c>
      <c r="AO33" s="4">
        <v>15032.4</v>
      </c>
      <c r="AQ33" s="4">
        <f t="shared" si="4"/>
        <v>75042.11</v>
      </c>
      <c r="AR33" s="1">
        <f t="shared" si="11"/>
        <v>0.7996804727372404</v>
      </c>
      <c r="AS33" s="1">
        <f t="shared" si="12"/>
        <v>0.20031952726275953</v>
      </c>
      <c r="AU33" s="4">
        <f t="shared" si="7"/>
        <v>75042.11</v>
      </c>
      <c r="AV33" s="1">
        <f t="shared" si="13"/>
        <v>0.7996804727372404</v>
      </c>
      <c r="AW33" s="1">
        <f t="shared" si="14"/>
        <v>0.20031952726275953</v>
      </c>
    </row>
    <row r="34" spans="1:49" ht="12.75">
      <c r="A34" s="3">
        <v>1360</v>
      </c>
      <c r="B34" s="8">
        <v>12</v>
      </c>
      <c r="D34" s="4">
        <v>3480.75</v>
      </c>
      <c r="E34" s="4">
        <f t="shared" si="10"/>
        <v>93595.66</v>
      </c>
      <c r="J34" s="4">
        <f t="shared" si="0"/>
        <v>93595.66</v>
      </c>
      <c r="T34" s="4">
        <f t="shared" si="1"/>
        <v>3480.75</v>
      </c>
      <c r="U34" s="4">
        <v>93595.66</v>
      </c>
      <c r="X34" s="4">
        <v>10823.168</v>
      </c>
      <c r="Y34" s="4">
        <v>26877.05</v>
      </c>
      <c r="AD34" s="4">
        <f t="shared" si="2"/>
        <v>26877.05</v>
      </c>
      <c r="AN34" s="4">
        <f t="shared" si="3"/>
        <v>10823.168</v>
      </c>
      <c r="AO34" s="4">
        <v>26877.05</v>
      </c>
      <c r="AQ34" s="4">
        <f t="shared" si="4"/>
        <v>120472.71</v>
      </c>
      <c r="AR34" s="1">
        <f t="shared" si="11"/>
        <v>0.77690341654969</v>
      </c>
      <c r="AS34" s="1">
        <f t="shared" si="12"/>
        <v>0.22309658345031003</v>
      </c>
      <c r="AU34" s="4">
        <f t="shared" si="7"/>
        <v>120472.71</v>
      </c>
      <c r="AV34" s="1">
        <f t="shared" si="13"/>
        <v>0.77690341654969</v>
      </c>
      <c r="AW34" s="1">
        <f t="shared" si="14"/>
        <v>0.22309658345031003</v>
      </c>
    </row>
    <row r="35" spans="1:49" ht="12.75">
      <c r="A35" s="3">
        <v>1361</v>
      </c>
      <c r="B35" s="8">
        <v>12</v>
      </c>
      <c r="D35" s="4">
        <v>2704.52</v>
      </c>
      <c r="E35" s="4">
        <f t="shared" si="10"/>
        <v>73742.12</v>
      </c>
      <c r="J35" s="4">
        <f t="shared" si="0"/>
        <v>73742.12</v>
      </c>
      <c r="T35" s="4">
        <f t="shared" si="1"/>
        <v>2704.52</v>
      </c>
      <c r="U35" s="4">
        <v>73742.12</v>
      </c>
      <c r="X35" s="4">
        <v>4434.103</v>
      </c>
      <c r="Y35" s="4">
        <v>11027.52</v>
      </c>
      <c r="AD35" s="4">
        <f t="shared" si="2"/>
        <v>11027.52</v>
      </c>
      <c r="AN35" s="4">
        <f t="shared" si="3"/>
        <v>4434.103</v>
      </c>
      <c r="AO35" s="4">
        <v>11027.52</v>
      </c>
      <c r="AQ35" s="4">
        <f t="shared" si="4"/>
        <v>84769.64</v>
      </c>
      <c r="AR35" s="1">
        <f t="shared" si="11"/>
        <v>0.8699119165776804</v>
      </c>
      <c r="AS35" s="1">
        <f t="shared" si="12"/>
        <v>0.1300880834223196</v>
      </c>
      <c r="AU35" s="4">
        <f t="shared" si="7"/>
        <v>84769.64</v>
      </c>
      <c r="AV35" s="1">
        <f t="shared" si="13"/>
        <v>0.8699119165776804</v>
      </c>
      <c r="AW35" s="1">
        <f t="shared" si="14"/>
        <v>0.1300880834223196</v>
      </c>
    </row>
    <row r="36" spans="1:49" ht="12.75">
      <c r="A36" s="3">
        <v>1362</v>
      </c>
      <c r="B36" s="8">
        <v>12</v>
      </c>
      <c r="D36" s="4">
        <v>3504.42</v>
      </c>
      <c r="E36" s="4">
        <f t="shared" si="10"/>
        <v>101915.41</v>
      </c>
      <c r="J36" s="4">
        <f t="shared" si="0"/>
        <v>101915.41</v>
      </c>
      <c r="T36" s="4">
        <f t="shared" si="1"/>
        <v>3504.42</v>
      </c>
      <c r="U36" s="4">
        <v>101915.41</v>
      </c>
      <c r="X36" s="4">
        <v>4594.479</v>
      </c>
      <c r="Y36" s="4">
        <v>11656.59</v>
      </c>
      <c r="AD36" s="4">
        <f t="shared" si="2"/>
        <v>11656.59</v>
      </c>
      <c r="AN36" s="4">
        <f t="shared" si="3"/>
        <v>4594.479</v>
      </c>
      <c r="AO36" s="4">
        <v>11656.59</v>
      </c>
      <c r="AQ36" s="4">
        <f t="shared" si="4"/>
        <v>113572</v>
      </c>
      <c r="AR36" s="1">
        <f t="shared" si="11"/>
        <v>0.8973638748987427</v>
      </c>
      <c r="AS36" s="1">
        <f t="shared" si="12"/>
        <v>0.10263612510125736</v>
      </c>
      <c r="AU36" s="4">
        <f t="shared" si="7"/>
        <v>113572</v>
      </c>
      <c r="AV36" s="1">
        <f t="shared" si="13"/>
        <v>0.8973638748987427</v>
      </c>
      <c r="AW36" s="1">
        <f t="shared" si="14"/>
        <v>0.10263612510125736</v>
      </c>
    </row>
    <row r="37" spans="1:49" ht="12.75">
      <c r="A37" s="3">
        <v>1363</v>
      </c>
      <c r="B37" s="8">
        <v>12</v>
      </c>
      <c r="D37" s="4">
        <v>2088.229</v>
      </c>
      <c r="E37" s="4">
        <f t="shared" si="10"/>
        <v>61180.6</v>
      </c>
      <c r="J37" s="4">
        <f t="shared" si="0"/>
        <v>61180.6</v>
      </c>
      <c r="T37" s="4">
        <f t="shared" si="1"/>
        <v>2088.229</v>
      </c>
      <c r="U37" s="4">
        <v>61180.6</v>
      </c>
      <c r="Y37" s="4">
        <v>0</v>
      </c>
      <c r="AD37" s="4">
        <f t="shared" si="2"/>
        <v>0</v>
      </c>
      <c r="AN37" s="4">
        <f t="shared" si="3"/>
        <v>0</v>
      </c>
      <c r="AO37" s="4">
        <v>0</v>
      </c>
      <c r="AQ37" s="4">
        <f t="shared" si="4"/>
        <v>61180.6</v>
      </c>
      <c r="AR37" s="1">
        <f t="shared" si="11"/>
        <v>1</v>
      </c>
      <c r="AS37" s="1">
        <f t="shared" si="12"/>
        <v>0</v>
      </c>
      <c r="AU37" s="4">
        <f t="shared" si="7"/>
        <v>61180.6</v>
      </c>
      <c r="AV37" s="1">
        <f t="shared" si="13"/>
        <v>1</v>
      </c>
      <c r="AW37" s="1">
        <f t="shared" si="14"/>
        <v>0</v>
      </c>
    </row>
    <row r="38" spans="1:49" ht="12.75">
      <c r="A38" s="3">
        <v>1364</v>
      </c>
      <c r="B38" s="8">
        <v>12</v>
      </c>
      <c r="D38" s="4">
        <v>1101.85</v>
      </c>
      <c r="E38" s="4">
        <f t="shared" si="10"/>
        <v>34350.65</v>
      </c>
      <c r="J38" s="4">
        <f t="shared" si="0"/>
        <v>34350.65</v>
      </c>
      <c r="T38" s="4">
        <f t="shared" si="1"/>
        <v>1101.85</v>
      </c>
      <c r="U38" s="4">
        <v>34350.65</v>
      </c>
      <c r="X38" s="4">
        <v>686.073</v>
      </c>
      <c r="Y38" s="4">
        <v>1901.25</v>
      </c>
      <c r="AD38" s="4">
        <f t="shared" si="2"/>
        <v>1901.25</v>
      </c>
      <c r="AN38" s="4">
        <f t="shared" si="3"/>
        <v>686.073</v>
      </c>
      <c r="AO38" s="4">
        <v>1901.25</v>
      </c>
      <c r="AQ38" s="4">
        <f t="shared" si="4"/>
        <v>36251.9</v>
      </c>
      <c r="AR38" s="1">
        <f t="shared" si="11"/>
        <v>0.9475544730069321</v>
      </c>
      <c r="AS38" s="1">
        <f t="shared" si="12"/>
        <v>0.05244552699306795</v>
      </c>
      <c r="AU38" s="4">
        <f t="shared" si="7"/>
        <v>36251.9</v>
      </c>
      <c r="AV38" s="1">
        <f t="shared" si="13"/>
        <v>0.9475544730069321</v>
      </c>
      <c r="AW38" s="1">
        <f t="shared" si="14"/>
        <v>0.05244552699306795</v>
      </c>
    </row>
    <row r="39" spans="1:49" ht="12.75">
      <c r="A39" s="3">
        <v>1365</v>
      </c>
      <c r="B39" s="8">
        <v>12</v>
      </c>
      <c r="D39" s="4">
        <v>3750.438</v>
      </c>
      <c r="E39" s="4">
        <f t="shared" si="10"/>
        <v>115563.69</v>
      </c>
      <c r="J39" s="4">
        <f t="shared" si="0"/>
        <v>115563.69</v>
      </c>
      <c r="T39" s="4">
        <f t="shared" si="1"/>
        <v>3750.438</v>
      </c>
      <c r="U39" s="4">
        <v>115563.69</v>
      </c>
      <c r="X39" s="4">
        <v>10246.172</v>
      </c>
      <c r="Y39" s="4">
        <v>31124.47</v>
      </c>
      <c r="AD39" s="4">
        <f t="shared" si="2"/>
        <v>31124.47</v>
      </c>
      <c r="AN39" s="4">
        <f t="shared" si="3"/>
        <v>10246.172</v>
      </c>
      <c r="AO39" s="4">
        <v>31124.47</v>
      </c>
      <c r="AQ39" s="4">
        <f t="shared" si="4"/>
        <v>146688.16</v>
      </c>
      <c r="AR39" s="1">
        <f t="shared" si="11"/>
        <v>0.7878187987360398</v>
      </c>
      <c r="AS39" s="1">
        <f t="shared" si="12"/>
        <v>0.21218120126396023</v>
      </c>
      <c r="AU39" s="4">
        <f t="shared" si="7"/>
        <v>146688.16</v>
      </c>
      <c r="AV39" s="1">
        <f t="shared" si="13"/>
        <v>0.7878187987360398</v>
      </c>
      <c r="AW39" s="1">
        <f t="shared" si="14"/>
        <v>0.21218120126396023</v>
      </c>
    </row>
    <row r="40" spans="1:49" ht="12.75">
      <c r="A40" s="3">
        <v>1366</v>
      </c>
      <c r="B40" s="8">
        <v>12</v>
      </c>
      <c r="D40" s="4">
        <v>2671.813</v>
      </c>
      <c r="E40" s="4">
        <f t="shared" si="10"/>
        <v>82327.59</v>
      </c>
      <c r="J40" s="4">
        <f t="shared" si="0"/>
        <v>82327.59</v>
      </c>
      <c r="T40" s="4">
        <f aca="true" t="shared" si="15" ref="T40:T71">D40*1</f>
        <v>2671.813</v>
      </c>
      <c r="U40" s="4">
        <v>82327.59</v>
      </c>
      <c r="X40" s="4">
        <v>17853.299</v>
      </c>
      <c r="Y40" s="4">
        <v>54232.42</v>
      </c>
      <c r="AD40" s="4">
        <f t="shared" si="2"/>
        <v>54232.42</v>
      </c>
      <c r="AN40" s="4">
        <f aca="true" t="shared" si="16" ref="AN40:AN71">X40*1</f>
        <v>17853.299</v>
      </c>
      <c r="AO40" s="4">
        <v>54232.42</v>
      </c>
      <c r="AQ40" s="4">
        <f aca="true" t="shared" si="17" ref="AQ40:AQ71">J40+AD40</f>
        <v>136560.01</v>
      </c>
      <c r="AR40" s="1">
        <f t="shared" si="11"/>
        <v>0.6028674866090006</v>
      </c>
      <c r="AS40" s="1">
        <f t="shared" si="12"/>
        <v>0.39713251339099925</v>
      </c>
      <c r="AU40" s="4">
        <f aca="true" t="shared" si="18" ref="AU40:AU71">U40+AO40</f>
        <v>136560.01</v>
      </c>
      <c r="AV40" s="1">
        <f t="shared" si="13"/>
        <v>0.6028674866090006</v>
      </c>
      <c r="AW40" s="1">
        <f t="shared" si="14"/>
        <v>0.39713251339099925</v>
      </c>
    </row>
    <row r="41" spans="1:49" ht="12.75">
      <c r="A41" s="3">
        <v>1367</v>
      </c>
      <c r="B41" s="8">
        <v>12</v>
      </c>
      <c r="D41" s="4">
        <v>1471.585</v>
      </c>
      <c r="E41" s="4">
        <f aca="true" t="shared" si="19" ref="E41:E72">U41*1</f>
        <v>45344.52</v>
      </c>
      <c r="J41" s="4">
        <f t="shared" si="0"/>
        <v>45344.52</v>
      </c>
      <c r="T41" s="4">
        <f t="shared" si="15"/>
        <v>1471.585</v>
      </c>
      <c r="U41" s="4">
        <v>45344.52</v>
      </c>
      <c r="X41" s="4">
        <v>11135.932</v>
      </c>
      <c r="Y41" s="4">
        <v>33827.27</v>
      </c>
      <c r="AD41" s="4">
        <f t="shared" si="2"/>
        <v>33827.27</v>
      </c>
      <c r="AN41" s="4">
        <f t="shared" si="16"/>
        <v>11135.932</v>
      </c>
      <c r="AO41" s="4">
        <v>33827.27</v>
      </c>
      <c r="AQ41" s="4">
        <f t="shared" si="17"/>
        <v>79171.79</v>
      </c>
      <c r="AR41" s="1">
        <f t="shared" si="11"/>
        <v>0.5727358191598295</v>
      </c>
      <c r="AS41" s="1">
        <f t="shared" si="12"/>
        <v>0.4272641808401705</v>
      </c>
      <c r="AU41" s="4">
        <f t="shared" si="18"/>
        <v>79171.79</v>
      </c>
      <c r="AV41" s="1">
        <f t="shared" si="13"/>
        <v>0.5727358191598295</v>
      </c>
      <c r="AW41" s="1">
        <f t="shared" si="14"/>
        <v>0.4272641808401705</v>
      </c>
    </row>
    <row r="42" spans="1:49" ht="12.75">
      <c r="A42" s="3">
        <v>1368</v>
      </c>
      <c r="B42" s="8">
        <v>12</v>
      </c>
      <c r="D42" s="4">
        <v>2436.561</v>
      </c>
      <c r="E42" s="4">
        <f t="shared" si="19"/>
        <v>78865.95</v>
      </c>
      <c r="J42" s="4">
        <f t="shared" si="0"/>
        <v>78865.95</v>
      </c>
      <c r="T42" s="4">
        <f t="shared" si="15"/>
        <v>2436.561</v>
      </c>
      <c r="U42" s="4">
        <v>78865.95</v>
      </c>
      <c r="X42" s="4">
        <v>4404.097</v>
      </c>
      <c r="Y42" s="4">
        <v>14083.27</v>
      </c>
      <c r="AD42" s="4">
        <f t="shared" si="2"/>
        <v>14083.27</v>
      </c>
      <c r="AN42" s="4">
        <f t="shared" si="16"/>
        <v>4404.097</v>
      </c>
      <c r="AO42" s="4">
        <v>14083.27</v>
      </c>
      <c r="AQ42" s="4">
        <f t="shared" si="17"/>
        <v>92949.22</v>
      </c>
      <c r="AR42" s="1">
        <f t="shared" si="11"/>
        <v>0.8484842583939919</v>
      </c>
      <c r="AS42" s="1">
        <f t="shared" si="12"/>
        <v>0.15151574160600811</v>
      </c>
      <c r="AU42" s="4">
        <f t="shared" si="18"/>
        <v>92949.22</v>
      </c>
      <c r="AV42" s="1">
        <f t="shared" si="13"/>
        <v>0.8484842583939919</v>
      </c>
      <c r="AW42" s="1">
        <f t="shared" si="14"/>
        <v>0.15151574160600811</v>
      </c>
    </row>
    <row r="43" spans="1:49" ht="12.75">
      <c r="A43" s="3">
        <v>1369</v>
      </c>
      <c r="B43" s="8">
        <v>12</v>
      </c>
      <c r="D43" s="4">
        <v>93.961</v>
      </c>
      <c r="E43" s="4">
        <f t="shared" si="19"/>
        <v>3088.02</v>
      </c>
      <c r="J43" s="4">
        <f t="shared" si="0"/>
        <v>3088.02</v>
      </c>
      <c r="T43" s="4">
        <f t="shared" si="15"/>
        <v>93.961</v>
      </c>
      <c r="U43" s="4">
        <v>3088.02</v>
      </c>
      <c r="X43" s="4">
        <v>2520.65</v>
      </c>
      <c r="Y43" s="4">
        <v>8624.25</v>
      </c>
      <c r="AD43" s="4">
        <f t="shared" si="2"/>
        <v>8624.25</v>
      </c>
      <c r="AN43" s="4">
        <f t="shared" si="16"/>
        <v>2520.65</v>
      </c>
      <c r="AO43" s="4">
        <v>8624.25</v>
      </c>
      <c r="AQ43" s="4">
        <f t="shared" si="17"/>
        <v>11712.27</v>
      </c>
      <c r="AR43" s="1">
        <f t="shared" si="11"/>
        <v>0.26365683168164666</v>
      </c>
      <c r="AS43" s="1">
        <f t="shared" si="12"/>
        <v>0.7363431683183533</v>
      </c>
      <c r="AU43" s="4">
        <f t="shared" si="18"/>
        <v>11712.27</v>
      </c>
      <c r="AV43" s="1">
        <f t="shared" si="13"/>
        <v>0.26365683168164666</v>
      </c>
      <c r="AW43" s="1">
        <f t="shared" si="14"/>
        <v>0.7363431683183533</v>
      </c>
    </row>
    <row r="44" spans="1:49" ht="12.75">
      <c r="A44" s="3">
        <v>1370</v>
      </c>
      <c r="B44" s="8">
        <v>10.16</v>
      </c>
      <c r="D44" s="4">
        <v>1258.588</v>
      </c>
      <c r="E44" s="4">
        <f t="shared" si="19"/>
        <v>41376.57</v>
      </c>
      <c r="J44" s="4">
        <f t="shared" si="0"/>
        <v>41376.57</v>
      </c>
      <c r="T44" s="4">
        <f t="shared" si="15"/>
        <v>1258.588</v>
      </c>
      <c r="U44" s="4">
        <v>41376.57</v>
      </c>
      <c r="X44" s="4">
        <v>14236.991</v>
      </c>
      <c r="Y44" s="4">
        <v>50581.59</v>
      </c>
      <c r="AD44" s="4">
        <f t="shared" si="2"/>
        <v>50581.59</v>
      </c>
      <c r="AN44" s="4">
        <f t="shared" si="16"/>
        <v>14236.991</v>
      </c>
      <c r="AO44" s="4">
        <v>50581.59</v>
      </c>
      <c r="AQ44" s="4">
        <f t="shared" si="17"/>
        <v>91958.16</v>
      </c>
      <c r="AR44" s="1">
        <f t="shared" si="11"/>
        <v>0.44994995550150196</v>
      </c>
      <c r="AS44" s="1">
        <f t="shared" si="12"/>
        <v>0.5500500444984979</v>
      </c>
      <c r="AU44" s="4">
        <f t="shared" si="18"/>
        <v>91958.16</v>
      </c>
      <c r="AV44" s="1">
        <f t="shared" si="13"/>
        <v>0.44994995550150196</v>
      </c>
      <c r="AW44" s="1">
        <f t="shared" si="14"/>
        <v>0.5500500444984979</v>
      </c>
    </row>
    <row r="45" spans="1:49" ht="12.75">
      <c r="A45" s="3">
        <v>1371</v>
      </c>
      <c r="B45" s="8" t="s">
        <v>104</v>
      </c>
      <c r="E45" s="4">
        <f t="shared" si="19"/>
        <v>0</v>
      </c>
      <c r="J45" s="4">
        <f t="shared" si="0"/>
        <v>0</v>
      </c>
      <c r="T45" s="4">
        <f t="shared" si="15"/>
        <v>0</v>
      </c>
      <c r="Y45" s="4">
        <v>0</v>
      </c>
      <c r="AD45" s="4">
        <f t="shared" si="2"/>
        <v>0</v>
      </c>
      <c r="AN45" s="4">
        <f t="shared" si="16"/>
        <v>0</v>
      </c>
      <c r="AQ45" s="4">
        <f t="shared" si="17"/>
        <v>0</v>
      </c>
      <c r="AR45" s="4">
        <f>K45+AE45</f>
        <v>0</v>
      </c>
      <c r="AS45" s="4">
        <f>L45+AF45</f>
        <v>0</v>
      </c>
      <c r="AU45" s="4">
        <f t="shared" si="18"/>
        <v>0</v>
      </c>
      <c r="AV45" s="1">
        <v>0</v>
      </c>
      <c r="AW45" s="1">
        <v>0</v>
      </c>
    </row>
    <row r="46" spans="1:49" ht="12.75">
      <c r="A46" s="3">
        <v>1372</v>
      </c>
      <c r="B46" s="8" t="s">
        <v>104</v>
      </c>
      <c r="E46" s="4">
        <f t="shared" si="19"/>
        <v>0</v>
      </c>
      <c r="J46" s="4">
        <f t="shared" si="0"/>
        <v>0</v>
      </c>
      <c r="T46" s="4">
        <f t="shared" si="15"/>
        <v>0</v>
      </c>
      <c r="Y46" s="4">
        <v>0</v>
      </c>
      <c r="AD46" s="4">
        <f t="shared" si="2"/>
        <v>0</v>
      </c>
      <c r="AN46" s="4">
        <f t="shared" si="16"/>
        <v>0</v>
      </c>
      <c r="AQ46" s="4">
        <f t="shared" si="17"/>
        <v>0</v>
      </c>
      <c r="AR46" s="4">
        <f>K46+AE46</f>
        <v>0</v>
      </c>
      <c r="AS46" s="4">
        <f>L46+AF46</f>
        <v>0</v>
      </c>
      <c r="AU46" s="4">
        <f t="shared" si="18"/>
        <v>0</v>
      </c>
      <c r="AV46" s="1">
        <v>0</v>
      </c>
      <c r="AW46" s="1">
        <v>0</v>
      </c>
    </row>
    <row r="47" spans="1:49" ht="12.75">
      <c r="A47" s="3">
        <v>1373</v>
      </c>
      <c r="B47" s="8">
        <v>3.4</v>
      </c>
      <c r="D47" s="4">
        <v>556.672</v>
      </c>
      <c r="E47" s="4">
        <f t="shared" si="19"/>
        <v>22205.49</v>
      </c>
      <c r="J47" s="4">
        <f t="shared" si="0"/>
        <v>22205.49</v>
      </c>
      <c r="T47" s="4">
        <f t="shared" si="15"/>
        <v>556.672</v>
      </c>
      <c r="U47" s="4">
        <v>22205.49</v>
      </c>
      <c r="X47" s="4">
        <v>1214.658</v>
      </c>
      <c r="Y47" s="4">
        <v>4541.21</v>
      </c>
      <c r="AD47" s="4">
        <f t="shared" si="2"/>
        <v>4541.21</v>
      </c>
      <c r="AN47" s="4">
        <f t="shared" si="16"/>
        <v>1214.658</v>
      </c>
      <c r="AO47" s="4">
        <v>4541.21</v>
      </c>
      <c r="AQ47" s="4">
        <f t="shared" si="17"/>
        <v>26746.7</v>
      </c>
      <c r="AR47" s="1">
        <f>J47/AQ47</f>
        <v>0.8302141946483118</v>
      </c>
      <c r="AS47" s="1">
        <f>AD47/AQ47</f>
        <v>0.16978580535168825</v>
      </c>
      <c r="AU47" s="4">
        <f t="shared" si="18"/>
        <v>26746.7</v>
      </c>
      <c r="AV47" s="1">
        <v>0</v>
      </c>
      <c r="AW47" s="1">
        <v>0</v>
      </c>
    </row>
    <row r="48" spans="1:49" ht="12.75">
      <c r="A48" s="3">
        <v>1374</v>
      </c>
      <c r="B48" s="8">
        <v>12</v>
      </c>
      <c r="D48" s="4">
        <v>2261.48</v>
      </c>
      <c r="E48" s="4">
        <f t="shared" si="19"/>
        <v>90221.56</v>
      </c>
      <c r="J48" s="4">
        <f t="shared" si="0"/>
        <v>90221.56</v>
      </c>
      <c r="T48" s="4">
        <f t="shared" si="15"/>
        <v>2261.48</v>
      </c>
      <c r="U48" s="4">
        <v>90221.56</v>
      </c>
      <c r="X48" s="4">
        <v>5617.486</v>
      </c>
      <c r="Y48" s="4">
        <v>21001.93</v>
      </c>
      <c r="AD48" s="4">
        <f t="shared" si="2"/>
        <v>21001.93</v>
      </c>
      <c r="AN48" s="4">
        <f t="shared" si="16"/>
        <v>5617.486</v>
      </c>
      <c r="AO48" s="4">
        <v>21001.93</v>
      </c>
      <c r="AQ48" s="4">
        <f t="shared" si="17"/>
        <v>111223.48999999999</v>
      </c>
      <c r="AR48" s="1">
        <f>J48/AQ48</f>
        <v>0.8111736108982015</v>
      </c>
      <c r="AS48" s="1">
        <f>AD48/AQ48</f>
        <v>0.18882638910179858</v>
      </c>
      <c r="AU48" s="4">
        <f t="shared" si="18"/>
        <v>111223.48999999999</v>
      </c>
      <c r="AV48" s="1">
        <f>U48/AU48</f>
        <v>0.8111736108982015</v>
      </c>
      <c r="AW48" s="1">
        <f>AO48/AU48</f>
        <v>0.18882638910179858</v>
      </c>
    </row>
    <row r="49" spans="1:49" ht="12.75">
      <c r="A49" s="3">
        <v>1375</v>
      </c>
      <c r="B49" s="8">
        <v>12</v>
      </c>
      <c r="D49" s="4">
        <v>1307.895</v>
      </c>
      <c r="E49" s="4">
        <f t="shared" si="19"/>
        <v>52179.34</v>
      </c>
      <c r="J49" s="4">
        <f t="shared" si="0"/>
        <v>52179.34</v>
      </c>
      <c r="T49" s="4">
        <f t="shared" si="15"/>
        <v>1307.895</v>
      </c>
      <c r="U49" s="4">
        <v>52179.34</v>
      </c>
      <c r="X49" s="4">
        <v>4246.64</v>
      </c>
      <c r="Y49" s="4">
        <v>16032.59</v>
      </c>
      <c r="AD49" s="4">
        <f t="shared" si="2"/>
        <v>16032.59</v>
      </c>
      <c r="AN49" s="4">
        <f t="shared" si="16"/>
        <v>4246.64</v>
      </c>
      <c r="AO49" s="4">
        <v>16032.59</v>
      </c>
      <c r="AQ49" s="4">
        <f t="shared" si="17"/>
        <v>68211.93</v>
      </c>
      <c r="AR49" s="1">
        <f>J49/AQ49</f>
        <v>0.7649591501076132</v>
      </c>
      <c r="AS49" s="1">
        <f>AD49/AQ49</f>
        <v>0.23504084989238688</v>
      </c>
      <c r="AU49" s="4">
        <f t="shared" si="18"/>
        <v>68211.93</v>
      </c>
      <c r="AV49" s="1">
        <f>U49/AU49</f>
        <v>0.7649591501076132</v>
      </c>
      <c r="AW49" s="1">
        <f>AO49/AU49</f>
        <v>0.23504084989238688</v>
      </c>
    </row>
    <row r="50" spans="1:49" ht="12.75">
      <c r="A50" s="3">
        <v>1376</v>
      </c>
      <c r="B50" s="8">
        <v>12</v>
      </c>
      <c r="D50" s="4">
        <v>526.629</v>
      </c>
      <c r="E50" s="4">
        <f t="shared" si="19"/>
        <v>21010.22</v>
      </c>
      <c r="J50" s="4">
        <f t="shared" si="0"/>
        <v>21010.22</v>
      </c>
      <c r="T50" s="4">
        <f t="shared" si="15"/>
        <v>526.629</v>
      </c>
      <c r="U50" s="4">
        <v>21010.22</v>
      </c>
      <c r="X50" s="4">
        <v>1230.74</v>
      </c>
      <c r="Y50" s="4">
        <v>4601.33</v>
      </c>
      <c r="AD50" s="4">
        <f t="shared" si="2"/>
        <v>4601.33</v>
      </c>
      <c r="AN50" s="4">
        <f t="shared" si="16"/>
        <v>1230.74</v>
      </c>
      <c r="AO50" s="4">
        <v>4601.33</v>
      </c>
      <c r="AQ50" s="4">
        <f t="shared" si="17"/>
        <v>25611.550000000003</v>
      </c>
      <c r="AR50" s="1">
        <f>J50/AQ50</f>
        <v>0.8203416036905224</v>
      </c>
      <c r="AS50" s="1">
        <f>AD50/AQ50</f>
        <v>0.17965839630947752</v>
      </c>
      <c r="AU50" s="4">
        <f t="shared" si="18"/>
        <v>25611.550000000003</v>
      </c>
      <c r="AV50" s="1">
        <f>U50/AU50</f>
        <v>0.8203416036905224</v>
      </c>
      <c r="AW50" s="1">
        <f>AO50/AU50</f>
        <v>0.17965839630947752</v>
      </c>
    </row>
    <row r="51" spans="1:49" ht="12.75">
      <c r="A51" s="3">
        <v>1377</v>
      </c>
      <c r="B51" s="8">
        <v>8.9</v>
      </c>
      <c r="D51" s="4">
        <v>496.242</v>
      </c>
      <c r="E51" s="4">
        <f t="shared" si="19"/>
        <v>19797.91</v>
      </c>
      <c r="J51" s="4">
        <f t="shared" si="0"/>
        <v>19797.91</v>
      </c>
      <c r="T51" s="4">
        <f t="shared" si="15"/>
        <v>496.242</v>
      </c>
      <c r="U51" s="4">
        <v>19797.91</v>
      </c>
      <c r="X51" s="4">
        <v>538.956</v>
      </c>
      <c r="Y51" s="4">
        <v>2068.25</v>
      </c>
      <c r="AD51" s="4">
        <f t="shared" si="2"/>
        <v>2068.25</v>
      </c>
      <c r="AN51" s="4">
        <f t="shared" si="16"/>
        <v>538.956</v>
      </c>
      <c r="AO51" s="4">
        <v>2068.25</v>
      </c>
      <c r="AQ51" s="4">
        <f t="shared" si="17"/>
        <v>21866.16</v>
      </c>
      <c r="AR51" s="1">
        <f>J51/AQ51</f>
        <v>0.9054132046962063</v>
      </c>
      <c r="AS51" s="1">
        <f>AD51/AQ51</f>
        <v>0.09458679530379363</v>
      </c>
      <c r="AU51" s="4">
        <f t="shared" si="18"/>
        <v>21866.16</v>
      </c>
      <c r="AV51" s="1">
        <f>U51/AU51</f>
        <v>0.9054132046962063</v>
      </c>
      <c r="AW51" s="1">
        <f>AO51/AU51</f>
        <v>0.09458679530379363</v>
      </c>
    </row>
    <row r="52" spans="1:49" ht="12.75">
      <c r="A52" s="3">
        <v>1378</v>
      </c>
      <c r="B52" s="8" t="s">
        <v>82</v>
      </c>
      <c r="E52" s="4">
        <f t="shared" si="19"/>
        <v>0</v>
      </c>
      <c r="J52" s="4">
        <f t="shared" si="0"/>
        <v>0</v>
      </c>
      <c r="T52" s="4">
        <f t="shared" si="15"/>
        <v>0</v>
      </c>
      <c r="Y52" s="4">
        <v>0</v>
      </c>
      <c r="AD52" s="4">
        <f t="shared" si="2"/>
        <v>0</v>
      </c>
      <c r="AN52" s="4">
        <f t="shared" si="16"/>
        <v>0</v>
      </c>
      <c r="AQ52" s="4">
        <f t="shared" si="17"/>
        <v>0</v>
      </c>
      <c r="AR52" s="4">
        <f>K52+AE52</f>
        <v>0</v>
      </c>
      <c r="AS52" s="4">
        <f>L52+AF52</f>
        <v>0</v>
      </c>
      <c r="AU52" s="4">
        <f t="shared" si="18"/>
        <v>0</v>
      </c>
      <c r="AV52" s="1">
        <v>0</v>
      </c>
      <c r="AW52" s="1">
        <v>0</v>
      </c>
    </row>
    <row r="53" spans="1:49" ht="12.75">
      <c r="A53" s="3">
        <v>1379</v>
      </c>
      <c r="B53" s="8" t="s">
        <v>82</v>
      </c>
      <c r="E53" s="4">
        <f t="shared" si="19"/>
        <v>0</v>
      </c>
      <c r="J53" s="4">
        <f t="shared" si="0"/>
        <v>0</v>
      </c>
      <c r="T53" s="4">
        <f t="shared" si="15"/>
        <v>0</v>
      </c>
      <c r="Y53" s="4">
        <v>0</v>
      </c>
      <c r="AD53" s="4">
        <f t="shared" si="2"/>
        <v>0</v>
      </c>
      <c r="AN53" s="4">
        <f t="shared" si="16"/>
        <v>0</v>
      </c>
      <c r="AQ53" s="4">
        <f t="shared" si="17"/>
        <v>0</v>
      </c>
      <c r="AR53" s="4">
        <f>K53+AE53</f>
        <v>0</v>
      </c>
      <c r="AS53" s="4">
        <f>L53+AF53</f>
        <v>0</v>
      </c>
      <c r="AU53" s="4">
        <f t="shared" si="18"/>
        <v>0</v>
      </c>
      <c r="AV53" s="1">
        <v>0</v>
      </c>
      <c r="AW53" s="1">
        <v>0</v>
      </c>
    </row>
    <row r="54" spans="1:49" ht="12.75">
      <c r="A54" s="3">
        <v>1380</v>
      </c>
      <c r="B54" s="8">
        <v>8.03</v>
      </c>
      <c r="D54" s="4">
        <v>283.127</v>
      </c>
      <c r="E54" s="4">
        <f t="shared" si="19"/>
        <v>11967.23</v>
      </c>
      <c r="J54" s="4">
        <f t="shared" si="0"/>
        <v>11967.23</v>
      </c>
      <c r="T54" s="4">
        <f t="shared" si="15"/>
        <v>283.127</v>
      </c>
      <c r="U54" s="4">
        <v>11967.23</v>
      </c>
      <c r="X54" s="4">
        <v>2808.38</v>
      </c>
      <c r="Y54" s="4">
        <v>11574.13</v>
      </c>
      <c r="AD54" s="4">
        <f t="shared" si="2"/>
        <v>11574.13</v>
      </c>
      <c r="AN54" s="4">
        <f t="shared" si="16"/>
        <v>2808.38</v>
      </c>
      <c r="AO54" s="4">
        <v>11574.13</v>
      </c>
      <c r="AQ54" s="4">
        <f t="shared" si="17"/>
        <v>23541.36</v>
      </c>
      <c r="AR54" s="1">
        <f aca="true" t="shared" si="20" ref="AR54:AR60">J54/AQ54</f>
        <v>0.50834913530909</v>
      </c>
      <c r="AS54" s="1">
        <f aca="true" t="shared" si="21" ref="AS54:AS60">AD54/AQ54</f>
        <v>0.4916508646909099</v>
      </c>
      <c r="AU54" s="4">
        <f t="shared" si="18"/>
        <v>23541.36</v>
      </c>
      <c r="AV54" s="1">
        <v>0</v>
      </c>
      <c r="AW54" s="1">
        <v>0</v>
      </c>
    </row>
    <row r="55" spans="1:49" ht="12.75">
      <c r="A55" s="3">
        <v>1381</v>
      </c>
      <c r="B55" s="6">
        <v>12</v>
      </c>
      <c r="D55" s="4">
        <v>477.382</v>
      </c>
      <c r="E55" s="4">
        <f t="shared" si="19"/>
        <v>20335.7</v>
      </c>
      <c r="J55" s="4">
        <f t="shared" si="0"/>
        <v>20335.7</v>
      </c>
      <c r="T55" s="4">
        <f t="shared" si="15"/>
        <v>477.382</v>
      </c>
      <c r="U55" s="4">
        <v>20335.7</v>
      </c>
      <c r="X55" s="4">
        <v>3072.39</v>
      </c>
      <c r="Y55" s="4">
        <v>12662.17</v>
      </c>
      <c r="AD55" s="4">
        <f t="shared" si="2"/>
        <v>12662.17</v>
      </c>
      <c r="AN55" s="4">
        <f t="shared" si="16"/>
        <v>3072.39</v>
      </c>
      <c r="AO55" s="4">
        <v>12662.17</v>
      </c>
      <c r="AQ55" s="4">
        <f t="shared" si="17"/>
        <v>32997.87</v>
      </c>
      <c r="AR55" s="1">
        <f t="shared" si="20"/>
        <v>0.6162731109614045</v>
      </c>
      <c r="AS55" s="1">
        <f t="shared" si="21"/>
        <v>0.3837268890385955</v>
      </c>
      <c r="AU55" s="4">
        <f t="shared" si="18"/>
        <v>32997.87</v>
      </c>
      <c r="AV55" s="1">
        <f aca="true" t="shared" si="22" ref="AV55:AV60">U55/AU55</f>
        <v>0.6162731109614045</v>
      </c>
      <c r="AW55" s="1">
        <f aca="true" t="shared" si="23" ref="AW55:AW60">AO55/AU55</f>
        <v>0.3837268890385955</v>
      </c>
    </row>
    <row r="56" spans="1:49" ht="12.75">
      <c r="A56" s="3">
        <v>1382</v>
      </c>
      <c r="B56" s="6">
        <v>12</v>
      </c>
      <c r="D56" s="4">
        <v>440.097</v>
      </c>
      <c r="E56" s="4">
        <f t="shared" si="19"/>
        <v>18747.43</v>
      </c>
      <c r="J56" s="4">
        <f t="shared" si="0"/>
        <v>18747.43</v>
      </c>
      <c r="T56" s="4">
        <f t="shared" si="15"/>
        <v>440.097</v>
      </c>
      <c r="U56" s="4">
        <v>18747.43</v>
      </c>
      <c r="X56" s="4">
        <v>3559.52</v>
      </c>
      <c r="Y56" s="4">
        <v>14669.78</v>
      </c>
      <c r="AD56" s="4">
        <f t="shared" si="2"/>
        <v>14669.78</v>
      </c>
      <c r="AN56" s="4">
        <f t="shared" si="16"/>
        <v>3559.52</v>
      </c>
      <c r="AO56" s="4">
        <v>14669.78</v>
      </c>
      <c r="AQ56" s="4">
        <f t="shared" si="17"/>
        <v>33417.21</v>
      </c>
      <c r="AR56" s="1">
        <f t="shared" si="20"/>
        <v>0.5610112274483717</v>
      </c>
      <c r="AS56" s="1">
        <f t="shared" si="21"/>
        <v>0.4389887725516284</v>
      </c>
      <c r="AU56" s="4">
        <f t="shared" si="18"/>
        <v>33417.21</v>
      </c>
      <c r="AV56" s="1">
        <f t="shared" si="22"/>
        <v>0.5610112274483717</v>
      </c>
      <c r="AW56" s="1">
        <f t="shared" si="23"/>
        <v>0.4389887725516284</v>
      </c>
    </row>
    <row r="57" spans="1:49" ht="12.75">
      <c r="A57" s="3">
        <v>1383</v>
      </c>
      <c r="B57" s="6">
        <v>12</v>
      </c>
      <c r="D57" s="4">
        <v>439.824</v>
      </c>
      <c r="E57" s="4">
        <f t="shared" si="19"/>
        <v>18959.97</v>
      </c>
      <c r="J57" s="4">
        <f t="shared" si="0"/>
        <v>18959.97</v>
      </c>
      <c r="T57" s="4">
        <f t="shared" si="15"/>
        <v>439.824</v>
      </c>
      <c r="U57" s="4">
        <v>18959.97</v>
      </c>
      <c r="X57" s="4">
        <v>3881.198</v>
      </c>
      <c r="Y57" s="4">
        <v>16026.5</v>
      </c>
      <c r="AD57" s="4">
        <f t="shared" si="2"/>
        <v>16026.5</v>
      </c>
      <c r="AN57" s="4">
        <f t="shared" si="16"/>
        <v>3881.198</v>
      </c>
      <c r="AO57" s="4">
        <v>16026.5</v>
      </c>
      <c r="AQ57" s="4">
        <f t="shared" si="17"/>
        <v>34986.47</v>
      </c>
      <c r="AR57" s="1">
        <f t="shared" si="20"/>
        <v>0.5419229204889776</v>
      </c>
      <c r="AS57" s="1">
        <f t="shared" si="21"/>
        <v>0.4580770795110224</v>
      </c>
      <c r="AU57" s="4">
        <f t="shared" si="18"/>
        <v>34986.47</v>
      </c>
      <c r="AV57" s="1">
        <f t="shared" si="22"/>
        <v>0.5419229204889776</v>
      </c>
      <c r="AW57" s="1">
        <f t="shared" si="23"/>
        <v>0.4580770795110224</v>
      </c>
    </row>
    <row r="58" spans="1:49" ht="12.75">
      <c r="A58" s="3">
        <v>1384</v>
      </c>
      <c r="B58" s="6">
        <v>12</v>
      </c>
      <c r="D58" s="4">
        <v>1093.278</v>
      </c>
      <c r="E58" s="4">
        <f t="shared" si="19"/>
        <v>49694.93</v>
      </c>
      <c r="J58" s="4">
        <f t="shared" si="0"/>
        <v>49694.93</v>
      </c>
      <c r="T58" s="4">
        <f t="shared" si="15"/>
        <v>1093.278</v>
      </c>
      <c r="U58" s="4">
        <v>49694.93</v>
      </c>
      <c r="X58" s="4">
        <v>1824.034</v>
      </c>
      <c r="Y58" s="4">
        <v>7771.26</v>
      </c>
      <c r="AD58" s="4">
        <f t="shared" si="2"/>
        <v>7771.26</v>
      </c>
      <c r="AN58" s="4">
        <f t="shared" si="16"/>
        <v>1824.034</v>
      </c>
      <c r="AO58" s="4">
        <v>7771.26</v>
      </c>
      <c r="AQ58" s="4">
        <f t="shared" si="17"/>
        <v>57466.19</v>
      </c>
      <c r="AR58" s="1">
        <f t="shared" si="20"/>
        <v>0.8647681358377857</v>
      </c>
      <c r="AS58" s="1">
        <f t="shared" si="21"/>
        <v>0.13523186416221433</v>
      </c>
      <c r="AU58" s="4">
        <f t="shared" si="18"/>
        <v>57466.19</v>
      </c>
      <c r="AV58" s="1">
        <f t="shared" si="22"/>
        <v>0.8647681358377857</v>
      </c>
      <c r="AW58" s="1">
        <f t="shared" si="23"/>
        <v>0.13523186416221433</v>
      </c>
    </row>
    <row r="59" spans="1:49" ht="12.75">
      <c r="A59" s="3">
        <v>1385</v>
      </c>
      <c r="B59" s="6">
        <v>12</v>
      </c>
      <c r="D59" s="4">
        <v>198.465</v>
      </c>
      <c r="E59" s="4">
        <f t="shared" si="19"/>
        <v>6970.12</v>
      </c>
      <c r="J59" s="4">
        <f t="shared" si="0"/>
        <v>6970.12</v>
      </c>
      <c r="T59" s="4">
        <f t="shared" si="15"/>
        <v>198.465</v>
      </c>
      <c r="U59" s="4">
        <v>6970.12</v>
      </c>
      <c r="X59" s="4">
        <v>1747.275</v>
      </c>
      <c r="Y59" s="4">
        <v>6207.77</v>
      </c>
      <c r="AD59" s="4">
        <f t="shared" si="2"/>
        <v>6207.77</v>
      </c>
      <c r="AN59" s="4">
        <f t="shared" si="16"/>
        <v>1747.275</v>
      </c>
      <c r="AO59" s="4">
        <v>6207.77</v>
      </c>
      <c r="AQ59" s="4">
        <f t="shared" si="17"/>
        <v>13177.89</v>
      </c>
      <c r="AR59" s="1">
        <f t="shared" si="20"/>
        <v>0.5289253438904103</v>
      </c>
      <c r="AS59" s="1">
        <f t="shared" si="21"/>
        <v>0.47107465610958965</v>
      </c>
      <c r="AU59" s="4">
        <f t="shared" si="18"/>
        <v>13177.89</v>
      </c>
      <c r="AV59" s="1">
        <f t="shared" si="22"/>
        <v>0.5289253438904103</v>
      </c>
      <c r="AW59" s="1">
        <f t="shared" si="23"/>
        <v>0.47107465610958965</v>
      </c>
    </row>
    <row r="60" spans="1:49" ht="12.75">
      <c r="A60" s="3">
        <v>1386</v>
      </c>
      <c r="B60" s="8">
        <v>7.06</v>
      </c>
      <c r="D60" s="4">
        <v>21.997</v>
      </c>
      <c r="E60" s="4">
        <f t="shared" si="19"/>
        <v>772.52</v>
      </c>
      <c r="J60" s="4">
        <f t="shared" si="0"/>
        <v>772.52</v>
      </c>
      <c r="T60" s="4">
        <f t="shared" si="15"/>
        <v>21.997</v>
      </c>
      <c r="U60" s="4">
        <v>772.52</v>
      </c>
      <c r="X60" s="4">
        <v>310.141</v>
      </c>
      <c r="Y60" s="4">
        <v>1101.88</v>
      </c>
      <c r="AD60" s="4">
        <f t="shared" si="2"/>
        <v>1101.88</v>
      </c>
      <c r="AN60" s="4">
        <f t="shared" si="16"/>
        <v>310.141</v>
      </c>
      <c r="AO60" s="4">
        <v>1101.88</v>
      </c>
      <c r="AQ60" s="4">
        <f t="shared" si="17"/>
        <v>1874.4</v>
      </c>
      <c r="AR60" s="1">
        <f t="shared" si="20"/>
        <v>0.4121425522833973</v>
      </c>
      <c r="AS60" s="1">
        <f t="shared" si="21"/>
        <v>0.5878574477166026</v>
      </c>
      <c r="AU60" s="4">
        <f t="shared" si="18"/>
        <v>1874.4</v>
      </c>
      <c r="AV60" s="1">
        <f t="shared" si="22"/>
        <v>0.4121425522833973</v>
      </c>
      <c r="AW60" s="1">
        <f t="shared" si="23"/>
        <v>0.5878574477166026</v>
      </c>
    </row>
    <row r="61" spans="1:49" ht="12.75">
      <c r="A61" s="3">
        <v>1387</v>
      </c>
      <c r="B61" s="8" t="s">
        <v>104</v>
      </c>
      <c r="E61" s="4">
        <f t="shared" si="19"/>
        <v>0</v>
      </c>
      <c r="J61" s="4">
        <f t="shared" si="0"/>
        <v>0</v>
      </c>
      <c r="T61" s="4">
        <f t="shared" si="15"/>
        <v>0</v>
      </c>
      <c r="Y61" s="4">
        <v>0</v>
      </c>
      <c r="AD61" s="4">
        <f t="shared" si="2"/>
        <v>0</v>
      </c>
      <c r="AN61" s="4">
        <f t="shared" si="16"/>
        <v>0</v>
      </c>
      <c r="AQ61" s="4">
        <f t="shared" si="17"/>
        <v>0</v>
      </c>
      <c r="AR61" s="4">
        <f>K61+AE61</f>
        <v>0</v>
      </c>
      <c r="AS61" s="4">
        <f>L61+AF61</f>
        <v>0</v>
      </c>
      <c r="AU61" s="4">
        <f t="shared" si="18"/>
        <v>0</v>
      </c>
      <c r="AV61" s="1">
        <v>0</v>
      </c>
      <c r="AW61" s="1">
        <v>0</v>
      </c>
    </row>
    <row r="62" spans="1:49" ht="12.75">
      <c r="A62" s="3">
        <v>1388</v>
      </c>
      <c r="B62" s="8" t="s">
        <v>104</v>
      </c>
      <c r="E62" s="4">
        <f t="shared" si="19"/>
        <v>0</v>
      </c>
      <c r="J62" s="4">
        <f t="shared" si="0"/>
        <v>0</v>
      </c>
      <c r="T62" s="4">
        <f t="shared" si="15"/>
        <v>0</v>
      </c>
      <c r="Y62" s="4">
        <v>0</v>
      </c>
      <c r="AD62" s="4">
        <f t="shared" si="2"/>
        <v>0</v>
      </c>
      <c r="AN62" s="4">
        <f t="shared" si="16"/>
        <v>0</v>
      </c>
      <c r="AQ62" s="4">
        <f t="shared" si="17"/>
        <v>0</v>
      </c>
      <c r="AR62" s="4">
        <f>K62+AE62</f>
        <v>0</v>
      </c>
      <c r="AS62" s="4">
        <f>L62+AF62</f>
        <v>0</v>
      </c>
      <c r="AU62" s="4">
        <f t="shared" si="18"/>
        <v>0</v>
      </c>
      <c r="AV62" s="1">
        <v>0</v>
      </c>
      <c r="AW62" s="1">
        <v>0</v>
      </c>
    </row>
    <row r="63" spans="1:49" ht="12.75">
      <c r="A63" s="3">
        <v>1389</v>
      </c>
      <c r="B63" s="8">
        <v>12</v>
      </c>
      <c r="D63" s="4">
        <v>1130.569</v>
      </c>
      <c r="E63" s="4">
        <f t="shared" si="19"/>
        <v>62821.48</v>
      </c>
      <c r="J63" s="4">
        <f t="shared" si="0"/>
        <v>62821.48</v>
      </c>
      <c r="T63" s="4">
        <f t="shared" si="15"/>
        <v>1130.569</v>
      </c>
      <c r="U63" s="4">
        <v>62821.48</v>
      </c>
      <c r="X63" s="4">
        <v>2064.71</v>
      </c>
      <c r="Y63" s="4">
        <v>11047.57</v>
      </c>
      <c r="AD63" s="4">
        <f t="shared" si="2"/>
        <v>11047.57</v>
      </c>
      <c r="AN63" s="4">
        <f t="shared" si="16"/>
        <v>2064.71</v>
      </c>
      <c r="AO63" s="4">
        <v>11047.57</v>
      </c>
      <c r="AQ63" s="4">
        <f t="shared" si="17"/>
        <v>73869.05</v>
      </c>
      <c r="AR63" s="1">
        <f aca="true" t="shared" si="24" ref="AR63:AR76">J63/AQ63</f>
        <v>0.850443859776185</v>
      </c>
      <c r="AS63" s="1">
        <f aca="true" t="shared" si="25" ref="AS63:AS76">AD63/AQ63</f>
        <v>0.14955614022381497</v>
      </c>
      <c r="AU63" s="4">
        <f t="shared" si="18"/>
        <v>73869.05</v>
      </c>
      <c r="AV63" s="1">
        <v>0</v>
      </c>
      <c r="AW63" s="1">
        <v>0</v>
      </c>
    </row>
    <row r="64" spans="1:49" ht="12.75">
      <c r="A64" s="3">
        <v>1390</v>
      </c>
      <c r="B64" s="6">
        <v>12</v>
      </c>
      <c r="D64" s="4">
        <v>962.962</v>
      </c>
      <c r="E64" s="4">
        <f t="shared" si="19"/>
        <v>40735.54</v>
      </c>
      <c r="J64" s="4">
        <f t="shared" si="0"/>
        <v>40735.54</v>
      </c>
      <c r="T64" s="4">
        <f t="shared" si="15"/>
        <v>962.962</v>
      </c>
      <c r="U64" s="4">
        <v>40735.54</v>
      </c>
      <c r="X64" s="4">
        <v>6563.72</v>
      </c>
      <c r="Y64" s="4">
        <v>26812</v>
      </c>
      <c r="AD64" s="4">
        <f t="shared" si="2"/>
        <v>26812</v>
      </c>
      <c r="AN64" s="4">
        <f t="shared" si="16"/>
        <v>6563.72</v>
      </c>
      <c r="AO64" s="4">
        <v>26812</v>
      </c>
      <c r="AQ64" s="4">
        <f t="shared" si="17"/>
        <v>67547.54000000001</v>
      </c>
      <c r="AR64" s="1">
        <f t="shared" si="24"/>
        <v>0.6030647452149996</v>
      </c>
      <c r="AS64" s="1">
        <f t="shared" si="25"/>
        <v>0.39693525478500025</v>
      </c>
      <c r="AU64" s="4">
        <f t="shared" si="18"/>
        <v>67547.54000000001</v>
      </c>
      <c r="AV64" s="1">
        <f aca="true" t="shared" si="26" ref="AV64:AV76">U64/AU64</f>
        <v>0.6030647452149996</v>
      </c>
      <c r="AW64" s="1">
        <f aca="true" t="shared" si="27" ref="AW64:AW76">AO64/AU64</f>
        <v>0.39693525478500025</v>
      </c>
    </row>
    <row r="65" spans="1:49" ht="12.75">
      <c r="A65" s="3">
        <v>1391</v>
      </c>
      <c r="B65" s="6">
        <v>12</v>
      </c>
      <c r="D65" s="4">
        <v>276.326</v>
      </c>
      <c r="E65" s="4">
        <f t="shared" si="19"/>
        <v>10838.39</v>
      </c>
      <c r="J65" s="4">
        <f t="shared" si="0"/>
        <v>10838.39</v>
      </c>
      <c r="T65" s="4">
        <f t="shared" si="15"/>
        <v>276.326</v>
      </c>
      <c r="U65" s="4">
        <v>10838.39</v>
      </c>
      <c r="X65" s="4">
        <v>3319.567</v>
      </c>
      <c r="Y65" s="4">
        <v>13503.41</v>
      </c>
      <c r="AD65" s="4">
        <f t="shared" si="2"/>
        <v>13503.41</v>
      </c>
      <c r="AN65" s="4">
        <f t="shared" si="16"/>
        <v>3319.567</v>
      </c>
      <c r="AO65" s="4">
        <v>13503.41</v>
      </c>
      <c r="AQ65" s="4">
        <f t="shared" si="17"/>
        <v>24341.8</v>
      </c>
      <c r="AR65" s="1">
        <f t="shared" si="24"/>
        <v>0.44525836215892006</v>
      </c>
      <c r="AS65" s="1">
        <f t="shared" si="25"/>
        <v>0.55474163784108</v>
      </c>
      <c r="AU65" s="4">
        <f t="shared" si="18"/>
        <v>24341.8</v>
      </c>
      <c r="AV65" s="1">
        <f t="shared" si="26"/>
        <v>0.44525836215892006</v>
      </c>
      <c r="AW65" s="1">
        <f t="shared" si="27"/>
        <v>0.55474163784108</v>
      </c>
    </row>
    <row r="66" spans="1:49" ht="12.75">
      <c r="A66" s="3">
        <v>1392</v>
      </c>
      <c r="B66" s="6">
        <v>12</v>
      </c>
      <c r="D66" s="4">
        <v>223.193</v>
      </c>
      <c r="E66" s="4">
        <f t="shared" si="19"/>
        <v>8754.34</v>
      </c>
      <c r="J66" s="4">
        <f t="shared" si="0"/>
        <v>8754.34</v>
      </c>
      <c r="T66" s="4">
        <f t="shared" si="15"/>
        <v>223.193</v>
      </c>
      <c r="U66" s="4">
        <v>8754.34</v>
      </c>
      <c r="X66" s="4">
        <v>4495.198</v>
      </c>
      <c r="Y66" s="4">
        <v>18354.36</v>
      </c>
      <c r="AD66" s="4">
        <f t="shared" si="2"/>
        <v>18354.36</v>
      </c>
      <c r="AN66" s="4">
        <f t="shared" si="16"/>
        <v>4495.198</v>
      </c>
      <c r="AO66" s="4">
        <v>18354.36</v>
      </c>
      <c r="AQ66" s="4">
        <f t="shared" si="17"/>
        <v>27108.7</v>
      </c>
      <c r="AR66" s="1">
        <f t="shared" si="24"/>
        <v>0.32293470361913335</v>
      </c>
      <c r="AS66" s="1">
        <f t="shared" si="25"/>
        <v>0.6770652963808667</v>
      </c>
      <c r="AU66" s="4">
        <f t="shared" si="18"/>
        <v>27108.7</v>
      </c>
      <c r="AV66" s="1">
        <f t="shared" si="26"/>
        <v>0.32293470361913335</v>
      </c>
      <c r="AW66" s="1">
        <f t="shared" si="27"/>
        <v>0.6770652963808667</v>
      </c>
    </row>
    <row r="67" spans="1:49" ht="12.75">
      <c r="A67" s="3">
        <v>1393</v>
      </c>
      <c r="B67" s="6">
        <v>12</v>
      </c>
      <c r="D67" s="4">
        <v>386.91</v>
      </c>
      <c r="E67" s="4">
        <f t="shared" si="19"/>
        <v>15175.87</v>
      </c>
      <c r="J67" s="4">
        <f t="shared" si="0"/>
        <v>15175.87</v>
      </c>
      <c r="T67" s="4">
        <f t="shared" si="15"/>
        <v>386.91</v>
      </c>
      <c r="U67" s="4">
        <v>15175.87</v>
      </c>
      <c r="X67" s="4">
        <v>2371.596</v>
      </c>
      <c r="Y67" s="4">
        <v>9642.76</v>
      </c>
      <c r="AD67" s="4">
        <f t="shared" si="2"/>
        <v>9642.76</v>
      </c>
      <c r="AN67" s="4">
        <f t="shared" si="16"/>
        <v>2371.596</v>
      </c>
      <c r="AO67" s="4">
        <v>9642.76</v>
      </c>
      <c r="AQ67" s="4">
        <f t="shared" si="17"/>
        <v>24818.63</v>
      </c>
      <c r="AR67" s="1">
        <f t="shared" si="24"/>
        <v>0.6114708990786357</v>
      </c>
      <c r="AS67" s="1">
        <f t="shared" si="25"/>
        <v>0.38852910092136433</v>
      </c>
      <c r="AU67" s="4">
        <f t="shared" si="18"/>
        <v>24818.63</v>
      </c>
      <c r="AV67" s="1">
        <f t="shared" si="26"/>
        <v>0.6114708990786357</v>
      </c>
      <c r="AW67" s="1">
        <f t="shared" si="27"/>
        <v>0.38852910092136433</v>
      </c>
    </row>
    <row r="68" spans="1:49" ht="12.75">
      <c r="A68" s="3">
        <v>1394</v>
      </c>
      <c r="B68" s="6">
        <v>12</v>
      </c>
      <c r="D68" s="4">
        <v>572.162</v>
      </c>
      <c r="E68" s="4">
        <f t="shared" si="19"/>
        <v>22442.05</v>
      </c>
      <c r="J68" s="4">
        <f t="shared" si="0"/>
        <v>22442.05</v>
      </c>
      <c r="T68" s="4">
        <f t="shared" si="15"/>
        <v>572.162</v>
      </c>
      <c r="U68" s="4">
        <v>22442.05</v>
      </c>
      <c r="X68" s="4">
        <v>3610.702</v>
      </c>
      <c r="Y68" s="4">
        <v>14665.5</v>
      </c>
      <c r="AD68" s="4">
        <f t="shared" si="2"/>
        <v>14665.5</v>
      </c>
      <c r="AN68" s="4">
        <f t="shared" si="16"/>
        <v>3610.702</v>
      </c>
      <c r="AO68" s="4">
        <v>14665.5</v>
      </c>
      <c r="AQ68" s="4">
        <f t="shared" si="17"/>
        <v>37107.55</v>
      </c>
      <c r="AR68" s="1">
        <f t="shared" si="24"/>
        <v>0.6047839321108507</v>
      </c>
      <c r="AS68" s="1">
        <f t="shared" si="25"/>
        <v>0.3952160678891492</v>
      </c>
      <c r="AU68" s="4">
        <f t="shared" si="18"/>
        <v>37107.55</v>
      </c>
      <c r="AV68" s="1">
        <f t="shared" si="26"/>
        <v>0.6047839321108507</v>
      </c>
      <c r="AW68" s="1">
        <f t="shared" si="27"/>
        <v>0.3952160678891492</v>
      </c>
    </row>
    <row r="69" spans="1:49" ht="12.75">
      <c r="A69" s="3">
        <v>1395</v>
      </c>
      <c r="B69" s="6">
        <v>12</v>
      </c>
      <c r="D69" s="4">
        <v>384.48</v>
      </c>
      <c r="E69" s="4">
        <f t="shared" si="19"/>
        <v>15080.56</v>
      </c>
      <c r="J69" s="4">
        <f t="shared" si="0"/>
        <v>15080.56</v>
      </c>
      <c r="T69" s="4">
        <f t="shared" si="15"/>
        <v>384.48</v>
      </c>
      <c r="U69" s="4">
        <v>15080.56</v>
      </c>
      <c r="X69" s="4">
        <v>4583.245</v>
      </c>
      <c r="Y69" s="4">
        <v>18625.97</v>
      </c>
      <c r="AD69" s="4">
        <f t="shared" si="2"/>
        <v>18625.97</v>
      </c>
      <c r="AN69" s="4">
        <f t="shared" si="16"/>
        <v>4583.245</v>
      </c>
      <c r="AO69" s="4">
        <v>18625.97</v>
      </c>
      <c r="AQ69" s="4">
        <f t="shared" si="17"/>
        <v>33706.53</v>
      </c>
      <c r="AR69" s="1">
        <f t="shared" si="24"/>
        <v>0.4474076684844153</v>
      </c>
      <c r="AS69" s="1">
        <f t="shared" si="25"/>
        <v>0.5525923315155847</v>
      </c>
      <c r="AU69" s="4">
        <f t="shared" si="18"/>
        <v>33706.53</v>
      </c>
      <c r="AV69" s="1">
        <f t="shared" si="26"/>
        <v>0.4474076684844153</v>
      </c>
      <c r="AW69" s="1">
        <f t="shared" si="27"/>
        <v>0.5525923315155847</v>
      </c>
    </row>
    <row r="70" spans="1:49" ht="12.75">
      <c r="A70" s="3">
        <v>1396</v>
      </c>
      <c r="B70" s="6">
        <v>12</v>
      </c>
      <c r="D70" s="4">
        <v>379.491</v>
      </c>
      <c r="E70" s="4">
        <f t="shared" si="19"/>
        <v>14884.84</v>
      </c>
      <c r="J70" s="4">
        <f t="shared" si="0"/>
        <v>14884.84</v>
      </c>
      <c r="T70" s="4">
        <f t="shared" si="15"/>
        <v>379.491</v>
      </c>
      <c r="U70" s="4">
        <v>14884.84</v>
      </c>
      <c r="X70" s="4">
        <v>5150.843</v>
      </c>
      <c r="Y70" s="4">
        <v>20910.28</v>
      </c>
      <c r="AD70" s="4">
        <f t="shared" si="2"/>
        <v>20910.28</v>
      </c>
      <c r="AN70" s="4">
        <f t="shared" si="16"/>
        <v>5150.843</v>
      </c>
      <c r="AO70" s="4">
        <v>20910.28</v>
      </c>
      <c r="AQ70" s="4">
        <f t="shared" si="17"/>
        <v>35795.119999999995</v>
      </c>
      <c r="AR70" s="1">
        <f t="shared" si="24"/>
        <v>0.41583433719456736</v>
      </c>
      <c r="AS70" s="1">
        <f t="shared" si="25"/>
        <v>0.5841656628054327</v>
      </c>
      <c r="AU70" s="4">
        <f t="shared" si="18"/>
        <v>35795.119999999995</v>
      </c>
      <c r="AV70" s="1">
        <f t="shared" si="26"/>
        <v>0.41583433719456736</v>
      </c>
      <c r="AW70" s="1">
        <f t="shared" si="27"/>
        <v>0.5841656628054327</v>
      </c>
    </row>
    <row r="71" spans="1:49" ht="12.75">
      <c r="A71" s="3">
        <v>1397</v>
      </c>
      <c r="B71" s="6">
        <v>12</v>
      </c>
      <c r="D71" s="4">
        <v>517.813</v>
      </c>
      <c r="E71" s="4">
        <f t="shared" si="19"/>
        <v>20310.33</v>
      </c>
      <c r="J71" s="4">
        <f t="shared" si="0"/>
        <v>20310.33</v>
      </c>
      <c r="T71" s="4">
        <f t="shared" si="15"/>
        <v>517.813</v>
      </c>
      <c r="U71" s="4">
        <v>20310.33</v>
      </c>
      <c r="X71" s="4">
        <v>7324.478</v>
      </c>
      <c r="Y71" s="4">
        <v>29703.68</v>
      </c>
      <c r="AD71" s="4">
        <f t="shared" si="2"/>
        <v>29703.68</v>
      </c>
      <c r="AN71" s="4">
        <f t="shared" si="16"/>
        <v>7324.478</v>
      </c>
      <c r="AO71" s="4">
        <v>29703.68</v>
      </c>
      <c r="AQ71" s="4">
        <f t="shared" si="17"/>
        <v>50014.01</v>
      </c>
      <c r="AR71" s="1">
        <f t="shared" si="24"/>
        <v>0.4060928127938552</v>
      </c>
      <c r="AS71" s="1">
        <f t="shared" si="25"/>
        <v>0.5939071872061448</v>
      </c>
      <c r="AU71" s="4">
        <f t="shared" si="18"/>
        <v>50014.01</v>
      </c>
      <c r="AV71" s="1">
        <f t="shared" si="26"/>
        <v>0.4060928127938552</v>
      </c>
      <c r="AW71" s="1">
        <f t="shared" si="27"/>
        <v>0.5939071872061448</v>
      </c>
    </row>
    <row r="72" spans="1:49" ht="12.75">
      <c r="A72" s="3">
        <v>1398</v>
      </c>
      <c r="B72" s="6">
        <v>12</v>
      </c>
      <c r="D72" s="4">
        <v>353.306</v>
      </c>
      <c r="E72" s="4">
        <f t="shared" si="19"/>
        <v>13857.72</v>
      </c>
      <c r="J72" s="4">
        <f aca="true" t="shared" si="28" ref="J72:J135">E72+H72</f>
        <v>13857.72</v>
      </c>
      <c r="T72" s="4">
        <f aca="true" t="shared" si="29" ref="T72:T92">D72*1</f>
        <v>353.306</v>
      </c>
      <c r="U72" s="4">
        <v>13857.72</v>
      </c>
      <c r="X72" s="4">
        <v>7426.134</v>
      </c>
      <c r="Y72" s="4">
        <v>30112.82</v>
      </c>
      <c r="AD72" s="4">
        <f aca="true" t="shared" si="30" ref="AD72:AD135">Y72+AB72</f>
        <v>30112.82</v>
      </c>
      <c r="AN72" s="4">
        <f aca="true" t="shared" si="31" ref="AN72:AN93">X72*1</f>
        <v>7426.134</v>
      </c>
      <c r="AO72" s="4">
        <v>30112.82</v>
      </c>
      <c r="AQ72" s="4">
        <f aca="true" t="shared" si="32" ref="AQ72:AQ103">J72+AD72</f>
        <v>43970.54</v>
      </c>
      <c r="AR72" s="1">
        <f t="shared" si="24"/>
        <v>0.3151591952248028</v>
      </c>
      <c r="AS72" s="1">
        <f t="shared" si="25"/>
        <v>0.6848408047751972</v>
      </c>
      <c r="AU72" s="4">
        <f aca="true" t="shared" si="33" ref="AU72:AU103">U72+AO72</f>
        <v>43970.54</v>
      </c>
      <c r="AV72" s="1">
        <f t="shared" si="26"/>
        <v>0.3151591952248028</v>
      </c>
      <c r="AW72" s="1">
        <f t="shared" si="27"/>
        <v>0.6848408047751972</v>
      </c>
    </row>
    <row r="73" spans="1:49" ht="12.75">
      <c r="A73" s="3">
        <v>1399</v>
      </c>
      <c r="B73" s="6">
        <v>12</v>
      </c>
      <c r="D73" s="4">
        <v>209.123</v>
      </c>
      <c r="E73" s="4">
        <f aca="true" t="shared" si="34" ref="E73:E93">U73*1</f>
        <v>8202.48</v>
      </c>
      <c r="J73" s="4">
        <f t="shared" si="28"/>
        <v>8202.48</v>
      </c>
      <c r="T73" s="4">
        <f t="shared" si="29"/>
        <v>209.123</v>
      </c>
      <c r="U73" s="4">
        <v>8202.48</v>
      </c>
      <c r="X73" s="4">
        <v>5202.118</v>
      </c>
      <c r="Y73" s="4">
        <v>21135.69</v>
      </c>
      <c r="AD73" s="4">
        <f t="shared" si="30"/>
        <v>21135.69</v>
      </c>
      <c r="AN73" s="4">
        <f t="shared" si="31"/>
        <v>5202.118</v>
      </c>
      <c r="AO73" s="4">
        <v>21135.69</v>
      </c>
      <c r="AQ73" s="4">
        <f t="shared" si="32"/>
        <v>29338.17</v>
      </c>
      <c r="AR73" s="1">
        <f t="shared" si="24"/>
        <v>0.2795839004273273</v>
      </c>
      <c r="AS73" s="1">
        <f t="shared" si="25"/>
        <v>0.7204160995726727</v>
      </c>
      <c r="AU73" s="4">
        <f t="shared" si="33"/>
        <v>29338.17</v>
      </c>
      <c r="AV73" s="1">
        <f t="shared" si="26"/>
        <v>0.2795839004273273</v>
      </c>
      <c r="AW73" s="1">
        <f t="shared" si="27"/>
        <v>0.7204160995726727</v>
      </c>
    </row>
    <row r="74" spans="1:49" ht="12.75">
      <c r="A74" s="3">
        <v>1400</v>
      </c>
      <c r="B74" s="6">
        <v>12</v>
      </c>
      <c r="D74" s="4">
        <v>163.213</v>
      </c>
      <c r="E74" s="4">
        <f t="shared" si="34"/>
        <v>6401.75</v>
      </c>
      <c r="J74" s="4">
        <f t="shared" si="28"/>
        <v>6401.75</v>
      </c>
      <c r="T74" s="4">
        <f t="shared" si="29"/>
        <v>163.213</v>
      </c>
      <c r="U74" s="4">
        <v>6401.75</v>
      </c>
      <c r="X74" s="4">
        <v>3852.959</v>
      </c>
      <c r="Y74" s="4">
        <v>15675.13</v>
      </c>
      <c r="AD74" s="4">
        <f t="shared" si="30"/>
        <v>15675.13</v>
      </c>
      <c r="AN74" s="4">
        <f t="shared" si="31"/>
        <v>3852.959</v>
      </c>
      <c r="AO74" s="4">
        <v>15675.13</v>
      </c>
      <c r="AQ74" s="4">
        <f t="shared" si="32"/>
        <v>22076.879999999997</v>
      </c>
      <c r="AR74" s="1">
        <f t="shared" si="24"/>
        <v>0.2899753044814304</v>
      </c>
      <c r="AS74" s="1">
        <f t="shared" si="25"/>
        <v>0.7100246955185697</v>
      </c>
      <c r="AU74" s="4">
        <f t="shared" si="33"/>
        <v>22076.879999999997</v>
      </c>
      <c r="AV74" s="1">
        <f t="shared" si="26"/>
        <v>0.2899753044814304</v>
      </c>
      <c r="AW74" s="1">
        <f t="shared" si="27"/>
        <v>0.7100246955185697</v>
      </c>
    </row>
    <row r="75" spans="1:49" ht="12.75">
      <c r="A75" s="3">
        <v>1401</v>
      </c>
      <c r="B75" s="6">
        <v>12</v>
      </c>
      <c r="D75" s="4">
        <v>92.162</v>
      </c>
      <c r="E75" s="4">
        <f t="shared" si="34"/>
        <v>3614.91</v>
      </c>
      <c r="J75" s="4">
        <f t="shared" si="28"/>
        <v>3614.91</v>
      </c>
      <c r="T75" s="4">
        <f t="shared" si="29"/>
        <v>92.162</v>
      </c>
      <c r="U75" s="4">
        <v>3614.91</v>
      </c>
      <c r="X75" s="4">
        <v>2021.415</v>
      </c>
      <c r="Y75" s="4">
        <v>8260.71</v>
      </c>
      <c r="AD75" s="4">
        <f t="shared" si="30"/>
        <v>8260.71</v>
      </c>
      <c r="AN75" s="4">
        <f t="shared" si="31"/>
        <v>2021.415</v>
      </c>
      <c r="AO75" s="4">
        <v>8260.71</v>
      </c>
      <c r="AQ75" s="4">
        <f t="shared" si="32"/>
        <v>11875.619999999999</v>
      </c>
      <c r="AR75" s="1">
        <f t="shared" si="24"/>
        <v>0.30439758092630115</v>
      </c>
      <c r="AS75" s="1">
        <f t="shared" si="25"/>
        <v>0.6956024190736989</v>
      </c>
      <c r="AU75" s="4">
        <f t="shared" si="33"/>
        <v>11875.619999999999</v>
      </c>
      <c r="AV75" s="1">
        <f t="shared" si="26"/>
        <v>0.30439758092630115</v>
      </c>
      <c r="AW75" s="1">
        <f t="shared" si="27"/>
        <v>0.6956024190736989</v>
      </c>
    </row>
    <row r="76" spans="1:49" ht="12.75">
      <c r="A76" s="3">
        <v>1402</v>
      </c>
      <c r="B76" s="6">
        <v>12</v>
      </c>
      <c r="D76" s="4">
        <v>65.512</v>
      </c>
      <c r="E76" s="4">
        <f t="shared" si="34"/>
        <v>2569.6</v>
      </c>
      <c r="J76" s="4">
        <f t="shared" si="28"/>
        <v>2569.6</v>
      </c>
      <c r="T76" s="4">
        <f t="shared" si="29"/>
        <v>65.512</v>
      </c>
      <c r="U76" s="4">
        <v>2569.6</v>
      </c>
      <c r="X76" s="4">
        <v>1436.889</v>
      </c>
      <c r="Y76" s="4">
        <v>5871.99</v>
      </c>
      <c r="AD76" s="4">
        <f t="shared" si="30"/>
        <v>5871.99</v>
      </c>
      <c r="AN76" s="4">
        <f t="shared" si="31"/>
        <v>1436.889</v>
      </c>
      <c r="AO76" s="4">
        <v>5871.99</v>
      </c>
      <c r="AQ76" s="4">
        <f t="shared" si="32"/>
        <v>8441.59</v>
      </c>
      <c r="AR76" s="1">
        <f t="shared" si="24"/>
        <v>0.30439763125193237</v>
      </c>
      <c r="AS76" s="1">
        <f t="shared" si="25"/>
        <v>0.6956023687480676</v>
      </c>
      <c r="AU76" s="4">
        <f t="shared" si="33"/>
        <v>8441.59</v>
      </c>
      <c r="AV76" s="1">
        <f t="shared" si="26"/>
        <v>0.30439763125193237</v>
      </c>
      <c r="AW76" s="1">
        <f t="shared" si="27"/>
        <v>0.6956023687480676</v>
      </c>
    </row>
    <row r="77" spans="1:49" ht="12.75">
      <c r="A77" s="3">
        <v>1403</v>
      </c>
      <c r="B77" s="6">
        <v>12</v>
      </c>
      <c r="E77" s="4">
        <f t="shared" si="34"/>
        <v>0</v>
      </c>
      <c r="J77" s="4">
        <f t="shared" si="28"/>
        <v>0</v>
      </c>
      <c r="T77" s="4">
        <f t="shared" si="29"/>
        <v>0</v>
      </c>
      <c r="Y77" s="4">
        <v>0</v>
      </c>
      <c r="AD77" s="4">
        <f t="shared" si="30"/>
        <v>0</v>
      </c>
      <c r="AN77" s="4">
        <f t="shared" si="31"/>
        <v>0</v>
      </c>
      <c r="AQ77" s="4">
        <f t="shared" si="32"/>
        <v>0</v>
      </c>
      <c r="AR77" s="4">
        <f aca="true" t="shared" si="35" ref="AR77:AS83">K77+AE77</f>
        <v>0</v>
      </c>
      <c r="AS77" s="4">
        <f t="shared" si="35"/>
        <v>0</v>
      </c>
      <c r="AU77" s="4">
        <f t="shared" si="33"/>
        <v>0</v>
      </c>
      <c r="AV77" s="1">
        <v>0</v>
      </c>
      <c r="AW77" s="1">
        <v>0</v>
      </c>
    </row>
    <row r="78" spans="1:49" ht="12.75">
      <c r="A78" s="3">
        <v>1404</v>
      </c>
      <c r="B78" s="6">
        <v>12</v>
      </c>
      <c r="E78" s="4">
        <f t="shared" si="34"/>
        <v>0</v>
      </c>
      <c r="J78" s="4">
        <f t="shared" si="28"/>
        <v>0</v>
      </c>
      <c r="T78" s="4">
        <f t="shared" si="29"/>
        <v>0</v>
      </c>
      <c r="Y78" s="4">
        <v>0</v>
      </c>
      <c r="AD78" s="4">
        <f t="shared" si="30"/>
        <v>0</v>
      </c>
      <c r="AN78" s="4">
        <f t="shared" si="31"/>
        <v>0</v>
      </c>
      <c r="AQ78" s="4">
        <f t="shared" si="32"/>
        <v>0</v>
      </c>
      <c r="AR78" s="4">
        <f t="shared" si="35"/>
        <v>0</v>
      </c>
      <c r="AS78" s="4">
        <f t="shared" si="35"/>
        <v>0</v>
      </c>
      <c r="AU78" s="4">
        <f t="shared" si="33"/>
        <v>0</v>
      </c>
      <c r="AV78" s="1">
        <v>0</v>
      </c>
      <c r="AW78" s="1">
        <v>0</v>
      </c>
    </row>
    <row r="79" spans="1:49" ht="12.75">
      <c r="A79" s="3">
        <v>1405</v>
      </c>
      <c r="B79" s="6">
        <v>12</v>
      </c>
      <c r="E79" s="4">
        <f t="shared" si="34"/>
        <v>0</v>
      </c>
      <c r="J79" s="4">
        <f t="shared" si="28"/>
        <v>0</v>
      </c>
      <c r="T79" s="4">
        <f t="shared" si="29"/>
        <v>0</v>
      </c>
      <c r="Y79" s="4">
        <v>0</v>
      </c>
      <c r="AD79" s="4">
        <f t="shared" si="30"/>
        <v>0</v>
      </c>
      <c r="AN79" s="4">
        <f t="shared" si="31"/>
        <v>0</v>
      </c>
      <c r="AQ79" s="4">
        <f t="shared" si="32"/>
        <v>0</v>
      </c>
      <c r="AR79" s="4">
        <f t="shared" si="35"/>
        <v>0</v>
      </c>
      <c r="AS79" s="4">
        <f t="shared" si="35"/>
        <v>0</v>
      </c>
      <c r="AU79" s="4">
        <f t="shared" si="33"/>
        <v>0</v>
      </c>
      <c r="AV79" s="1">
        <v>0</v>
      </c>
      <c r="AW79" s="1">
        <v>0</v>
      </c>
    </row>
    <row r="80" spans="1:49" ht="12.75">
      <c r="A80" s="3">
        <v>1406</v>
      </c>
      <c r="B80" s="6">
        <v>12</v>
      </c>
      <c r="E80" s="4">
        <f t="shared" si="34"/>
        <v>0</v>
      </c>
      <c r="J80" s="4">
        <f t="shared" si="28"/>
        <v>0</v>
      </c>
      <c r="T80" s="4">
        <f t="shared" si="29"/>
        <v>0</v>
      </c>
      <c r="Y80" s="4">
        <v>0</v>
      </c>
      <c r="AD80" s="4">
        <f t="shared" si="30"/>
        <v>0</v>
      </c>
      <c r="AN80" s="4">
        <f t="shared" si="31"/>
        <v>0</v>
      </c>
      <c r="AQ80" s="4">
        <f t="shared" si="32"/>
        <v>0</v>
      </c>
      <c r="AR80" s="4">
        <f t="shared" si="35"/>
        <v>0</v>
      </c>
      <c r="AS80" s="4">
        <f t="shared" si="35"/>
        <v>0</v>
      </c>
      <c r="AU80" s="4">
        <f t="shared" si="33"/>
        <v>0</v>
      </c>
      <c r="AV80" s="1">
        <v>0</v>
      </c>
      <c r="AW80" s="1">
        <v>0</v>
      </c>
    </row>
    <row r="81" spans="1:49" ht="12.75">
      <c r="A81" s="3">
        <v>1407</v>
      </c>
      <c r="B81" s="6">
        <v>12</v>
      </c>
      <c r="E81" s="4">
        <f t="shared" si="34"/>
        <v>0</v>
      </c>
      <c r="J81" s="4">
        <f t="shared" si="28"/>
        <v>0</v>
      </c>
      <c r="T81" s="4">
        <f t="shared" si="29"/>
        <v>0</v>
      </c>
      <c r="Y81" s="4">
        <v>0</v>
      </c>
      <c r="AD81" s="4">
        <f t="shared" si="30"/>
        <v>0</v>
      </c>
      <c r="AN81" s="4">
        <f t="shared" si="31"/>
        <v>0</v>
      </c>
      <c r="AQ81" s="4">
        <f t="shared" si="32"/>
        <v>0</v>
      </c>
      <c r="AR81" s="4">
        <f t="shared" si="35"/>
        <v>0</v>
      </c>
      <c r="AS81" s="4">
        <f t="shared" si="35"/>
        <v>0</v>
      </c>
      <c r="AU81" s="4">
        <f t="shared" si="33"/>
        <v>0</v>
      </c>
      <c r="AV81" s="1">
        <v>0</v>
      </c>
      <c r="AW81" s="1">
        <v>0</v>
      </c>
    </row>
    <row r="82" spans="1:49" ht="12.75">
      <c r="A82" s="3">
        <v>1408</v>
      </c>
      <c r="B82" s="6">
        <v>12</v>
      </c>
      <c r="E82" s="4">
        <f t="shared" si="34"/>
        <v>0</v>
      </c>
      <c r="J82" s="4">
        <f t="shared" si="28"/>
        <v>0</v>
      </c>
      <c r="T82" s="4">
        <f t="shared" si="29"/>
        <v>0</v>
      </c>
      <c r="Y82" s="4">
        <v>0</v>
      </c>
      <c r="AD82" s="4">
        <f t="shared" si="30"/>
        <v>0</v>
      </c>
      <c r="AN82" s="4">
        <f t="shared" si="31"/>
        <v>0</v>
      </c>
      <c r="AQ82" s="4">
        <f t="shared" si="32"/>
        <v>0</v>
      </c>
      <c r="AR82" s="4">
        <f t="shared" si="35"/>
        <v>0</v>
      </c>
      <c r="AS82" s="4">
        <f t="shared" si="35"/>
        <v>0</v>
      </c>
      <c r="AU82" s="4">
        <f t="shared" si="33"/>
        <v>0</v>
      </c>
      <c r="AV82" s="1">
        <v>0</v>
      </c>
      <c r="AW82" s="1">
        <v>0</v>
      </c>
    </row>
    <row r="83" spans="1:49" ht="12.75">
      <c r="A83" s="3">
        <v>1409</v>
      </c>
      <c r="B83" s="6">
        <v>12</v>
      </c>
      <c r="E83" s="4">
        <f t="shared" si="34"/>
        <v>0</v>
      </c>
      <c r="J83" s="4">
        <f t="shared" si="28"/>
        <v>0</v>
      </c>
      <c r="T83" s="4">
        <f t="shared" si="29"/>
        <v>0</v>
      </c>
      <c r="Y83" s="4">
        <v>0</v>
      </c>
      <c r="AD83" s="4">
        <f t="shared" si="30"/>
        <v>0</v>
      </c>
      <c r="AN83" s="4">
        <f t="shared" si="31"/>
        <v>0</v>
      </c>
      <c r="AQ83" s="4">
        <f t="shared" si="32"/>
        <v>0</v>
      </c>
      <c r="AR83" s="4">
        <f t="shared" si="35"/>
        <v>0</v>
      </c>
      <c r="AS83" s="4">
        <f t="shared" si="35"/>
        <v>0</v>
      </c>
      <c r="AU83" s="4">
        <f t="shared" si="33"/>
        <v>0</v>
      </c>
      <c r="AV83" s="1">
        <v>0</v>
      </c>
      <c r="AW83" s="1">
        <v>0</v>
      </c>
    </row>
    <row r="84" spans="1:49" ht="12.75">
      <c r="A84" s="3">
        <v>1410</v>
      </c>
      <c r="B84" s="6">
        <v>12</v>
      </c>
      <c r="D84" s="4">
        <v>95.125</v>
      </c>
      <c r="E84" s="4">
        <f t="shared" si="34"/>
        <v>3181.25</v>
      </c>
      <c r="J84" s="4">
        <f t="shared" si="28"/>
        <v>3181.25</v>
      </c>
      <c r="T84" s="4">
        <f t="shared" si="29"/>
        <v>95.125</v>
      </c>
      <c r="U84" s="4">
        <v>3181.25</v>
      </c>
      <c r="X84" s="4">
        <v>5568.5</v>
      </c>
      <c r="Y84" s="4">
        <v>19439.97</v>
      </c>
      <c r="AD84" s="4">
        <f t="shared" si="30"/>
        <v>19439.97</v>
      </c>
      <c r="AN84" s="4">
        <f t="shared" si="31"/>
        <v>5568.5</v>
      </c>
      <c r="AO84" s="4">
        <v>19439.97</v>
      </c>
      <c r="AQ84" s="4">
        <f t="shared" si="32"/>
        <v>22621.22</v>
      </c>
      <c r="AR84" s="1">
        <f aca="true" t="shared" si="36" ref="AR84:AR89">J84/AQ84</f>
        <v>0.14063123032267932</v>
      </c>
      <c r="AS84" s="1">
        <f aca="true" t="shared" si="37" ref="AS84:AS89">AD84/AQ84</f>
        <v>0.8593687696773207</v>
      </c>
      <c r="AU84" s="4">
        <f t="shared" si="33"/>
        <v>22621.22</v>
      </c>
      <c r="AV84" s="1">
        <v>0</v>
      </c>
      <c r="AW84" s="1">
        <v>0</v>
      </c>
    </row>
    <row r="85" spans="1:49" ht="12.75">
      <c r="A85" s="3">
        <v>1411</v>
      </c>
      <c r="B85" s="6">
        <v>12</v>
      </c>
      <c r="D85" s="4">
        <v>22.452</v>
      </c>
      <c r="E85" s="4">
        <f t="shared" si="34"/>
        <v>750.86</v>
      </c>
      <c r="J85" s="4">
        <f t="shared" si="28"/>
        <v>750.86</v>
      </c>
      <c r="T85" s="4">
        <f t="shared" si="29"/>
        <v>22.452</v>
      </c>
      <c r="U85" s="4">
        <v>750.86</v>
      </c>
      <c r="X85" s="4">
        <v>3371.521</v>
      </c>
      <c r="Y85" s="4">
        <v>11751.86</v>
      </c>
      <c r="AD85" s="4">
        <f t="shared" si="30"/>
        <v>11751.86</v>
      </c>
      <c r="AN85" s="4">
        <f t="shared" si="31"/>
        <v>3371.521</v>
      </c>
      <c r="AO85" s="4">
        <v>11751.86</v>
      </c>
      <c r="AQ85" s="4">
        <f t="shared" si="32"/>
        <v>12502.720000000001</v>
      </c>
      <c r="AR85" s="1">
        <f t="shared" si="36"/>
        <v>0.06005573187274449</v>
      </c>
      <c r="AS85" s="1">
        <f t="shared" si="37"/>
        <v>0.9399442681272555</v>
      </c>
      <c r="AU85" s="4">
        <f t="shared" si="33"/>
        <v>12502.720000000001</v>
      </c>
      <c r="AV85" s="1">
        <v>0</v>
      </c>
      <c r="AW85" s="1">
        <v>0</v>
      </c>
    </row>
    <row r="86" spans="1:49" ht="12.75">
      <c r="A86" s="3">
        <v>1412</v>
      </c>
      <c r="B86" s="6">
        <v>12</v>
      </c>
      <c r="E86" s="4">
        <f t="shared" si="34"/>
        <v>0</v>
      </c>
      <c r="J86" s="4">
        <f t="shared" si="28"/>
        <v>0</v>
      </c>
      <c r="T86" s="4">
        <f t="shared" si="29"/>
        <v>0</v>
      </c>
      <c r="X86" s="4">
        <v>6957.884</v>
      </c>
      <c r="Y86" s="4">
        <v>24258.52</v>
      </c>
      <c r="AD86" s="4">
        <f t="shared" si="30"/>
        <v>24258.52</v>
      </c>
      <c r="AN86" s="4">
        <f t="shared" si="31"/>
        <v>6957.884</v>
      </c>
      <c r="AO86" s="4">
        <v>24258.52</v>
      </c>
      <c r="AQ86" s="4">
        <f t="shared" si="32"/>
        <v>24258.52</v>
      </c>
      <c r="AR86" s="1">
        <f t="shared" si="36"/>
        <v>0</v>
      </c>
      <c r="AS86" s="1">
        <f t="shared" si="37"/>
        <v>1</v>
      </c>
      <c r="AU86" s="4">
        <f t="shared" si="33"/>
        <v>24258.52</v>
      </c>
      <c r="AV86" s="1">
        <f>U86/AU86</f>
        <v>0</v>
      </c>
      <c r="AW86" s="1">
        <f>AO86/AU86</f>
        <v>1</v>
      </c>
    </row>
    <row r="87" spans="1:49" ht="12.75">
      <c r="A87" s="3">
        <v>1413</v>
      </c>
      <c r="B87" s="6">
        <v>12</v>
      </c>
      <c r="D87" s="4">
        <v>1.297</v>
      </c>
      <c r="E87" s="4">
        <f t="shared" si="34"/>
        <v>43.37</v>
      </c>
      <c r="J87" s="4">
        <f t="shared" si="28"/>
        <v>43.37</v>
      </c>
      <c r="T87" s="4">
        <f t="shared" si="29"/>
        <v>1.297</v>
      </c>
      <c r="U87" s="4">
        <v>43.37</v>
      </c>
      <c r="X87" s="4">
        <v>769.603</v>
      </c>
      <c r="Y87" s="4">
        <v>2693.26</v>
      </c>
      <c r="AD87" s="4">
        <f t="shared" si="30"/>
        <v>2693.26</v>
      </c>
      <c r="AN87" s="4">
        <f t="shared" si="31"/>
        <v>769.603</v>
      </c>
      <c r="AO87" s="4">
        <v>2693.26</v>
      </c>
      <c r="AQ87" s="4">
        <f t="shared" si="32"/>
        <v>2736.63</v>
      </c>
      <c r="AR87" s="1">
        <f t="shared" si="36"/>
        <v>0.015847958986052187</v>
      </c>
      <c r="AS87" s="1">
        <f t="shared" si="37"/>
        <v>0.9841520410139478</v>
      </c>
      <c r="AU87" s="4">
        <f t="shared" si="33"/>
        <v>2736.63</v>
      </c>
      <c r="AV87" s="1">
        <f>U87/AU87</f>
        <v>0.015847958986052187</v>
      </c>
      <c r="AW87" s="1">
        <f>AO87/AU87</f>
        <v>0.9841520410139478</v>
      </c>
    </row>
    <row r="88" spans="1:49" ht="12.75">
      <c r="A88" s="3">
        <v>1414</v>
      </c>
      <c r="B88" s="6">
        <v>12</v>
      </c>
      <c r="D88" s="4">
        <v>3.857</v>
      </c>
      <c r="E88" s="4">
        <f t="shared" si="34"/>
        <v>128.98</v>
      </c>
      <c r="J88" s="4">
        <f t="shared" si="28"/>
        <v>128.98</v>
      </c>
      <c r="T88" s="4">
        <f t="shared" si="29"/>
        <v>3.857</v>
      </c>
      <c r="U88" s="4">
        <v>128.98</v>
      </c>
      <c r="X88" s="4">
        <v>875.795</v>
      </c>
      <c r="Y88" s="4">
        <v>3065.66</v>
      </c>
      <c r="AD88" s="4">
        <f t="shared" si="30"/>
        <v>3065.66</v>
      </c>
      <c r="AN88" s="4">
        <f t="shared" si="31"/>
        <v>875.795</v>
      </c>
      <c r="AO88" s="4">
        <v>3065.66</v>
      </c>
      <c r="AQ88" s="4">
        <f t="shared" si="32"/>
        <v>3194.64</v>
      </c>
      <c r="AR88" s="1">
        <f t="shared" si="36"/>
        <v>0.04037387624270653</v>
      </c>
      <c r="AS88" s="1">
        <f t="shared" si="37"/>
        <v>0.9596261237572935</v>
      </c>
      <c r="AU88" s="4">
        <f t="shared" si="33"/>
        <v>3194.64</v>
      </c>
      <c r="AV88" s="1">
        <f>U88/AU88</f>
        <v>0.04037387624270653</v>
      </c>
      <c r="AW88" s="1">
        <f>AO88/AU88</f>
        <v>0.9596261237572935</v>
      </c>
    </row>
    <row r="89" spans="1:49" ht="12.75">
      <c r="A89" s="3">
        <v>1415</v>
      </c>
      <c r="B89" s="6">
        <v>12</v>
      </c>
      <c r="D89" s="4">
        <v>1.812</v>
      </c>
      <c r="E89" s="4">
        <f t="shared" si="34"/>
        <v>60.6</v>
      </c>
      <c r="J89" s="4">
        <f t="shared" si="28"/>
        <v>60.6</v>
      </c>
      <c r="T89" s="4">
        <f t="shared" si="29"/>
        <v>1.812</v>
      </c>
      <c r="U89" s="4">
        <v>60.6</v>
      </c>
      <c r="X89" s="4">
        <v>446.541</v>
      </c>
      <c r="Y89" s="4">
        <v>1559.93</v>
      </c>
      <c r="AD89" s="4">
        <f t="shared" si="30"/>
        <v>1559.93</v>
      </c>
      <c r="AN89" s="4">
        <f t="shared" si="31"/>
        <v>446.541</v>
      </c>
      <c r="AO89" s="4">
        <v>1559.93</v>
      </c>
      <c r="AQ89" s="4">
        <f t="shared" si="32"/>
        <v>1620.53</v>
      </c>
      <c r="AR89" s="1">
        <f t="shared" si="36"/>
        <v>0.037395173184081754</v>
      </c>
      <c r="AS89" s="1">
        <f t="shared" si="37"/>
        <v>0.9626048268159183</v>
      </c>
      <c r="AU89" s="4">
        <f t="shared" si="33"/>
        <v>1620.53</v>
      </c>
      <c r="AV89" s="1">
        <f>U89/AU89</f>
        <v>0.037395173184081754</v>
      </c>
      <c r="AW89" s="1">
        <f>AO89/AU89</f>
        <v>0.9626048268159183</v>
      </c>
    </row>
    <row r="90" spans="1:49" ht="12.75">
      <c r="A90" s="3">
        <v>1416</v>
      </c>
      <c r="B90" s="6">
        <v>12</v>
      </c>
      <c r="E90" s="4">
        <f t="shared" si="34"/>
        <v>0</v>
      </c>
      <c r="J90" s="4">
        <f t="shared" si="28"/>
        <v>0</v>
      </c>
      <c r="T90" s="4">
        <f t="shared" si="29"/>
        <v>0</v>
      </c>
      <c r="Y90" s="4">
        <v>0</v>
      </c>
      <c r="AD90" s="4">
        <f t="shared" si="30"/>
        <v>0</v>
      </c>
      <c r="AN90" s="4">
        <f t="shared" si="31"/>
        <v>0</v>
      </c>
      <c r="AQ90" s="4">
        <f t="shared" si="32"/>
        <v>0</v>
      </c>
      <c r="AR90" s="4">
        <f>K90+AE90</f>
        <v>0</v>
      </c>
      <c r="AS90" s="4">
        <f>L90+AF90</f>
        <v>0</v>
      </c>
      <c r="AU90" s="4">
        <f t="shared" si="33"/>
        <v>0</v>
      </c>
      <c r="AV90" s="1">
        <v>0</v>
      </c>
      <c r="AW90" s="1">
        <v>0</v>
      </c>
    </row>
    <row r="91" spans="1:49" ht="12.75">
      <c r="A91" s="3">
        <v>1417</v>
      </c>
      <c r="B91" s="6">
        <v>12</v>
      </c>
      <c r="E91" s="4">
        <f t="shared" si="34"/>
        <v>0</v>
      </c>
      <c r="J91" s="4">
        <f t="shared" si="28"/>
        <v>0</v>
      </c>
      <c r="T91" s="4">
        <f t="shared" si="29"/>
        <v>0</v>
      </c>
      <c r="Y91" s="4">
        <v>0</v>
      </c>
      <c r="AD91" s="4">
        <f t="shared" si="30"/>
        <v>0</v>
      </c>
      <c r="AN91" s="4">
        <f t="shared" si="31"/>
        <v>0</v>
      </c>
      <c r="AQ91" s="4">
        <f t="shared" si="32"/>
        <v>0</v>
      </c>
      <c r="AR91" s="4">
        <f>K91+AE91</f>
        <v>0</v>
      </c>
      <c r="AS91" s="4">
        <f>L91+AF91</f>
        <v>0</v>
      </c>
      <c r="AU91" s="4">
        <f t="shared" si="33"/>
        <v>0</v>
      </c>
      <c r="AV91" s="1">
        <v>0</v>
      </c>
      <c r="AW91" s="1">
        <v>0</v>
      </c>
    </row>
    <row r="92" spans="1:49" ht="12.75">
      <c r="A92" s="3">
        <v>1418</v>
      </c>
      <c r="B92" s="6">
        <v>12</v>
      </c>
      <c r="D92" s="4">
        <v>11.39</v>
      </c>
      <c r="E92" s="4">
        <f t="shared" si="34"/>
        <v>427.75</v>
      </c>
      <c r="J92" s="4">
        <f t="shared" si="28"/>
        <v>427.75</v>
      </c>
      <c r="T92" s="4">
        <f t="shared" si="29"/>
        <v>11.39</v>
      </c>
      <c r="U92" s="4">
        <v>427.75</v>
      </c>
      <c r="X92" s="4">
        <v>464.956</v>
      </c>
      <c r="Y92" s="4">
        <v>1982.29</v>
      </c>
      <c r="AD92" s="4">
        <f t="shared" si="30"/>
        <v>1982.29</v>
      </c>
      <c r="AN92" s="4">
        <f t="shared" si="31"/>
        <v>464.956</v>
      </c>
      <c r="AO92" s="4">
        <v>1982.29</v>
      </c>
      <c r="AQ92" s="4">
        <f t="shared" si="32"/>
        <v>2410.04</v>
      </c>
      <c r="AR92" s="1">
        <f>J92/AQ92</f>
        <v>0.1774866807189922</v>
      </c>
      <c r="AS92" s="1">
        <f>AD92/AQ92</f>
        <v>0.8225133192810078</v>
      </c>
      <c r="AU92" s="4">
        <f t="shared" si="33"/>
        <v>2410.04</v>
      </c>
      <c r="AV92" s="1">
        <v>0</v>
      </c>
      <c r="AW92" s="1">
        <v>0</v>
      </c>
    </row>
    <row r="93" spans="1:49" ht="12.75">
      <c r="A93" s="3">
        <v>1419</v>
      </c>
      <c r="B93" s="6">
        <v>12</v>
      </c>
      <c r="E93" s="4">
        <f t="shared" si="34"/>
        <v>0</v>
      </c>
      <c r="J93" s="4">
        <f t="shared" si="28"/>
        <v>0</v>
      </c>
      <c r="Y93" s="4">
        <v>0</v>
      </c>
      <c r="AD93" s="4">
        <f t="shared" si="30"/>
        <v>0</v>
      </c>
      <c r="AN93" s="4">
        <f t="shared" si="31"/>
        <v>0</v>
      </c>
      <c r="AO93" s="4">
        <v>0</v>
      </c>
      <c r="AQ93" s="4">
        <f t="shared" si="32"/>
        <v>0</v>
      </c>
      <c r="AR93" s="4">
        <f>K93+AE93</f>
        <v>0</v>
      </c>
      <c r="AS93" s="4">
        <f>L93+AF93</f>
        <v>0</v>
      </c>
      <c r="AU93" s="4">
        <f t="shared" si="33"/>
        <v>0</v>
      </c>
      <c r="AV93" s="1">
        <v>0</v>
      </c>
      <c r="AW93" s="1">
        <v>0</v>
      </c>
    </row>
    <row r="94" spans="1:49" ht="12.75">
      <c r="A94" s="3">
        <v>1420</v>
      </c>
      <c r="B94" s="6">
        <v>12</v>
      </c>
      <c r="D94" s="4">
        <f aca="true" t="shared" si="38" ref="D94:D125">C94*0.2447529</f>
        <v>0</v>
      </c>
      <c r="E94" s="4">
        <f>D94/T94*U94</f>
        <v>0</v>
      </c>
      <c r="F94" s="4">
        <v>41.48</v>
      </c>
      <c r="G94" s="4">
        <f aca="true" t="shared" si="39" ref="G94:G125">F94*0.2447529</f>
        <v>10.152350292</v>
      </c>
      <c r="H94" s="4">
        <v>480.42</v>
      </c>
      <c r="I94" s="4">
        <f aca="true" t="shared" si="40" ref="I94:I125">D94+G94</f>
        <v>10.152350292</v>
      </c>
      <c r="J94" s="4">
        <f t="shared" si="28"/>
        <v>480.42</v>
      </c>
      <c r="S94" s="4">
        <f aca="true" t="shared" si="41" ref="S94:S125">C94+F94+L94+O94</f>
        <v>41.48</v>
      </c>
      <c r="T94" s="4">
        <f aca="true" t="shared" si="42" ref="T94:T125">S94*0.2447529</f>
        <v>10.152350292</v>
      </c>
      <c r="U94" s="4">
        <v>480.42</v>
      </c>
      <c r="W94" s="4">
        <v>58323</v>
      </c>
      <c r="X94" s="4">
        <f aca="true" t="shared" si="43" ref="X94:X125">W94*0.2447529*(23/24)</f>
        <v>13679.9432455875</v>
      </c>
      <c r="Y94" s="4">
        <v>66138.24</v>
      </c>
      <c r="Z94" s="4">
        <v>6298.91</v>
      </c>
      <c r="AA94" s="4">
        <f aca="true" t="shared" si="44" ref="AA94:AA125">Z94*0.2447529*(23/24)</f>
        <v>1477.439968949875</v>
      </c>
      <c r="AB94" s="4">
        <v>7142.96</v>
      </c>
      <c r="AC94" s="4">
        <f aca="true" t="shared" si="45" ref="AC94:AC125">X94+AA94</f>
        <v>15157.383214537374</v>
      </c>
      <c r="AD94" s="4">
        <f t="shared" si="30"/>
        <v>73281.20000000001</v>
      </c>
      <c r="AG94" s="4">
        <f aca="true" t="shared" si="46" ref="AG94:AG125">AF94*0.2447529*(23/24)</f>
        <v>0</v>
      </c>
      <c r="AJ94" s="4">
        <f aca="true" t="shared" si="47" ref="AJ94:AJ125">AI94*0.2447529*(23/24)</f>
        <v>0</v>
      </c>
      <c r="AM94" s="4">
        <f aca="true" t="shared" si="48" ref="AM94:AM125">W94+Z94+AF94+AI94</f>
        <v>64621.91</v>
      </c>
      <c r="AN94" s="4">
        <f aca="true" t="shared" si="49" ref="AN94:AN125">AM94*0.2447529*(23/24)</f>
        <v>15157.383214537376</v>
      </c>
      <c r="AO94" s="4">
        <v>73281.2</v>
      </c>
      <c r="AQ94" s="4">
        <f t="shared" si="32"/>
        <v>73761.62000000001</v>
      </c>
      <c r="AR94" s="1">
        <f aca="true" t="shared" si="50" ref="AR94:AR106">J94/AQ94</f>
        <v>0.006513143285085115</v>
      </c>
      <c r="AS94" s="1">
        <f aca="true" t="shared" si="51" ref="AS94:AS106">AD94/AQ94</f>
        <v>0.9934868567149149</v>
      </c>
      <c r="AU94" s="4">
        <f t="shared" si="33"/>
        <v>73761.62</v>
      </c>
      <c r="AV94" s="1">
        <f aca="true" t="shared" si="52" ref="AV94:AV121">U94/AU94</f>
        <v>0.006513143285085117</v>
      </c>
      <c r="AW94" s="1">
        <f aca="true" t="shared" si="53" ref="AW94:AW121">AO94/AU94</f>
        <v>0.9934868567149149</v>
      </c>
    </row>
    <row r="95" spans="1:49" ht="12.75">
      <c r="A95" s="3">
        <v>1421</v>
      </c>
      <c r="B95" s="6">
        <v>12</v>
      </c>
      <c r="C95" s="4">
        <v>4.21</v>
      </c>
      <c r="D95" s="4">
        <f t="shared" si="38"/>
        <v>1.030409709</v>
      </c>
      <c r="E95" s="4">
        <v>48.76</v>
      </c>
      <c r="F95" s="4">
        <v>22.33</v>
      </c>
      <c r="G95" s="4">
        <f t="shared" si="39"/>
        <v>5.465332256999999</v>
      </c>
      <c r="H95" s="4">
        <v>258.62</v>
      </c>
      <c r="I95" s="4">
        <f t="shared" si="40"/>
        <v>6.495741965999999</v>
      </c>
      <c r="J95" s="4">
        <f t="shared" si="28"/>
        <v>307.38</v>
      </c>
      <c r="S95" s="4">
        <f t="shared" si="41"/>
        <v>26.54</v>
      </c>
      <c r="T95" s="4">
        <f t="shared" si="42"/>
        <v>6.495741966</v>
      </c>
      <c r="U95" s="4">
        <v>307.38</v>
      </c>
      <c r="W95" s="4">
        <v>55372.3</v>
      </c>
      <c r="X95" s="4">
        <f t="shared" si="43"/>
        <v>12987.84221280875</v>
      </c>
      <c r="Y95" s="4">
        <v>63120.15</v>
      </c>
      <c r="Z95" s="4">
        <v>10208.57</v>
      </c>
      <c r="AA95" s="4">
        <f t="shared" si="44"/>
        <v>2394.469732671625</v>
      </c>
      <c r="AB95" s="4">
        <v>11636.98</v>
      </c>
      <c r="AC95" s="4">
        <f t="shared" si="45"/>
        <v>15382.311945480375</v>
      </c>
      <c r="AD95" s="4">
        <f t="shared" si="30"/>
        <v>74757.13</v>
      </c>
      <c r="AG95" s="4">
        <f t="shared" si="46"/>
        <v>0</v>
      </c>
      <c r="AJ95" s="4">
        <f t="shared" si="47"/>
        <v>0</v>
      </c>
      <c r="AM95" s="4">
        <f t="shared" si="48"/>
        <v>65580.87</v>
      </c>
      <c r="AN95" s="4">
        <f t="shared" si="49"/>
        <v>15382.311945480375</v>
      </c>
      <c r="AO95" s="4">
        <v>74757.13</v>
      </c>
      <c r="AQ95" s="4">
        <f t="shared" si="32"/>
        <v>75064.51000000001</v>
      </c>
      <c r="AR95" s="1">
        <f t="shared" si="50"/>
        <v>0.0040948778590574955</v>
      </c>
      <c r="AS95" s="1">
        <f t="shared" si="51"/>
        <v>0.9959051221409424</v>
      </c>
      <c r="AU95" s="4">
        <f t="shared" si="33"/>
        <v>75064.51000000001</v>
      </c>
      <c r="AV95" s="1">
        <f t="shared" si="52"/>
        <v>0.0040948778590574955</v>
      </c>
      <c r="AW95" s="1">
        <f t="shared" si="53"/>
        <v>0.9959051221409424</v>
      </c>
    </row>
    <row r="96" spans="1:49" ht="12.75">
      <c r="A96" s="3">
        <v>1422</v>
      </c>
      <c r="B96" s="6">
        <v>12</v>
      </c>
      <c r="C96" s="4">
        <v>49.81</v>
      </c>
      <c r="D96" s="4">
        <f t="shared" si="38"/>
        <v>12.191141949</v>
      </c>
      <c r="E96" s="4">
        <v>576.49</v>
      </c>
      <c r="G96" s="4">
        <f t="shared" si="39"/>
        <v>0</v>
      </c>
      <c r="H96" s="4">
        <f aca="true" t="shared" si="54" ref="H96:H102">(G96/T96)*U96</f>
        <v>0</v>
      </c>
      <c r="I96" s="4">
        <f t="shared" si="40"/>
        <v>12.191141949</v>
      </c>
      <c r="J96" s="4">
        <f t="shared" si="28"/>
        <v>576.49</v>
      </c>
      <c r="S96" s="4">
        <f t="shared" si="41"/>
        <v>49.81</v>
      </c>
      <c r="T96" s="4">
        <f t="shared" si="42"/>
        <v>12.191141949</v>
      </c>
      <c r="U96" s="4">
        <v>576.49</v>
      </c>
      <c r="W96" s="4">
        <v>65822.9</v>
      </c>
      <c r="X96" s="4">
        <f t="shared" si="43"/>
        <v>15439.081258851249</v>
      </c>
      <c r="Y96" s="4">
        <v>74766.2</v>
      </c>
      <c r="Z96" s="4">
        <v>945.52</v>
      </c>
      <c r="AA96" s="4">
        <f t="shared" si="44"/>
        <v>221.776313591</v>
      </c>
      <c r="AB96" s="4">
        <v>1073.99</v>
      </c>
      <c r="AC96" s="4">
        <f t="shared" si="45"/>
        <v>15660.85757244225</v>
      </c>
      <c r="AD96" s="4">
        <f t="shared" si="30"/>
        <v>75840.19</v>
      </c>
      <c r="AG96" s="4">
        <f t="shared" si="46"/>
        <v>0</v>
      </c>
      <c r="AI96" s="4">
        <v>1503.9</v>
      </c>
      <c r="AJ96" s="4">
        <f t="shared" si="47"/>
        <v>352.74705771375005</v>
      </c>
      <c r="AK96" s="4">
        <v>1714.38</v>
      </c>
      <c r="AM96" s="4">
        <f t="shared" si="48"/>
        <v>68272.31999999999</v>
      </c>
      <c r="AN96" s="4">
        <f t="shared" si="49"/>
        <v>16013.604630155998</v>
      </c>
      <c r="AO96" s="4">
        <v>77554.57</v>
      </c>
      <c r="AQ96" s="4">
        <f t="shared" si="32"/>
        <v>76416.68000000001</v>
      </c>
      <c r="AR96" s="1">
        <f t="shared" si="50"/>
        <v>0.0075440335801031915</v>
      </c>
      <c r="AS96" s="1">
        <f t="shared" si="51"/>
        <v>0.9924559664198968</v>
      </c>
      <c r="AU96" s="4">
        <f t="shared" si="33"/>
        <v>78131.06000000001</v>
      </c>
      <c r="AV96" s="1">
        <f t="shared" si="52"/>
        <v>0.00737849966453802</v>
      </c>
      <c r="AW96" s="1">
        <f t="shared" si="53"/>
        <v>0.9926215003354619</v>
      </c>
    </row>
    <row r="97" spans="1:49" ht="12.75">
      <c r="A97" s="3">
        <v>1423</v>
      </c>
      <c r="B97" s="6">
        <v>12</v>
      </c>
      <c r="C97" s="4">
        <v>14.42</v>
      </c>
      <c r="D97" s="4">
        <f t="shared" si="38"/>
        <v>3.529336818</v>
      </c>
      <c r="E97" s="4">
        <v>166.92</v>
      </c>
      <c r="G97" s="4">
        <f t="shared" si="39"/>
        <v>0</v>
      </c>
      <c r="H97" s="4">
        <f t="shared" si="54"/>
        <v>0</v>
      </c>
      <c r="I97" s="4">
        <f t="shared" si="40"/>
        <v>3.529336818</v>
      </c>
      <c r="J97" s="4">
        <f t="shared" si="28"/>
        <v>166.92</v>
      </c>
      <c r="S97" s="4">
        <f t="shared" si="41"/>
        <v>14.42</v>
      </c>
      <c r="T97" s="4">
        <f t="shared" si="42"/>
        <v>3.529336818</v>
      </c>
      <c r="U97" s="4">
        <v>166.92</v>
      </c>
      <c r="W97" s="4">
        <f>50636.3+5248</f>
        <v>55884.3</v>
      </c>
      <c r="X97" s="4">
        <f t="shared" si="43"/>
        <v>13107.93430240875</v>
      </c>
      <c r="Y97" s="4">
        <f>57486.3+5947.7333</f>
        <v>63434.0333</v>
      </c>
      <c r="AA97" s="4">
        <f t="shared" si="44"/>
        <v>0</v>
      </c>
      <c r="AB97" s="4">
        <f aca="true" t="shared" si="55" ref="AB97:AB102">(AA97/AN97)*AO97</f>
        <v>0</v>
      </c>
      <c r="AC97" s="4">
        <f t="shared" si="45"/>
        <v>13107.93430240875</v>
      </c>
      <c r="AD97" s="4">
        <f t="shared" si="30"/>
        <v>63434.0333</v>
      </c>
      <c r="AG97" s="4">
        <f t="shared" si="46"/>
        <v>0</v>
      </c>
      <c r="AI97" s="4">
        <v>1277</v>
      </c>
      <c r="AJ97" s="4">
        <f t="shared" si="47"/>
        <v>299.5265594125</v>
      </c>
      <c r="AK97" s="4">
        <v>1446.29</v>
      </c>
      <c r="AM97" s="4">
        <f t="shared" si="48"/>
        <v>57161.3</v>
      </c>
      <c r="AN97" s="4">
        <f t="shared" si="49"/>
        <v>13407.460861821251</v>
      </c>
      <c r="AO97" s="4">
        <v>58932.59</v>
      </c>
      <c r="AQ97" s="4">
        <f t="shared" si="32"/>
        <v>63600.9533</v>
      </c>
      <c r="AR97" s="1">
        <f t="shared" si="50"/>
        <v>0.0026244889634382254</v>
      </c>
      <c r="AS97" s="1">
        <f t="shared" si="51"/>
        <v>0.9973755110365619</v>
      </c>
      <c r="AU97" s="4">
        <f t="shared" si="33"/>
        <v>59099.509999999995</v>
      </c>
      <c r="AV97" s="1">
        <f t="shared" si="52"/>
        <v>0.002824388899332668</v>
      </c>
      <c r="AW97" s="1">
        <f t="shared" si="53"/>
        <v>0.9971756111006673</v>
      </c>
    </row>
    <row r="98" spans="1:49" ht="12.75">
      <c r="A98" s="3">
        <v>1424</v>
      </c>
      <c r="B98" s="6">
        <v>12</v>
      </c>
      <c r="C98" s="4">
        <v>161.77</v>
      </c>
      <c r="D98" s="4">
        <f t="shared" si="38"/>
        <v>39.593676633</v>
      </c>
      <c r="E98" s="4">
        <v>1872.37</v>
      </c>
      <c r="G98" s="4">
        <f t="shared" si="39"/>
        <v>0</v>
      </c>
      <c r="H98" s="4">
        <f t="shared" si="54"/>
        <v>0</v>
      </c>
      <c r="I98" s="4">
        <f t="shared" si="40"/>
        <v>39.593676633</v>
      </c>
      <c r="J98" s="4">
        <f t="shared" si="28"/>
        <v>1872.37</v>
      </c>
      <c r="S98" s="4">
        <f t="shared" si="41"/>
        <v>161.77</v>
      </c>
      <c r="T98" s="4">
        <f t="shared" si="42"/>
        <v>39.593676633</v>
      </c>
      <c r="U98" s="4">
        <v>1872.37</v>
      </c>
      <c r="W98" s="4">
        <v>45059.1</v>
      </c>
      <c r="X98" s="4">
        <f t="shared" si="43"/>
        <v>10568.83100487375</v>
      </c>
      <c r="Y98" s="4">
        <v>51289.556</v>
      </c>
      <c r="AA98" s="4">
        <f t="shared" si="44"/>
        <v>0</v>
      </c>
      <c r="AB98" s="4">
        <f t="shared" si="55"/>
        <v>0</v>
      </c>
      <c r="AC98" s="4">
        <f t="shared" si="45"/>
        <v>10568.83100487375</v>
      </c>
      <c r="AD98" s="4">
        <f t="shared" si="30"/>
        <v>51289.556</v>
      </c>
      <c r="AG98" s="4">
        <f t="shared" si="46"/>
        <v>0</v>
      </c>
      <c r="AI98" s="4">
        <v>488.8</v>
      </c>
      <c r="AJ98" s="4">
        <f t="shared" si="47"/>
        <v>114.65041679000001</v>
      </c>
      <c r="AK98" s="4">
        <v>513.57</v>
      </c>
      <c r="AM98" s="4">
        <f t="shared" si="48"/>
        <v>45547.9</v>
      </c>
      <c r="AN98" s="4">
        <f t="shared" si="49"/>
        <v>10683.48142166375</v>
      </c>
      <c r="AO98" s="4">
        <v>51803.12</v>
      </c>
      <c r="AQ98" s="4">
        <f t="shared" si="32"/>
        <v>53161.926</v>
      </c>
      <c r="AR98" s="1">
        <f t="shared" si="50"/>
        <v>0.035220131038894265</v>
      </c>
      <c r="AS98" s="1">
        <f t="shared" si="51"/>
        <v>0.9647798689611057</v>
      </c>
      <c r="AU98" s="4">
        <f t="shared" si="33"/>
        <v>53675.490000000005</v>
      </c>
      <c r="AV98" s="1">
        <f t="shared" si="52"/>
        <v>0.03488314685157042</v>
      </c>
      <c r="AW98" s="1">
        <f t="shared" si="53"/>
        <v>0.9651168531484295</v>
      </c>
    </row>
    <row r="99" spans="1:49" ht="12.75">
      <c r="A99" s="3">
        <v>1425</v>
      </c>
      <c r="B99" s="6">
        <v>12</v>
      </c>
      <c r="C99" s="4">
        <v>516.11</v>
      </c>
      <c r="D99" s="4">
        <f t="shared" si="38"/>
        <v>126.319419219</v>
      </c>
      <c r="E99" s="4">
        <v>7081.54</v>
      </c>
      <c r="G99" s="4">
        <f t="shared" si="39"/>
        <v>0</v>
      </c>
      <c r="H99" s="4">
        <f t="shared" si="54"/>
        <v>0</v>
      </c>
      <c r="I99" s="4">
        <f t="shared" si="40"/>
        <v>126.319419219</v>
      </c>
      <c r="J99" s="4">
        <f t="shared" si="28"/>
        <v>7081.54</v>
      </c>
      <c r="O99" s="4">
        <v>70.07</v>
      </c>
      <c r="P99" s="4">
        <f aca="true" t="shared" si="56" ref="P99:P130">O99*0.2447529</f>
        <v>17.149835702999997</v>
      </c>
      <c r="Q99" s="4">
        <v>973.78</v>
      </c>
      <c r="S99" s="4">
        <f t="shared" si="41"/>
        <v>586.1800000000001</v>
      </c>
      <c r="T99" s="4">
        <f t="shared" si="42"/>
        <v>143.469254922</v>
      </c>
      <c r="U99" s="4">
        <v>8055.320000000001</v>
      </c>
      <c r="W99" s="4">
        <v>21463.5</v>
      </c>
      <c r="X99" s="4">
        <f t="shared" si="43"/>
        <v>5034.368291268751</v>
      </c>
      <c r="Y99" s="4">
        <v>24139.4</v>
      </c>
      <c r="AA99" s="4">
        <f t="shared" si="44"/>
        <v>0</v>
      </c>
      <c r="AB99" s="4">
        <f t="shared" si="55"/>
        <v>0</v>
      </c>
      <c r="AC99" s="4">
        <f t="shared" si="45"/>
        <v>5034.368291268751</v>
      </c>
      <c r="AD99" s="4">
        <f t="shared" si="30"/>
        <v>24139.4</v>
      </c>
      <c r="AG99" s="4">
        <f t="shared" si="46"/>
        <v>0</v>
      </c>
      <c r="AI99" s="4">
        <v>837.8</v>
      </c>
      <c r="AJ99" s="4">
        <f t="shared" si="47"/>
        <v>196.51006380249999</v>
      </c>
      <c r="AK99" s="4">
        <v>887.15</v>
      </c>
      <c r="AM99" s="4">
        <f t="shared" si="48"/>
        <v>22301.3</v>
      </c>
      <c r="AN99" s="4">
        <f t="shared" si="49"/>
        <v>5230.87835507125</v>
      </c>
      <c r="AO99" s="4">
        <v>25026.55</v>
      </c>
      <c r="AQ99" s="4">
        <f t="shared" si="32"/>
        <v>31220.940000000002</v>
      </c>
      <c r="AR99" s="1">
        <f t="shared" si="50"/>
        <v>0.22682020464470318</v>
      </c>
      <c r="AS99" s="1">
        <f t="shared" si="51"/>
        <v>0.7731797953552968</v>
      </c>
      <c r="AU99" s="4">
        <f t="shared" si="33"/>
        <v>33081.87</v>
      </c>
      <c r="AV99" s="1">
        <f t="shared" si="52"/>
        <v>0.24349651334703873</v>
      </c>
      <c r="AW99" s="1">
        <f t="shared" si="53"/>
        <v>0.7565034866529612</v>
      </c>
    </row>
    <row r="100" spans="1:49" ht="12.75">
      <c r="A100" s="3">
        <v>1426</v>
      </c>
      <c r="B100" s="6">
        <v>12</v>
      </c>
      <c r="C100" s="4">
        <v>779.4</v>
      </c>
      <c r="D100" s="4">
        <f t="shared" si="38"/>
        <v>190.76041026</v>
      </c>
      <c r="E100" s="4">
        <v>10948.52</v>
      </c>
      <c r="G100" s="4">
        <f t="shared" si="39"/>
        <v>0</v>
      </c>
      <c r="H100" s="4">
        <f t="shared" si="54"/>
        <v>0</v>
      </c>
      <c r="I100" s="4">
        <f t="shared" si="40"/>
        <v>190.76041026</v>
      </c>
      <c r="J100" s="4">
        <f t="shared" si="28"/>
        <v>10948.52</v>
      </c>
      <c r="L100" s="4">
        <v>2039.2</v>
      </c>
      <c r="M100" s="4">
        <f aca="true" t="shared" si="57" ref="M100:M131">L100*0.2447529</f>
        <v>499.10011368</v>
      </c>
      <c r="N100" s="4">
        <v>32211.73</v>
      </c>
      <c r="O100" s="4">
        <v>1746.6</v>
      </c>
      <c r="P100" s="4">
        <f t="shared" si="56"/>
        <v>427.48541514</v>
      </c>
      <c r="Q100" s="4">
        <v>27176.5</v>
      </c>
      <c r="S100" s="4">
        <f t="shared" si="41"/>
        <v>4565.2</v>
      </c>
      <c r="T100" s="4">
        <f t="shared" si="42"/>
        <v>1117.3459390799999</v>
      </c>
      <c r="U100" s="4">
        <v>70336.75</v>
      </c>
      <c r="W100" s="4">
        <v>9980.1</v>
      </c>
      <c r="X100" s="4">
        <f t="shared" si="43"/>
        <v>2340.8809832362504</v>
      </c>
      <c r="Y100" s="4">
        <v>11310.77</v>
      </c>
      <c r="AA100" s="4">
        <f t="shared" si="44"/>
        <v>0</v>
      </c>
      <c r="AB100" s="4">
        <f t="shared" si="55"/>
        <v>0</v>
      </c>
      <c r="AC100" s="4">
        <f t="shared" si="45"/>
        <v>2340.8809832362504</v>
      </c>
      <c r="AD100" s="4">
        <f t="shared" si="30"/>
        <v>11310.77</v>
      </c>
      <c r="AG100" s="4">
        <f t="shared" si="46"/>
        <v>0</v>
      </c>
      <c r="AI100" s="4">
        <v>4327.4</v>
      </c>
      <c r="AJ100" s="4">
        <f t="shared" si="47"/>
        <v>1015.0127119824999</v>
      </c>
      <c r="AK100" s="4">
        <v>4594.51</v>
      </c>
      <c r="AM100" s="4">
        <f t="shared" si="48"/>
        <v>14307.5</v>
      </c>
      <c r="AN100" s="4">
        <f t="shared" si="49"/>
        <v>3355.89369521875</v>
      </c>
      <c r="AO100" s="4">
        <v>15905.28</v>
      </c>
      <c r="AQ100" s="4">
        <f t="shared" si="32"/>
        <v>22259.29</v>
      </c>
      <c r="AR100" s="1">
        <f t="shared" si="50"/>
        <v>0.49186294800957264</v>
      </c>
      <c r="AS100" s="1">
        <f t="shared" si="51"/>
        <v>0.5081370519904274</v>
      </c>
      <c r="AU100" s="4">
        <f t="shared" si="33"/>
        <v>86242.03</v>
      </c>
      <c r="AV100" s="1">
        <f t="shared" si="52"/>
        <v>0.8155739144823005</v>
      </c>
      <c r="AW100" s="1">
        <f t="shared" si="53"/>
        <v>0.18442608551769946</v>
      </c>
    </row>
    <row r="101" spans="1:49" ht="12.75">
      <c r="A101" s="3">
        <v>1427</v>
      </c>
      <c r="B101" s="6">
        <v>12</v>
      </c>
      <c r="C101" s="4">
        <v>2056.88</v>
      </c>
      <c r="D101" s="4">
        <f t="shared" si="38"/>
        <v>503.427344952</v>
      </c>
      <c r="E101" s="4">
        <v>32466.33</v>
      </c>
      <c r="G101" s="4">
        <f t="shared" si="39"/>
        <v>0</v>
      </c>
      <c r="H101" s="4">
        <f t="shared" si="54"/>
        <v>0</v>
      </c>
      <c r="I101" s="4">
        <f t="shared" si="40"/>
        <v>503.427344952</v>
      </c>
      <c r="J101" s="4">
        <f t="shared" si="28"/>
        <v>32466.33</v>
      </c>
      <c r="L101" s="4">
        <v>2382.7</v>
      </c>
      <c r="M101" s="4">
        <f t="shared" si="57"/>
        <v>583.17273483</v>
      </c>
      <c r="N101" s="4">
        <v>37637.86</v>
      </c>
      <c r="O101" s="4">
        <v>1357.77</v>
      </c>
      <c r="P101" s="4">
        <f t="shared" si="56"/>
        <v>332.318145033</v>
      </c>
      <c r="Q101" s="4">
        <v>21404.9</v>
      </c>
      <c r="S101" s="4">
        <f t="shared" si="41"/>
        <v>5797.35</v>
      </c>
      <c r="T101" s="4">
        <f t="shared" si="42"/>
        <v>1418.918224815</v>
      </c>
      <c r="U101" s="4">
        <v>91509.09</v>
      </c>
      <c r="X101" s="4">
        <f t="shared" si="43"/>
        <v>0</v>
      </c>
      <c r="Y101" s="4">
        <f>(X101/AN101)*AO101</f>
        <v>0</v>
      </c>
      <c r="AA101" s="4">
        <f t="shared" si="44"/>
        <v>0</v>
      </c>
      <c r="AB101" s="4">
        <f t="shared" si="55"/>
        <v>0</v>
      </c>
      <c r="AC101" s="4">
        <f t="shared" si="45"/>
        <v>0</v>
      </c>
      <c r="AD101" s="4">
        <f t="shared" si="30"/>
        <v>0</v>
      </c>
      <c r="AG101" s="4">
        <f t="shared" si="46"/>
        <v>0</v>
      </c>
      <c r="AI101" s="4">
        <v>1748.8</v>
      </c>
      <c r="AJ101" s="4">
        <f t="shared" si="47"/>
        <v>410.18954354</v>
      </c>
      <c r="AK101" s="4">
        <v>1885.59</v>
      </c>
      <c r="AM101" s="4">
        <f t="shared" si="48"/>
        <v>1748.8</v>
      </c>
      <c r="AN101" s="4">
        <f t="shared" si="49"/>
        <v>410.18954354</v>
      </c>
      <c r="AO101" s="4">
        <v>1885.59</v>
      </c>
      <c r="AQ101" s="4">
        <f t="shared" si="32"/>
        <v>32466.33</v>
      </c>
      <c r="AR101" s="1">
        <f t="shared" si="50"/>
        <v>1</v>
      </c>
      <c r="AS101" s="1">
        <f t="shared" si="51"/>
        <v>0</v>
      </c>
      <c r="AU101" s="4">
        <f t="shared" si="33"/>
        <v>93394.68</v>
      </c>
      <c r="AV101" s="1">
        <f t="shared" si="52"/>
        <v>0.9798105202566142</v>
      </c>
      <c r="AW101" s="1">
        <f t="shared" si="53"/>
        <v>0.02018947974338581</v>
      </c>
    </row>
    <row r="102" spans="1:49" ht="12.75">
      <c r="A102" s="3">
        <v>1428</v>
      </c>
      <c r="B102" s="6">
        <v>12</v>
      </c>
      <c r="C102" s="4">
        <v>182.72</v>
      </c>
      <c r="D102" s="4">
        <f t="shared" si="38"/>
        <v>44.721249887999996</v>
      </c>
      <c r="E102" s="4">
        <v>2266.11</v>
      </c>
      <c r="G102" s="4">
        <f t="shared" si="39"/>
        <v>0</v>
      </c>
      <c r="H102" s="4">
        <f t="shared" si="54"/>
        <v>0</v>
      </c>
      <c r="I102" s="4">
        <f t="shared" si="40"/>
        <v>44.721249887999996</v>
      </c>
      <c r="J102" s="4">
        <f t="shared" si="28"/>
        <v>2266.11</v>
      </c>
      <c r="L102" s="4">
        <v>550.01</v>
      </c>
      <c r="M102" s="4">
        <f t="shared" si="57"/>
        <v>134.616542529</v>
      </c>
      <c r="N102" s="4">
        <v>8688.07</v>
      </c>
      <c r="O102" s="4">
        <v>773</v>
      </c>
      <c r="P102" s="4">
        <f t="shared" si="56"/>
        <v>189.1939917</v>
      </c>
      <c r="Q102" s="4">
        <v>11740.41</v>
      </c>
      <c r="S102" s="4">
        <f t="shared" si="41"/>
        <v>1505.73</v>
      </c>
      <c r="T102" s="4">
        <f t="shared" si="42"/>
        <v>368.531784117</v>
      </c>
      <c r="U102" s="4">
        <v>22694.09</v>
      </c>
      <c r="W102" s="4">
        <v>4598.7</v>
      </c>
      <c r="X102" s="4">
        <f t="shared" si="43"/>
        <v>1078.64744617875</v>
      </c>
      <c r="Y102" s="4">
        <v>5267.28</v>
      </c>
      <c r="AA102" s="4">
        <f t="shared" si="44"/>
        <v>0</v>
      </c>
      <c r="AB102" s="4">
        <f t="shared" si="55"/>
        <v>0</v>
      </c>
      <c r="AC102" s="4">
        <f t="shared" si="45"/>
        <v>1078.64744617875</v>
      </c>
      <c r="AD102" s="4">
        <f t="shared" si="30"/>
        <v>5267.28</v>
      </c>
      <c r="AG102" s="4">
        <f t="shared" si="46"/>
        <v>0</v>
      </c>
      <c r="AI102" s="4">
        <v>1766.4</v>
      </c>
      <c r="AJ102" s="4">
        <f t="shared" si="47"/>
        <v>414.31770912</v>
      </c>
      <c r="AK102" s="4">
        <v>2246.44</v>
      </c>
      <c r="AM102" s="4">
        <f t="shared" si="48"/>
        <v>6365.1</v>
      </c>
      <c r="AN102" s="4">
        <f t="shared" si="49"/>
        <v>1492.96515529875</v>
      </c>
      <c r="AO102" s="4">
        <v>7513.72</v>
      </c>
      <c r="AQ102" s="4">
        <f t="shared" si="32"/>
        <v>7533.389999999999</v>
      </c>
      <c r="AR102" s="1">
        <f t="shared" si="50"/>
        <v>0.3008087992258466</v>
      </c>
      <c r="AS102" s="1">
        <f t="shared" si="51"/>
        <v>0.6991912007741535</v>
      </c>
      <c r="AU102" s="4">
        <f t="shared" si="33"/>
        <v>30207.81</v>
      </c>
      <c r="AV102" s="1">
        <f t="shared" si="52"/>
        <v>0.7512656495124936</v>
      </c>
      <c r="AW102" s="1">
        <f t="shared" si="53"/>
        <v>0.24873435048750636</v>
      </c>
    </row>
    <row r="103" spans="1:49" ht="12.75">
      <c r="A103" s="3">
        <v>1429</v>
      </c>
      <c r="B103" s="6">
        <v>12</v>
      </c>
      <c r="C103" s="4">
        <v>4454.83</v>
      </c>
      <c r="D103" s="4">
        <f t="shared" si="38"/>
        <v>1090.332561507</v>
      </c>
      <c r="E103" s="4">
        <v>64268.27</v>
      </c>
      <c r="F103" s="4">
        <v>49.56</v>
      </c>
      <c r="G103" s="4">
        <f t="shared" si="39"/>
        <v>12.129953724</v>
      </c>
      <c r="H103" s="4">
        <v>789.93</v>
      </c>
      <c r="I103" s="4">
        <f t="shared" si="40"/>
        <v>1102.462515231</v>
      </c>
      <c r="J103" s="4">
        <f t="shared" si="28"/>
        <v>65058.2</v>
      </c>
      <c r="L103" s="4">
        <v>0</v>
      </c>
      <c r="M103" s="4">
        <f t="shared" si="57"/>
        <v>0</v>
      </c>
      <c r="O103" s="4">
        <v>1599.92</v>
      </c>
      <c r="P103" s="4">
        <f t="shared" si="56"/>
        <v>391.585059768</v>
      </c>
      <c r="Q103" s="4">
        <v>24802.95</v>
      </c>
      <c r="S103" s="4">
        <f t="shared" si="41"/>
        <v>6104.31</v>
      </c>
      <c r="T103" s="4">
        <f t="shared" si="42"/>
        <v>1494.047574999</v>
      </c>
      <c r="U103" s="4">
        <v>89861.15</v>
      </c>
      <c r="W103" s="4">
        <v>72460.7</v>
      </c>
      <c r="X103" s="4">
        <f t="shared" si="43"/>
        <v>16996.00952515375</v>
      </c>
      <c r="Y103" s="4">
        <v>93021.38</v>
      </c>
      <c r="Z103" s="4">
        <v>1227.37</v>
      </c>
      <c r="AA103" s="4">
        <f t="shared" si="44"/>
        <v>287.88560158662494</v>
      </c>
      <c r="AB103" s="4">
        <v>1575.84</v>
      </c>
      <c r="AC103" s="4">
        <f t="shared" si="45"/>
        <v>17283.895126740375</v>
      </c>
      <c r="AD103" s="4">
        <f t="shared" si="30"/>
        <v>94597.22</v>
      </c>
      <c r="AG103" s="4">
        <f t="shared" si="46"/>
        <v>0</v>
      </c>
      <c r="AI103" s="4">
        <v>7222.6</v>
      </c>
      <c r="AJ103" s="4">
        <f t="shared" si="47"/>
        <v>1694.0959498925001</v>
      </c>
      <c r="AK103" s="4">
        <v>9605</v>
      </c>
      <c r="AM103" s="4">
        <f t="shared" si="48"/>
        <v>80910.67</v>
      </c>
      <c r="AN103" s="4">
        <f t="shared" si="49"/>
        <v>18977.991076632872</v>
      </c>
      <c r="AO103" s="4">
        <v>104202.22</v>
      </c>
      <c r="AQ103" s="4">
        <f t="shared" si="32"/>
        <v>159655.41999999998</v>
      </c>
      <c r="AR103" s="1">
        <f t="shared" si="50"/>
        <v>0.40749133352315886</v>
      </c>
      <c r="AS103" s="1">
        <f t="shared" si="51"/>
        <v>0.5925086664768413</v>
      </c>
      <c r="AU103" s="4">
        <f t="shared" si="33"/>
        <v>194063.37</v>
      </c>
      <c r="AV103" s="1">
        <f t="shared" si="52"/>
        <v>0.46305054890059877</v>
      </c>
      <c r="AW103" s="1">
        <f t="shared" si="53"/>
        <v>0.5369494510994012</v>
      </c>
    </row>
    <row r="104" spans="1:49" ht="12.75">
      <c r="A104" s="3">
        <v>1430</v>
      </c>
      <c r="B104" s="6">
        <v>12</v>
      </c>
      <c r="C104" s="4">
        <v>133.28</v>
      </c>
      <c r="D104" s="4">
        <f t="shared" si="38"/>
        <v>32.620666512</v>
      </c>
      <c r="E104" s="4">
        <v>1919.24</v>
      </c>
      <c r="F104" s="4">
        <v>3242.24</v>
      </c>
      <c r="G104" s="4">
        <f t="shared" si="39"/>
        <v>793.547642496</v>
      </c>
      <c r="H104" s="4">
        <v>51334.69</v>
      </c>
      <c r="I104" s="4">
        <f t="shared" si="40"/>
        <v>826.1683090079999</v>
      </c>
      <c r="J104" s="4">
        <f t="shared" si="28"/>
        <v>53253.93</v>
      </c>
      <c r="L104" s="4">
        <v>179.83</v>
      </c>
      <c r="M104" s="4">
        <f t="shared" si="57"/>
        <v>44.013914007000004</v>
      </c>
      <c r="N104" s="4">
        <v>2819.46</v>
      </c>
      <c r="O104" s="4">
        <v>1047.32</v>
      </c>
      <c r="P104" s="4">
        <f t="shared" si="56"/>
        <v>256.334607228</v>
      </c>
      <c r="Q104" s="4">
        <v>16877.07</v>
      </c>
      <c r="S104" s="4">
        <f t="shared" si="41"/>
        <v>4602.67</v>
      </c>
      <c r="T104" s="4">
        <f t="shared" si="42"/>
        <v>1126.516830243</v>
      </c>
      <c r="U104" s="4">
        <v>72950.46</v>
      </c>
      <c r="W104" s="4">
        <v>34992.4</v>
      </c>
      <c r="X104" s="4">
        <f t="shared" si="43"/>
        <v>8207.637570545001</v>
      </c>
      <c r="Y104" s="4">
        <v>45065.4</v>
      </c>
      <c r="Z104" s="4">
        <v>18097.17</v>
      </c>
      <c r="AA104" s="4">
        <f t="shared" si="44"/>
        <v>4244.779220989124</v>
      </c>
      <c r="AB104" s="4">
        <v>23242.74</v>
      </c>
      <c r="AC104" s="4">
        <f t="shared" si="45"/>
        <v>12452.416791534124</v>
      </c>
      <c r="AD104" s="4">
        <f t="shared" si="30"/>
        <v>68308.14</v>
      </c>
      <c r="AF104" s="4">
        <v>4049.6</v>
      </c>
      <c r="AG104" s="4">
        <f t="shared" si="46"/>
        <v>949.8533711800001</v>
      </c>
      <c r="AH104" s="4">
        <v>5230.61</v>
      </c>
      <c r="AI104" s="4">
        <v>10062.7</v>
      </c>
      <c r="AJ104" s="4">
        <f t="shared" si="47"/>
        <v>2360.25521487875</v>
      </c>
      <c r="AK104" s="4">
        <v>13584.62</v>
      </c>
      <c r="AM104" s="4">
        <f t="shared" si="48"/>
        <v>67201.87</v>
      </c>
      <c r="AN104" s="4">
        <f t="shared" si="49"/>
        <v>15762.525377592872</v>
      </c>
      <c r="AO104" s="4">
        <v>87123.37</v>
      </c>
      <c r="AQ104" s="4">
        <f aca="true" t="shared" si="58" ref="AQ104:AQ136">J104+AD104</f>
        <v>121562.07</v>
      </c>
      <c r="AR104" s="1">
        <f t="shared" si="50"/>
        <v>0.4380801511524113</v>
      </c>
      <c r="AS104" s="1">
        <f t="shared" si="51"/>
        <v>0.5619198488475887</v>
      </c>
      <c r="AU104" s="4">
        <f aca="true" t="shared" si="59" ref="AU104:AU135">U104+AO104</f>
        <v>160073.83000000002</v>
      </c>
      <c r="AV104" s="1">
        <f t="shared" si="52"/>
        <v>0.45573008404934146</v>
      </c>
      <c r="AW104" s="1">
        <f t="shared" si="53"/>
        <v>0.5442699159506584</v>
      </c>
    </row>
    <row r="105" spans="1:49" ht="12.75">
      <c r="A105" s="3">
        <v>1431</v>
      </c>
      <c r="B105" s="6">
        <v>12</v>
      </c>
      <c r="C105" s="4">
        <v>6.45</v>
      </c>
      <c r="D105" s="4">
        <f t="shared" si="38"/>
        <v>1.578656205</v>
      </c>
      <c r="E105" s="4">
        <v>92.94</v>
      </c>
      <c r="F105" s="4">
        <v>4189.59</v>
      </c>
      <c r="G105" s="4">
        <f t="shared" si="39"/>
        <v>1025.414302311</v>
      </c>
      <c r="H105" s="4">
        <v>66649.44</v>
      </c>
      <c r="I105" s="4">
        <f t="shared" si="40"/>
        <v>1026.992958516</v>
      </c>
      <c r="J105" s="4">
        <f t="shared" si="28"/>
        <v>66742.38</v>
      </c>
      <c r="L105" s="4">
        <v>1219.19</v>
      </c>
      <c r="M105" s="4">
        <f t="shared" si="57"/>
        <v>298.400288151</v>
      </c>
      <c r="N105" s="4">
        <v>19115.011</v>
      </c>
      <c r="O105" s="4">
        <v>3336.34</v>
      </c>
      <c r="P105" s="4">
        <f t="shared" si="56"/>
        <v>816.578890386</v>
      </c>
      <c r="Q105" s="4">
        <v>54330.34</v>
      </c>
      <c r="S105" s="4">
        <f t="shared" si="41"/>
        <v>8751.57</v>
      </c>
      <c r="T105" s="4">
        <f t="shared" si="42"/>
        <v>2141.972137053</v>
      </c>
      <c r="U105" s="4">
        <v>140187.73</v>
      </c>
      <c r="W105" s="4">
        <v>5595.2</v>
      </c>
      <c r="X105" s="4">
        <f t="shared" si="43"/>
        <v>1312.38136666</v>
      </c>
      <c r="Y105" s="4">
        <v>7240.24</v>
      </c>
      <c r="Z105" s="4">
        <v>2871.5</v>
      </c>
      <c r="AA105" s="4">
        <f t="shared" si="44"/>
        <v>673.5242876687499</v>
      </c>
      <c r="AB105" s="4">
        <v>3677.5</v>
      </c>
      <c r="AC105" s="4">
        <f t="shared" si="45"/>
        <v>1985.9056543287497</v>
      </c>
      <c r="AD105" s="4">
        <f t="shared" si="30"/>
        <v>10917.74</v>
      </c>
      <c r="AF105" s="4">
        <v>1609.3</v>
      </c>
      <c r="AG105" s="4">
        <f t="shared" si="46"/>
        <v>377.46914022125003</v>
      </c>
      <c r="AH105" s="4">
        <v>2094.96</v>
      </c>
      <c r="AI105" s="4">
        <v>3507.4</v>
      </c>
      <c r="AJ105" s="4">
        <f t="shared" si="47"/>
        <v>822.6777247325001</v>
      </c>
      <c r="AK105" s="4">
        <v>4747.5</v>
      </c>
      <c r="AM105" s="4">
        <f t="shared" si="48"/>
        <v>13583.4</v>
      </c>
      <c r="AN105" s="4">
        <f t="shared" si="49"/>
        <v>3186.0525192825</v>
      </c>
      <c r="AO105" s="4">
        <v>17760.2</v>
      </c>
      <c r="AQ105" s="4">
        <f t="shared" si="58"/>
        <v>77660.12000000001</v>
      </c>
      <c r="AR105" s="1">
        <f t="shared" si="50"/>
        <v>0.8594163902914391</v>
      </c>
      <c r="AS105" s="1">
        <f t="shared" si="51"/>
        <v>0.14058360970856082</v>
      </c>
      <c r="AU105" s="4">
        <f t="shared" si="59"/>
        <v>157947.93000000002</v>
      </c>
      <c r="AV105" s="1">
        <f t="shared" si="52"/>
        <v>0.8875566143855129</v>
      </c>
      <c r="AW105" s="1">
        <f t="shared" si="53"/>
        <v>0.112443385614487</v>
      </c>
    </row>
    <row r="106" spans="1:49" ht="12.75">
      <c r="A106" s="3">
        <v>1432</v>
      </c>
      <c r="B106" s="6">
        <v>12</v>
      </c>
      <c r="C106" s="4">
        <v>1.64</v>
      </c>
      <c r="D106" s="4">
        <f t="shared" si="38"/>
        <v>0.40139475599999996</v>
      </c>
      <c r="E106" s="4">
        <v>23.6</v>
      </c>
      <c r="F106" s="4">
        <v>1365.1</v>
      </c>
      <c r="G106" s="4">
        <f t="shared" si="39"/>
        <v>334.11218378999996</v>
      </c>
      <c r="H106" s="4">
        <v>21863.37</v>
      </c>
      <c r="I106" s="4">
        <f t="shared" si="40"/>
        <v>334.51357854599996</v>
      </c>
      <c r="J106" s="4">
        <f t="shared" si="28"/>
        <v>21886.969999999998</v>
      </c>
      <c r="L106" s="4">
        <v>2282.87</v>
      </c>
      <c r="M106" s="4">
        <f t="shared" si="57"/>
        <v>558.739052823</v>
      </c>
      <c r="N106" s="4">
        <v>36985</v>
      </c>
      <c r="O106" s="4">
        <v>7726.93</v>
      </c>
      <c r="P106" s="4">
        <f t="shared" si="56"/>
        <v>1891.188525597</v>
      </c>
      <c r="Q106" s="4">
        <v>132420.2</v>
      </c>
      <c r="S106" s="4">
        <f t="shared" si="41"/>
        <v>11376.54</v>
      </c>
      <c r="T106" s="4">
        <f t="shared" si="42"/>
        <v>2784.441156966</v>
      </c>
      <c r="U106" s="4">
        <v>191292.17</v>
      </c>
      <c r="W106" s="4">
        <v>104.3</v>
      </c>
      <c r="X106" s="4">
        <f t="shared" si="43"/>
        <v>24.46407215875</v>
      </c>
      <c r="Y106" s="4">
        <v>135.14</v>
      </c>
      <c r="Z106" s="4">
        <v>359.28</v>
      </c>
      <c r="AA106" s="4">
        <f t="shared" si="44"/>
        <v>84.270870999</v>
      </c>
      <c r="AB106" s="4">
        <v>459.86</v>
      </c>
      <c r="AC106" s="4">
        <f t="shared" si="45"/>
        <v>108.73494315775</v>
      </c>
      <c r="AD106" s="4">
        <f t="shared" si="30"/>
        <v>595</v>
      </c>
      <c r="AF106" s="4">
        <v>846.5</v>
      </c>
      <c r="AG106" s="4">
        <f t="shared" si="46"/>
        <v>198.55069110625</v>
      </c>
      <c r="AH106" s="4">
        <v>1113.38</v>
      </c>
      <c r="AI106" s="4">
        <v>1446.1</v>
      </c>
      <c r="AJ106" s="4">
        <f t="shared" si="47"/>
        <v>339.18978666124997</v>
      </c>
      <c r="AK106" s="4">
        <v>2082.38</v>
      </c>
      <c r="AM106" s="4">
        <f t="shared" si="48"/>
        <v>2756.18</v>
      </c>
      <c r="AN106" s="4">
        <f t="shared" si="49"/>
        <v>646.47542092525</v>
      </c>
      <c r="AO106" s="4">
        <v>3790.76</v>
      </c>
      <c r="AQ106" s="4">
        <f t="shared" si="58"/>
        <v>22481.969999999998</v>
      </c>
      <c r="AR106" s="1">
        <f t="shared" si="50"/>
        <v>0.9735343477462162</v>
      </c>
      <c r="AS106" s="1">
        <f t="shared" si="51"/>
        <v>0.026465652253783813</v>
      </c>
      <c r="AU106" s="4">
        <f t="shared" si="59"/>
        <v>195082.93000000002</v>
      </c>
      <c r="AV106" s="1">
        <f t="shared" si="52"/>
        <v>0.9805684690095643</v>
      </c>
      <c r="AW106" s="1">
        <f t="shared" si="53"/>
        <v>0.019431530990435708</v>
      </c>
    </row>
    <row r="107" spans="1:49" ht="12.75">
      <c r="A107" s="3">
        <v>1433</v>
      </c>
      <c r="B107" s="6">
        <v>12</v>
      </c>
      <c r="C107" s="4">
        <v>0</v>
      </c>
      <c r="D107" s="4">
        <f t="shared" si="38"/>
        <v>0</v>
      </c>
      <c r="E107" s="4">
        <f>D107/T107*U107</f>
        <v>0</v>
      </c>
      <c r="F107" s="4">
        <v>0</v>
      </c>
      <c r="G107" s="4">
        <f t="shared" si="39"/>
        <v>0</v>
      </c>
      <c r="H107" s="4">
        <f>(G107/T107)*U107</f>
        <v>0</v>
      </c>
      <c r="I107" s="4">
        <f t="shared" si="40"/>
        <v>0</v>
      </c>
      <c r="J107" s="4">
        <f t="shared" si="28"/>
        <v>0</v>
      </c>
      <c r="L107" s="4">
        <v>1094.21</v>
      </c>
      <c r="M107" s="4">
        <f t="shared" si="57"/>
        <v>267.811070709</v>
      </c>
      <c r="N107" s="4">
        <v>18117.3</v>
      </c>
      <c r="O107" s="4">
        <v>4969.7</v>
      </c>
      <c r="P107" s="4">
        <f t="shared" si="56"/>
        <v>1216.34848713</v>
      </c>
      <c r="Q107" s="4">
        <v>89892.75</v>
      </c>
      <c r="S107" s="4">
        <f t="shared" si="41"/>
        <v>6063.91</v>
      </c>
      <c r="T107" s="4">
        <f t="shared" si="42"/>
        <v>1484.159557839</v>
      </c>
      <c r="U107" s="4">
        <v>108010.05</v>
      </c>
      <c r="W107" s="4">
        <v>0</v>
      </c>
      <c r="X107" s="4">
        <f t="shared" si="43"/>
        <v>0</v>
      </c>
      <c r="Y107" s="4">
        <f>(X107/AN107)*AO107</f>
        <v>0</v>
      </c>
      <c r="Z107" s="4">
        <v>0</v>
      </c>
      <c r="AA107" s="4">
        <f t="shared" si="44"/>
        <v>0</v>
      </c>
      <c r="AB107" s="4">
        <f>(AA107/AN107)*AO107</f>
        <v>0</v>
      </c>
      <c r="AC107" s="4">
        <f t="shared" si="45"/>
        <v>0</v>
      </c>
      <c r="AD107" s="4">
        <f t="shared" si="30"/>
        <v>0</v>
      </c>
      <c r="AF107" s="4">
        <v>320.1</v>
      </c>
      <c r="AG107" s="4">
        <f t="shared" si="46"/>
        <v>75.08101148625</v>
      </c>
      <c r="AH107" s="4">
        <v>420.54</v>
      </c>
      <c r="AI107" s="4">
        <v>125.9</v>
      </c>
      <c r="AJ107" s="4">
        <f t="shared" si="47"/>
        <v>29.530457188750002</v>
      </c>
      <c r="AK107" s="4">
        <v>146.85</v>
      </c>
      <c r="AM107" s="4">
        <f t="shared" si="48"/>
        <v>446</v>
      </c>
      <c r="AN107" s="4">
        <f t="shared" si="49"/>
        <v>104.611468675</v>
      </c>
      <c r="AO107" s="4">
        <v>567.39</v>
      </c>
      <c r="AQ107" s="4">
        <f t="shared" si="58"/>
        <v>0</v>
      </c>
      <c r="AR107" s="1">
        <v>0</v>
      </c>
      <c r="AS107" s="1">
        <v>0</v>
      </c>
      <c r="AU107" s="4">
        <f t="shared" si="59"/>
        <v>108577.44</v>
      </c>
      <c r="AV107" s="1">
        <f t="shared" si="52"/>
        <v>0.9947743288108469</v>
      </c>
      <c r="AW107" s="1">
        <f t="shared" si="53"/>
        <v>0.005225671189153106</v>
      </c>
    </row>
    <row r="108" spans="1:49" ht="12.75">
      <c r="A108" s="3">
        <v>1434</v>
      </c>
      <c r="B108" s="6">
        <v>12</v>
      </c>
      <c r="C108" s="4">
        <v>3730.3</v>
      </c>
      <c r="D108" s="4">
        <f t="shared" si="38"/>
        <v>913.00174287</v>
      </c>
      <c r="E108" s="4">
        <v>50889.23</v>
      </c>
      <c r="F108" s="4">
        <v>182.07</v>
      </c>
      <c r="G108" s="4">
        <f t="shared" si="39"/>
        <v>44.562160502999994</v>
      </c>
      <c r="H108" s="4">
        <v>2483.77</v>
      </c>
      <c r="I108" s="4">
        <f t="shared" si="40"/>
        <v>957.563903373</v>
      </c>
      <c r="J108" s="4">
        <f t="shared" si="28"/>
        <v>53373</v>
      </c>
      <c r="L108" s="4">
        <v>290.48</v>
      </c>
      <c r="M108" s="4">
        <f t="shared" si="57"/>
        <v>71.095822392</v>
      </c>
      <c r="N108" s="4">
        <v>3962.8</v>
      </c>
      <c r="O108" s="4">
        <v>368.35</v>
      </c>
      <c r="P108" s="4">
        <f t="shared" si="56"/>
        <v>90.154730715</v>
      </c>
      <c r="Q108" s="4">
        <v>5025</v>
      </c>
      <c r="S108" s="4">
        <f t="shared" si="41"/>
        <v>4571.200000000001</v>
      </c>
      <c r="T108" s="4">
        <f t="shared" si="42"/>
        <v>1118.8144564800002</v>
      </c>
      <c r="U108" s="4">
        <v>62360.8</v>
      </c>
      <c r="W108" s="4">
        <v>61903.9</v>
      </c>
      <c r="X108" s="4">
        <f t="shared" si="43"/>
        <v>14519.86075271375</v>
      </c>
      <c r="Y108" s="4">
        <v>74326.56</v>
      </c>
      <c r="Z108" s="4">
        <v>457.5</v>
      </c>
      <c r="AA108" s="4">
        <f t="shared" si="44"/>
        <v>107.30884959375001</v>
      </c>
      <c r="AB108" s="4">
        <v>548.95</v>
      </c>
      <c r="AC108" s="4">
        <f t="shared" si="45"/>
        <v>14627.1696023075</v>
      </c>
      <c r="AD108" s="4">
        <f t="shared" si="30"/>
        <v>74875.51</v>
      </c>
      <c r="AF108" s="4">
        <v>8300</v>
      </c>
      <c r="AG108" s="4">
        <f t="shared" si="46"/>
        <v>1946.8053587499999</v>
      </c>
      <c r="AH108" s="4">
        <v>10006.57</v>
      </c>
      <c r="AI108" s="4">
        <v>8519.3</v>
      </c>
      <c r="AJ108" s="4">
        <f t="shared" si="47"/>
        <v>1998.2432400962498</v>
      </c>
      <c r="AK108" s="4">
        <v>10255.01</v>
      </c>
      <c r="AM108" s="4">
        <f t="shared" si="48"/>
        <v>79180.7</v>
      </c>
      <c r="AN108" s="4">
        <f t="shared" si="49"/>
        <v>18572.218201153748</v>
      </c>
      <c r="AO108" s="4">
        <v>95137.09</v>
      </c>
      <c r="AQ108" s="4">
        <f t="shared" si="58"/>
        <v>128248.51</v>
      </c>
      <c r="AR108" s="1">
        <f aca="true" t="shared" si="60" ref="AR108:AR121">J108/AQ108</f>
        <v>0.416168577709012</v>
      </c>
      <c r="AS108" s="1">
        <f aca="true" t="shared" si="61" ref="AS108:AS121">AD108/AQ108</f>
        <v>0.5838314222909881</v>
      </c>
      <c r="AU108" s="4">
        <f t="shared" si="59"/>
        <v>157497.89</v>
      </c>
      <c r="AV108" s="1">
        <f t="shared" si="52"/>
        <v>0.39594689173296227</v>
      </c>
      <c r="AW108" s="1">
        <f t="shared" si="53"/>
        <v>0.6040531082670376</v>
      </c>
    </row>
    <row r="109" spans="1:49" ht="12.75">
      <c r="A109" s="3">
        <v>1435</v>
      </c>
      <c r="B109" s="6">
        <v>12</v>
      </c>
      <c r="C109" s="4">
        <v>2675.48</v>
      </c>
      <c r="D109" s="4">
        <f t="shared" si="38"/>
        <v>654.831488892</v>
      </c>
      <c r="E109" s="4">
        <v>36449.24</v>
      </c>
      <c r="F109" s="4">
        <v>2427.55</v>
      </c>
      <c r="G109" s="4">
        <f t="shared" si="39"/>
        <v>594.149902395</v>
      </c>
      <c r="H109" s="4">
        <v>33116.88</v>
      </c>
      <c r="I109" s="4">
        <f t="shared" si="40"/>
        <v>1248.981391287</v>
      </c>
      <c r="J109" s="4">
        <f t="shared" si="28"/>
        <v>69566.12</v>
      </c>
      <c r="L109" s="4">
        <v>392.12</v>
      </c>
      <c r="M109" s="4">
        <f t="shared" si="57"/>
        <v>95.972507148</v>
      </c>
      <c r="N109" s="4">
        <v>5349.35</v>
      </c>
      <c r="O109" s="4">
        <v>0</v>
      </c>
      <c r="P109" s="4">
        <f t="shared" si="56"/>
        <v>0</v>
      </c>
      <c r="S109" s="4">
        <f t="shared" si="41"/>
        <v>5495.150000000001</v>
      </c>
      <c r="T109" s="4">
        <f t="shared" si="42"/>
        <v>1344.9538984350002</v>
      </c>
      <c r="U109" s="4">
        <v>74965.47</v>
      </c>
      <c r="W109" s="4">
        <v>29788.3</v>
      </c>
      <c r="X109" s="4">
        <f t="shared" si="43"/>
        <v>6986.99061060875</v>
      </c>
      <c r="Y109" s="4">
        <v>35777.69</v>
      </c>
      <c r="Z109" s="4">
        <v>6099.5</v>
      </c>
      <c r="AA109" s="4">
        <f t="shared" si="44"/>
        <v>1430.66738381875</v>
      </c>
      <c r="AB109" s="4">
        <v>7319.36</v>
      </c>
      <c r="AC109" s="4">
        <f t="shared" si="45"/>
        <v>8417.6579944275</v>
      </c>
      <c r="AD109" s="4">
        <f t="shared" si="30"/>
        <v>43097.05</v>
      </c>
      <c r="AF109" s="4">
        <v>9047.2</v>
      </c>
      <c r="AG109" s="4">
        <f t="shared" si="46"/>
        <v>2122.06475201</v>
      </c>
      <c r="AH109" s="4">
        <v>10908.01</v>
      </c>
      <c r="AJ109" s="4">
        <f t="shared" si="47"/>
        <v>0</v>
      </c>
      <c r="AM109" s="4">
        <f t="shared" si="48"/>
        <v>44935</v>
      </c>
      <c r="AN109" s="4">
        <f t="shared" si="49"/>
        <v>10539.722746437501</v>
      </c>
      <c r="AO109" s="4">
        <v>54005.06</v>
      </c>
      <c r="AQ109" s="4">
        <f t="shared" si="58"/>
        <v>112663.17</v>
      </c>
      <c r="AR109" s="1">
        <f t="shared" si="60"/>
        <v>0.617469932720693</v>
      </c>
      <c r="AS109" s="1">
        <f t="shared" si="61"/>
        <v>0.382530067279307</v>
      </c>
      <c r="AU109" s="4">
        <f t="shared" si="59"/>
        <v>128970.53</v>
      </c>
      <c r="AV109" s="1">
        <f t="shared" si="52"/>
        <v>0.5812604631461157</v>
      </c>
      <c r="AW109" s="1">
        <f t="shared" si="53"/>
        <v>0.4187395368538844</v>
      </c>
    </row>
    <row r="110" spans="1:49" ht="12.75">
      <c r="A110" s="3">
        <v>1436</v>
      </c>
      <c r="B110" s="6">
        <v>12</v>
      </c>
      <c r="C110" s="4">
        <v>2338.63</v>
      </c>
      <c r="D110" s="4">
        <f t="shared" si="38"/>
        <v>572.386474527</v>
      </c>
      <c r="E110" s="4">
        <v>31903.85</v>
      </c>
      <c r="F110" s="4">
        <v>2265.66</v>
      </c>
      <c r="G110" s="4">
        <f t="shared" si="39"/>
        <v>554.526855414</v>
      </c>
      <c r="H110" s="4">
        <v>30908.26</v>
      </c>
      <c r="I110" s="4">
        <f t="shared" si="40"/>
        <v>1126.913329941</v>
      </c>
      <c r="J110" s="4">
        <f t="shared" si="28"/>
        <v>62812.11</v>
      </c>
      <c r="L110" s="4">
        <v>319.19</v>
      </c>
      <c r="M110" s="4">
        <f t="shared" si="57"/>
        <v>78.122678151</v>
      </c>
      <c r="N110" s="4">
        <v>4354.47</v>
      </c>
      <c r="O110" s="4">
        <v>0</v>
      </c>
      <c r="P110" s="4">
        <f t="shared" si="56"/>
        <v>0</v>
      </c>
      <c r="S110" s="4">
        <f t="shared" si="41"/>
        <v>4923.48</v>
      </c>
      <c r="T110" s="4">
        <f t="shared" si="42"/>
        <v>1205.036008092</v>
      </c>
      <c r="U110" s="4">
        <v>67166.58</v>
      </c>
      <c r="W110" s="4">
        <v>27086.5</v>
      </c>
      <c r="X110" s="4">
        <f t="shared" si="43"/>
        <v>6353.270283106251</v>
      </c>
      <c r="Y110" s="4">
        <v>32556.08</v>
      </c>
      <c r="Z110" s="4">
        <v>8198.3</v>
      </c>
      <c r="AA110" s="4">
        <f t="shared" si="44"/>
        <v>1922.95112923375</v>
      </c>
      <c r="AB110" s="4">
        <v>9848.89</v>
      </c>
      <c r="AC110" s="4">
        <f t="shared" si="45"/>
        <v>8276.22141234</v>
      </c>
      <c r="AD110" s="4">
        <f t="shared" si="30"/>
        <v>42404.97</v>
      </c>
      <c r="AF110" s="4">
        <v>4868.3</v>
      </c>
      <c r="AG110" s="4">
        <f t="shared" si="46"/>
        <v>1141.88343710875</v>
      </c>
      <c r="AH110" s="4">
        <v>5877.91</v>
      </c>
      <c r="AJ110" s="4">
        <f t="shared" si="47"/>
        <v>0</v>
      </c>
      <c r="AM110" s="4">
        <f t="shared" si="48"/>
        <v>40153.100000000006</v>
      </c>
      <c r="AN110" s="4">
        <f t="shared" si="49"/>
        <v>9418.104849448751</v>
      </c>
      <c r="AO110" s="4">
        <v>48282.88</v>
      </c>
      <c r="AQ110" s="4">
        <f t="shared" si="58"/>
        <v>105217.08</v>
      </c>
      <c r="AR110" s="1">
        <f t="shared" si="60"/>
        <v>0.5969763654342052</v>
      </c>
      <c r="AS110" s="1">
        <f t="shared" si="61"/>
        <v>0.4030236345657948</v>
      </c>
      <c r="AU110" s="4">
        <f t="shared" si="59"/>
        <v>115449.45999999999</v>
      </c>
      <c r="AV110" s="1">
        <f t="shared" si="52"/>
        <v>0.5817834054832306</v>
      </c>
      <c r="AW110" s="1">
        <f t="shared" si="53"/>
        <v>0.4182165945167695</v>
      </c>
    </row>
    <row r="111" spans="1:49" ht="12.75">
      <c r="A111" s="3">
        <v>1437</v>
      </c>
      <c r="B111" s="6">
        <v>12</v>
      </c>
      <c r="C111" s="4">
        <v>821.87</v>
      </c>
      <c r="D111" s="4">
        <f t="shared" si="38"/>
        <v>201.155065923</v>
      </c>
      <c r="E111" s="4">
        <v>11212.05</v>
      </c>
      <c r="F111" s="4">
        <v>1976.38</v>
      </c>
      <c r="G111" s="4">
        <f t="shared" si="39"/>
        <v>483.72473650200004</v>
      </c>
      <c r="H111" s="4">
        <v>26962</v>
      </c>
      <c r="I111" s="4">
        <f t="shared" si="40"/>
        <v>684.879802425</v>
      </c>
      <c r="J111" s="4">
        <f t="shared" si="28"/>
        <v>38174.05</v>
      </c>
      <c r="L111" s="4">
        <v>180.38</v>
      </c>
      <c r="M111" s="4">
        <f t="shared" si="57"/>
        <v>44.148528102</v>
      </c>
      <c r="N111" s="4">
        <v>2460.82</v>
      </c>
      <c r="O111" s="4">
        <v>0</v>
      </c>
      <c r="P111" s="4">
        <f t="shared" si="56"/>
        <v>0</v>
      </c>
      <c r="S111" s="4">
        <f t="shared" si="41"/>
        <v>2978.63</v>
      </c>
      <c r="T111" s="4">
        <f t="shared" si="42"/>
        <v>729.028330527</v>
      </c>
      <c r="U111" s="4">
        <v>40634.87</v>
      </c>
      <c r="W111" s="4">
        <v>21741.7</v>
      </c>
      <c r="X111" s="4">
        <f t="shared" si="43"/>
        <v>5099.62145401625</v>
      </c>
      <c r="Y111" s="4">
        <v>26145.49</v>
      </c>
      <c r="Z111" s="4">
        <v>9015.1</v>
      </c>
      <c r="AA111" s="4">
        <f t="shared" si="44"/>
        <v>2114.53554092375</v>
      </c>
      <c r="AB111" s="4">
        <v>10855.25</v>
      </c>
      <c r="AC111" s="4">
        <f t="shared" si="45"/>
        <v>7214.15699494</v>
      </c>
      <c r="AD111" s="4">
        <f t="shared" si="30"/>
        <v>37000.740000000005</v>
      </c>
      <c r="AF111" s="4">
        <v>2057.5</v>
      </c>
      <c r="AG111" s="4">
        <f t="shared" si="46"/>
        <v>482.59662959375</v>
      </c>
      <c r="AH111" s="4">
        <v>2529.47</v>
      </c>
      <c r="AJ111" s="4">
        <f t="shared" si="47"/>
        <v>0</v>
      </c>
      <c r="AM111" s="4">
        <f t="shared" si="48"/>
        <v>32814.3</v>
      </c>
      <c r="AN111" s="4">
        <f t="shared" si="49"/>
        <v>7696.7536245337515</v>
      </c>
      <c r="AO111" s="4">
        <v>39530.21</v>
      </c>
      <c r="AQ111" s="4">
        <f t="shared" si="58"/>
        <v>75174.79000000001</v>
      </c>
      <c r="AR111" s="1">
        <f t="shared" si="60"/>
        <v>0.5078038794654431</v>
      </c>
      <c r="AS111" s="1">
        <f t="shared" si="61"/>
        <v>0.49219612053455686</v>
      </c>
      <c r="AU111" s="4">
        <f t="shared" si="59"/>
        <v>80165.08</v>
      </c>
      <c r="AV111" s="1">
        <f t="shared" si="52"/>
        <v>0.5068899076755116</v>
      </c>
      <c r="AW111" s="1">
        <f t="shared" si="53"/>
        <v>0.4931100923244884</v>
      </c>
    </row>
    <row r="112" spans="1:49" ht="12.75">
      <c r="A112" s="3">
        <v>1438</v>
      </c>
      <c r="B112" s="6">
        <v>12</v>
      </c>
      <c r="C112" s="4">
        <v>815.84</v>
      </c>
      <c r="D112" s="4">
        <f t="shared" si="38"/>
        <v>199.67920593600002</v>
      </c>
      <c r="E112" s="4">
        <v>11129.78</v>
      </c>
      <c r="F112" s="4">
        <v>268.16</v>
      </c>
      <c r="G112" s="4">
        <f t="shared" si="39"/>
        <v>65.63293766400001</v>
      </c>
      <c r="H112" s="4">
        <v>3658.29</v>
      </c>
      <c r="I112" s="4">
        <f t="shared" si="40"/>
        <v>265.3121436</v>
      </c>
      <c r="J112" s="4">
        <f t="shared" si="28"/>
        <v>14788.07</v>
      </c>
      <c r="L112" s="4">
        <v>184.79</v>
      </c>
      <c r="M112" s="4">
        <f t="shared" si="57"/>
        <v>45.227888391</v>
      </c>
      <c r="N112" s="4">
        <v>2520.9</v>
      </c>
      <c r="O112" s="4">
        <v>0</v>
      </c>
      <c r="P112" s="4">
        <f t="shared" si="56"/>
        <v>0</v>
      </c>
      <c r="S112" s="4">
        <f t="shared" si="41"/>
        <v>1268.79</v>
      </c>
      <c r="T112" s="4">
        <f t="shared" si="42"/>
        <v>310.540031991</v>
      </c>
      <c r="U112" s="4">
        <v>17308.97</v>
      </c>
      <c r="W112" s="4">
        <v>12759.5</v>
      </c>
      <c r="X112" s="4">
        <f t="shared" si="43"/>
        <v>2992.80276806875</v>
      </c>
      <c r="Y112" s="4">
        <v>15355.41</v>
      </c>
      <c r="Z112" s="4">
        <v>1326</v>
      </c>
      <c r="AA112" s="4">
        <f t="shared" si="44"/>
        <v>311.019747675</v>
      </c>
      <c r="AB112" s="4">
        <v>1597.8</v>
      </c>
      <c r="AC112" s="4">
        <f t="shared" si="45"/>
        <v>3303.82251574375</v>
      </c>
      <c r="AD112" s="4">
        <f t="shared" si="30"/>
        <v>16953.21</v>
      </c>
      <c r="AF112" s="4">
        <v>2453</v>
      </c>
      <c r="AG112" s="4">
        <f t="shared" si="46"/>
        <v>575.3630777125001</v>
      </c>
      <c r="AH112" s="4">
        <v>3036.47</v>
      </c>
      <c r="AJ112" s="4">
        <f t="shared" si="47"/>
        <v>0</v>
      </c>
      <c r="AM112" s="4">
        <f t="shared" si="48"/>
        <v>16538.5</v>
      </c>
      <c r="AN112" s="4">
        <f t="shared" si="49"/>
        <v>3879.18559345625</v>
      </c>
      <c r="AO112" s="4">
        <v>19989.28</v>
      </c>
      <c r="AQ112" s="4">
        <f t="shared" si="58"/>
        <v>31741.28</v>
      </c>
      <c r="AR112" s="1">
        <f t="shared" si="60"/>
        <v>0.46589394000493994</v>
      </c>
      <c r="AS112" s="1">
        <f t="shared" si="61"/>
        <v>0.53410605999506</v>
      </c>
      <c r="AU112" s="4">
        <f t="shared" si="59"/>
        <v>37298.25</v>
      </c>
      <c r="AV112" s="1">
        <f t="shared" si="52"/>
        <v>0.464069225767965</v>
      </c>
      <c r="AW112" s="1">
        <f t="shared" si="53"/>
        <v>0.535930774232035</v>
      </c>
    </row>
    <row r="113" spans="1:49" ht="12.75">
      <c r="A113" s="3">
        <v>1439</v>
      </c>
      <c r="B113" s="6">
        <v>12</v>
      </c>
      <c r="C113" s="4">
        <v>734.89</v>
      </c>
      <c r="D113" s="4">
        <f t="shared" si="38"/>
        <v>179.86645868099998</v>
      </c>
      <c r="E113" s="4">
        <v>10025.47</v>
      </c>
      <c r="F113" s="4">
        <v>0</v>
      </c>
      <c r="G113" s="4">
        <f t="shared" si="39"/>
        <v>0</v>
      </c>
      <c r="H113" s="4">
        <f aca="true" t="shared" si="62" ref="H113:H120">(G113/T113)*U113</f>
        <v>0</v>
      </c>
      <c r="I113" s="4">
        <f t="shared" si="40"/>
        <v>179.86645868099998</v>
      </c>
      <c r="J113" s="4">
        <f t="shared" si="28"/>
        <v>10025.47</v>
      </c>
      <c r="L113" s="4">
        <v>184.79</v>
      </c>
      <c r="M113" s="4">
        <f t="shared" si="57"/>
        <v>45.227888391</v>
      </c>
      <c r="N113" s="4">
        <v>2520.9</v>
      </c>
      <c r="O113" s="4">
        <v>0</v>
      </c>
      <c r="P113" s="4">
        <f t="shared" si="56"/>
        <v>0</v>
      </c>
      <c r="S113" s="4">
        <f t="shared" si="41"/>
        <v>919.68</v>
      </c>
      <c r="T113" s="4">
        <f t="shared" si="42"/>
        <v>225.09434707199998</v>
      </c>
      <c r="U113" s="4">
        <v>12546.37</v>
      </c>
      <c r="W113" s="4">
        <v>10339.1</v>
      </c>
      <c r="X113" s="4">
        <f t="shared" si="43"/>
        <v>2425.0861788737498</v>
      </c>
      <c r="Y113" s="4">
        <v>12451.41</v>
      </c>
      <c r="AA113" s="4">
        <f t="shared" si="44"/>
        <v>0</v>
      </c>
      <c r="AB113" s="4">
        <f aca="true" t="shared" si="63" ref="AB113:AB121">(AA113/AN113)*AO113</f>
        <v>0</v>
      </c>
      <c r="AC113" s="4">
        <f t="shared" si="45"/>
        <v>2425.0861788737498</v>
      </c>
      <c r="AD113" s="4">
        <f t="shared" si="30"/>
        <v>12451.41</v>
      </c>
      <c r="AF113" s="4">
        <v>2453</v>
      </c>
      <c r="AG113" s="4">
        <f t="shared" si="46"/>
        <v>575.3630777125001</v>
      </c>
      <c r="AH113" s="4">
        <v>3036.07</v>
      </c>
      <c r="AJ113" s="4">
        <f t="shared" si="47"/>
        <v>0</v>
      </c>
      <c r="AM113" s="4">
        <f t="shared" si="48"/>
        <v>12792.1</v>
      </c>
      <c r="AN113" s="4">
        <f t="shared" si="49"/>
        <v>3000.44925658625</v>
      </c>
      <c r="AO113" s="4">
        <v>15487.48</v>
      </c>
      <c r="AQ113" s="4">
        <f t="shared" si="58"/>
        <v>22476.879999999997</v>
      </c>
      <c r="AR113" s="1">
        <f t="shared" si="60"/>
        <v>0.4460347699502778</v>
      </c>
      <c r="AS113" s="1">
        <f t="shared" si="61"/>
        <v>0.5539652300497223</v>
      </c>
      <c r="AU113" s="4">
        <f t="shared" si="59"/>
        <v>28033.85</v>
      </c>
      <c r="AV113" s="1">
        <f t="shared" si="52"/>
        <v>0.44754359461864857</v>
      </c>
      <c r="AW113" s="1">
        <f t="shared" si="53"/>
        <v>0.5524564053813514</v>
      </c>
    </row>
    <row r="114" spans="1:49" ht="12.75">
      <c r="A114" s="3">
        <v>1440</v>
      </c>
      <c r="B114" s="6">
        <v>12</v>
      </c>
      <c r="C114" s="4">
        <v>230.57</v>
      </c>
      <c r="D114" s="4">
        <f t="shared" si="38"/>
        <v>56.432676152999996</v>
      </c>
      <c r="E114" s="4">
        <v>3145.49</v>
      </c>
      <c r="F114" s="4">
        <v>0</v>
      </c>
      <c r="G114" s="4">
        <f t="shared" si="39"/>
        <v>0</v>
      </c>
      <c r="H114" s="4">
        <f t="shared" si="62"/>
        <v>0</v>
      </c>
      <c r="I114" s="4">
        <f t="shared" si="40"/>
        <v>56.432676152999996</v>
      </c>
      <c r="J114" s="4">
        <f t="shared" si="28"/>
        <v>3145.49</v>
      </c>
      <c r="L114" s="4">
        <v>137.05</v>
      </c>
      <c r="M114" s="4">
        <f t="shared" si="57"/>
        <v>33.543384945</v>
      </c>
      <c r="N114" s="4">
        <v>1869.67</v>
      </c>
      <c r="O114" s="4">
        <v>0</v>
      </c>
      <c r="P114" s="4">
        <f t="shared" si="56"/>
        <v>0</v>
      </c>
      <c r="S114" s="4">
        <f t="shared" si="41"/>
        <v>367.62</v>
      </c>
      <c r="T114" s="4">
        <f t="shared" si="42"/>
        <v>89.976061098</v>
      </c>
      <c r="U114" s="4">
        <v>5015.16</v>
      </c>
      <c r="W114" s="4">
        <v>2792</v>
      </c>
      <c r="X114" s="4">
        <f t="shared" si="43"/>
        <v>654.8771761</v>
      </c>
      <c r="Y114" s="4">
        <v>3399.93</v>
      </c>
      <c r="AA114" s="4">
        <f t="shared" si="44"/>
        <v>0</v>
      </c>
      <c r="AB114" s="4">
        <f t="shared" si="63"/>
        <v>0</v>
      </c>
      <c r="AC114" s="4">
        <f t="shared" si="45"/>
        <v>654.8771761</v>
      </c>
      <c r="AD114" s="4">
        <f t="shared" si="30"/>
        <v>3399.93</v>
      </c>
      <c r="AF114" s="4">
        <v>1819.3</v>
      </c>
      <c r="AG114" s="4">
        <f t="shared" si="46"/>
        <v>426.72566134625</v>
      </c>
      <c r="AH114" s="4">
        <v>2251.75</v>
      </c>
      <c r="AJ114" s="4">
        <f t="shared" si="47"/>
        <v>0</v>
      </c>
      <c r="AM114" s="4">
        <f t="shared" si="48"/>
        <v>4611.3</v>
      </c>
      <c r="AN114" s="4">
        <f t="shared" si="49"/>
        <v>1081.60283744625</v>
      </c>
      <c r="AO114" s="4">
        <v>5651.68</v>
      </c>
      <c r="AQ114" s="4">
        <f t="shared" si="58"/>
        <v>6545.42</v>
      </c>
      <c r="AR114" s="1">
        <f t="shared" si="60"/>
        <v>0.4805635085296283</v>
      </c>
      <c r="AS114" s="1">
        <f t="shared" si="61"/>
        <v>0.5194364914703716</v>
      </c>
      <c r="AU114" s="4">
        <f t="shared" si="59"/>
        <v>10666.84</v>
      </c>
      <c r="AV114" s="1">
        <f t="shared" si="52"/>
        <v>0.47016360984134004</v>
      </c>
      <c r="AW114" s="1">
        <f t="shared" si="53"/>
        <v>0.5298363901586599</v>
      </c>
    </row>
    <row r="115" spans="1:49" ht="12.75">
      <c r="A115" s="3">
        <v>1441</v>
      </c>
      <c r="B115" s="6">
        <v>12</v>
      </c>
      <c r="C115" s="4">
        <v>14.16</v>
      </c>
      <c r="D115" s="4">
        <f t="shared" si="38"/>
        <v>3.465701064</v>
      </c>
      <c r="E115" s="4">
        <v>193.12</v>
      </c>
      <c r="G115" s="4">
        <f t="shared" si="39"/>
        <v>0</v>
      </c>
      <c r="H115" s="4">
        <f t="shared" si="62"/>
        <v>0</v>
      </c>
      <c r="I115" s="4">
        <f t="shared" si="40"/>
        <v>3.465701064</v>
      </c>
      <c r="J115" s="4">
        <f t="shared" si="28"/>
        <v>193.12</v>
      </c>
      <c r="M115" s="4">
        <f t="shared" si="57"/>
        <v>0</v>
      </c>
      <c r="P115" s="4">
        <f t="shared" si="56"/>
        <v>0</v>
      </c>
      <c r="S115" s="4">
        <f t="shared" si="41"/>
        <v>14.16</v>
      </c>
      <c r="T115" s="4">
        <f t="shared" si="42"/>
        <v>3.465701064</v>
      </c>
      <c r="U115" s="4">
        <v>193.12</v>
      </c>
      <c r="W115" s="4">
        <v>66.3</v>
      </c>
      <c r="X115" s="4">
        <f t="shared" si="43"/>
        <v>15.550987383749998</v>
      </c>
      <c r="Y115" s="4">
        <v>79.62</v>
      </c>
      <c r="AA115" s="4">
        <f t="shared" si="44"/>
        <v>0</v>
      </c>
      <c r="AB115" s="4">
        <f t="shared" si="63"/>
        <v>0</v>
      </c>
      <c r="AC115" s="4">
        <f t="shared" si="45"/>
        <v>15.550987383749998</v>
      </c>
      <c r="AD115" s="4">
        <f t="shared" si="30"/>
        <v>79.62</v>
      </c>
      <c r="AG115" s="4">
        <f t="shared" si="46"/>
        <v>0</v>
      </c>
      <c r="AJ115" s="4">
        <f t="shared" si="47"/>
        <v>0</v>
      </c>
      <c r="AM115" s="4">
        <f t="shared" si="48"/>
        <v>66.3</v>
      </c>
      <c r="AN115" s="4">
        <f t="shared" si="49"/>
        <v>15.550987383749998</v>
      </c>
      <c r="AO115" s="4">
        <v>79.62</v>
      </c>
      <c r="AQ115" s="4">
        <f t="shared" si="58"/>
        <v>272.74</v>
      </c>
      <c r="AR115" s="1">
        <f t="shared" si="60"/>
        <v>0.7080736232309159</v>
      </c>
      <c r="AS115" s="1">
        <f t="shared" si="61"/>
        <v>0.2919263767690841</v>
      </c>
      <c r="AU115" s="4">
        <f t="shared" si="59"/>
        <v>272.74</v>
      </c>
      <c r="AV115" s="1">
        <f t="shared" si="52"/>
        <v>0.7080736232309159</v>
      </c>
      <c r="AW115" s="1">
        <f t="shared" si="53"/>
        <v>0.2919263767690841</v>
      </c>
    </row>
    <row r="116" spans="1:49" ht="12.75">
      <c r="A116" s="3">
        <v>1442</v>
      </c>
      <c r="B116" s="6">
        <v>12</v>
      </c>
      <c r="C116" s="4">
        <v>128.7</v>
      </c>
      <c r="D116" s="4">
        <f t="shared" si="38"/>
        <v>31.499698229999996</v>
      </c>
      <c r="E116" s="4">
        <v>1755.67</v>
      </c>
      <c r="G116" s="4">
        <f t="shared" si="39"/>
        <v>0</v>
      </c>
      <c r="H116" s="4">
        <f t="shared" si="62"/>
        <v>0</v>
      </c>
      <c r="I116" s="4">
        <f t="shared" si="40"/>
        <v>31.499698229999996</v>
      </c>
      <c r="J116" s="4">
        <f t="shared" si="28"/>
        <v>1755.67</v>
      </c>
      <c r="M116" s="4">
        <f t="shared" si="57"/>
        <v>0</v>
      </c>
      <c r="P116" s="4">
        <f t="shared" si="56"/>
        <v>0</v>
      </c>
      <c r="S116" s="4">
        <f t="shared" si="41"/>
        <v>128.7</v>
      </c>
      <c r="T116" s="4">
        <f t="shared" si="42"/>
        <v>31.499698229999996</v>
      </c>
      <c r="U116" s="4">
        <v>1755.67</v>
      </c>
      <c r="W116" s="4">
        <v>602.3</v>
      </c>
      <c r="X116" s="4">
        <f t="shared" si="43"/>
        <v>141.27239368374998</v>
      </c>
      <c r="Y116" s="4">
        <v>723.78</v>
      </c>
      <c r="AA116" s="4">
        <f t="shared" si="44"/>
        <v>0</v>
      </c>
      <c r="AB116" s="4">
        <f t="shared" si="63"/>
        <v>0</v>
      </c>
      <c r="AC116" s="4">
        <f t="shared" si="45"/>
        <v>141.27239368374998</v>
      </c>
      <c r="AD116" s="4">
        <f t="shared" si="30"/>
        <v>723.78</v>
      </c>
      <c r="AG116" s="4">
        <f t="shared" si="46"/>
        <v>0</v>
      </c>
      <c r="AJ116" s="4">
        <f t="shared" si="47"/>
        <v>0</v>
      </c>
      <c r="AM116" s="4">
        <f t="shared" si="48"/>
        <v>602.3</v>
      </c>
      <c r="AN116" s="4">
        <f t="shared" si="49"/>
        <v>141.27239368374998</v>
      </c>
      <c r="AO116" s="4">
        <v>723.78</v>
      </c>
      <c r="AQ116" s="4">
        <f t="shared" si="58"/>
        <v>2479.45</v>
      </c>
      <c r="AR116" s="1">
        <f t="shared" si="60"/>
        <v>0.7080884873661498</v>
      </c>
      <c r="AS116" s="1">
        <f t="shared" si="61"/>
        <v>0.29191151263385023</v>
      </c>
      <c r="AU116" s="4">
        <f t="shared" si="59"/>
        <v>2479.45</v>
      </c>
      <c r="AV116" s="1">
        <f t="shared" si="52"/>
        <v>0.7080884873661498</v>
      </c>
      <c r="AW116" s="1">
        <f t="shared" si="53"/>
        <v>0.29191151263385023</v>
      </c>
    </row>
    <row r="117" spans="1:49" ht="12.75">
      <c r="A117" s="3">
        <v>1443</v>
      </c>
      <c r="B117" s="6">
        <v>12</v>
      </c>
      <c r="C117" s="4">
        <v>849.85</v>
      </c>
      <c r="D117" s="4">
        <f t="shared" si="38"/>
        <v>208.003252065</v>
      </c>
      <c r="E117" s="4">
        <v>11995.52</v>
      </c>
      <c r="G117" s="4">
        <f t="shared" si="39"/>
        <v>0</v>
      </c>
      <c r="H117" s="4">
        <f t="shared" si="62"/>
        <v>0</v>
      </c>
      <c r="I117" s="4">
        <f t="shared" si="40"/>
        <v>208.003252065</v>
      </c>
      <c r="J117" s="4">
        <f t="shared" si="28"/>
        <v>11995.52</v>
      </c>
      <c r="M117" s="4">
        <f t="shared" si="57"/>
        <v>0</v>
      </c>
      <c r="P117" s="4">
        <f t="shared" si="56"/>
        <v>0</v>
      </c>
      <c r="S117" s="4">
        <f t="shared" si="41"/>
        <v>849.85</v>
      </c>
      <c r="T117" s="4">
        <f t="shared" si="42"/>
        <v>208.003252065</v>
      </c>
      <c r="U117" s="4">
        <v>11995.52</v>
      </c>
      <c r="W117" s="4">
        <v>699.5</v>
      </c>
      <c r="X117" s="4">
        <f t="shared" si="43"/>
        <v>164.07112631875</v>
      </c>
      <c r="Y117" s="4">
        <v>849.46</v>
      </c>
      <c r="AA117" s="4">
        <f t="shared" si="44"/>
        <v>0</v>
      </c>
      <c r="AB117" s="4">
        <f t="shared" si="63"/>
        <v>0</v>
      </c>
      <c r="AC117" s="4">
        <f t="shared" si="45"/>
        <v>164.07112631875</v>
      </c>
      <c r="AD117" s="4">
        <f t="shared" si="30"/>
        <v>849.46</v>
      </c>
      <c r="AG117" s="4">
        <f t="shared" si="46"/>
        <v>0</v>
      </c>
      <c r="AJ117" s="4">
        <f t="shared" si="47"/>
        <v>0</v>
      </c>
      <c r="AM117" s="4">
        <f t="shared" si="48"/>
        <v>699.5</v>
      </c>
      <c r="AN117" s="4">
        <f t="shared" si="49"/>
        <v>164.07112631875</v>
      </c>
      <c r="AO117" s="4">
        <v>849.46</v>
      </c>
      <c r="AQ117" s="4">
        <f t="shared" si="58"/>
        <v>12844.98</v>
      </c>
      <c r="AR117" s="1">
        <f t="shared" si="60"/>
        <v>0.9338683283274868</v>
      </c>
      <c r="AS117" s="1">
        <f t="shared" si="61"/>
        <v>0.06613167167251331</v>
      </c>
      <c r="AU117" s="4">
        <f t="shared" si="59"/>
        <v>12844.98</v>
      </c>
      <c r="AV117" s="1">
        <f t="shared" si="52"/>
        <v>0.9338683283274868</v>
      </c>
      <c r="AW117" s="1">
        <f t="shared" si="53"/>
        <v>0.06613167167251331</v>
      </c>
    </row>
    <row r="118" spans="1:49" ht="12.75">
      <c r="A118" s="3">
        <v>1444</v>
      </c>
      <c r="B118" s="6">
        <v>12</v>
      </c>
      <c r="C118" s="4">
        <v>875.29</v>
      </c>
      <c r="D118" s="4">
        <f t="shared" si="38"/>
        <v>214.229765841</v>
      </c>
      <c r="E118" s="4">
        <v>12438.39</v>
      </c>
      <c r="G118" s="4">
        <f t="shared" si="39"/>
        <v>0</v>
      </c>
      <c r="H118" s="4">
        <f t="shared" si="62"/>
        <v>0</v>
      </c>
      <c r="I118" s="4">
        <f t="shared" si="40"/>
        <v>214.229765841</v>
      </c>
      <c r="J118" s="4">
        <f t="shared" si="28"/>
        <v>12438.39</v>
      </c>
      <c r="M118" s="4">
        <f t="shared" si="57"/>
        <v>0</v>
      </c>
      <c r="P118" s="4">
        <f t="shared" si="56"/>
        <v>0</v>
      </c>
      <c r="S118" s="4">
        <f t="shared" si="41"/>
        <v>875.29</v>
      </c>
      <c r="T118" s="4">
        <f t="shared" si="42"/>
        <v>214.229765841</v>
      </c>
      <c r="U118" s="4">
        <v>12438.39</v>
      </c>
      <c r="W118" s="4">
        <v>671.3</v>
      </c>
      <c r="X118" s="4">
        <f t="shared" si="43"/>
        <v>157.45667919624998</v>
      </c>
      <c r="Y118" s="4">
        <v>805.5</v>
      </c>
      <c r="AA118" s="4">
        <f t="shared" si="44"/>
        <v>0</v>
      </c>
      <c r="AB118" s="4">
        <f t="shared" si="63"/>
        <v>0</v>
      </c>
      <c r="AC118" s="4">
        <f t="shared" si="45"/>
        <v>157.45667919624998</v>
      </c>
      <c r="AD118" s="4">
        <f t="shared" si="30"/>
        <v>805.5</v>
      </c>
      <c r="AG118" s="4">
        <f t="shared" si="46"/>
        <v>0</v>
      </c>
      <c r="AJ118" s="4">
        <f t="shared" si="47"/>
        <v>0</v>
      </c>
      <c r="AM118" s="4">
        <f t="shared" si="48"/>
        <v>671.3</v>
      </c>
      <c r="AN118" s="4">
        <f t="shared" si="49"/>
        <v>157.45667919624998</v>
      </c>
      <c r="AO118" s="4">
        <v>805.5</v>
      </c>
      <c r="AQ118" s="4">
        <f t="shared" si="58"/>
        <v>13243.89</v>
      </c>
      <c r="AR118" s="1">
        <f t="shared" si="60"/>
        <v>0.939179500886824</v>
      </c>
      <c r="AS118" s="1">
        <f t="shared" si="61"/>
        <v>0.06082049911317597</v>
      </c>
      <c r="AU118" s="4">
        <f t="shared" si="59"/>
        <v>13243.89</v>
      </c>
      <c r="AV118" s="1">
        <f t="shared" si="52"/>
        <v>0.939179500886824</v>
      </c>
      <c r="AW118" s="1">
        <f t="shared" si="53"/>
        <v>0.06082049911317597</v>
      </c>
    </row>
    <row r="119" spans="1:49" ht="12.75">
      <c r="A119" s="3">
        <v>1445</v>
      </c>
      <c r="B119" s="6">
        <v>12</v>
      </c>
      <c r="C119" s="4">
        <v>418.62</v>
      </c>
      <c r="D119" s="4">
        <f t="shared" si="38"/>
        <v>102.458458998</v>
      </c>
      <c r="E119" s="4">
        <v>5948.75</v>
      </c>
      <c r="G119" s="4">
        <f t="shared" si="39"/>
        <v>0</v>
      </c>
      <c r="H119" s="4">
        <f t="shared" si="62"/>
        <v>0</v>
      </c>
      <c r="I119" s="4">
        <f t="shared" si="40"/>
        <v>102.458458998</v>
      </c>
      <c r="J119" s="4">
        <f t="shared" si="28"/>
        <v>5948.75</v>
      </c>
      <c r="M119" s="4">
        <f t="shared" si="57"/>
        <v>0</v>
      </c>
      <c r="P119" s="4">
        <f t="shared" si="56"/>
        <v>0</v>
      </c>
      <c r="S119" s="4">
        <f t="shared" si="41"/>
        <v>418.62</v>
      </c>
      <c r="T119" s="4">
        <f t="shared" si="42"/>
        <v>102.458458998</v>
      </c>
      <c r="U119" s="4">
        <v>5948.75</v>
      </c>
      <c r="W119" s="4">
        <v>149.5</v>
      </c>
      <c r="X119" s="4">
        <f t="shared" si="43"/>
        <v>35.06595194375</v>
      </c>
      <c r="Y119" s="4">
        <v>179.4</v>
      </c>
      <c r="AA119" s="4">
        <f t="shared" si="44"/>
        <v>0</v>
      </c>
      <c r="AB119" s="4">
        <f t="shared" si="63"/>
        <v>0</v>
      </c>
      <c r="AC119" s="4">
        <f t="shared" si="45"/>
        <v>35.06595194375</v>
      </c>
      <c r="AD119" s="4">
        <f t="shared" si="30"/>
        <v>179.4</v>
      </c>
      <c r="AG119" s="4">
        <f t="shared" si="46"/>
        <v>0</v>
      </c>
      <c r="AJ119" s="4">
        <f t="shared" si="47"/>
        <v>0</v>
      </c>
      <c r="AM119" s="4">
        <f t="shared" si="48"/>
        <v>149.5</v>
      </c>
      <c r="AN119" s="4">
        <f t="shared" si="49"/>
        <v>35.06595194375</v>
      </c>
      <c r="AO119" s="4">
        <v>179.4</v>
      </c>
      <c r="AQ119" s="4">
        <f t="shared" si="58"/>
        <v>6128.15</v>
      </c>
      <c r="AR119" s="1">
        <f t="shared" si="60"/>
        <v>0.9707252596623778</v>
      </c>
      <c r="AS119" s="1">
        <f t="shared" si="61"/>
        <v>0.029274740337622288</v>
      </c>
      <c r="AU119" s="4">
        <f t="shared" si="59"/>
        <v>6128.15</v>
      </c>
      <c r="AV119" s="1">
        <f t="shared" si="52"/>
        <v>0.9707252596623778</v>
      </c>
      <c r="AW119" s="1">
        <f t="shared" si="53"/>
        <v>0.029274740337622288</v>
      </c>
    </row>
    <row r="120" spans="1:49" ht="12.75">
      <c r="A120" s="3">
        <v>1446</v>
      </c>
      <c r="B120" s="6">
        <v>12</v>
      </c>
      <c r="C120" s="4">
        <v>52.1</v>
      </c>
      <c r="D120" s="4">
        <f t="shared" si="38"/>
        <v>12.75162609</v>
      </c>
      <c r="E120" s="4">
        <v>740.42</v>
      </c>
      <c r="G120" s="4">
        <f t="shared" si="39"/>
        <v>0</v>
      </c>
      <c r="H120" s="4">
        <f t="shared" si="62"/>
        <v>0</v>
      </c>
      <c r="I120" s="4">
        <f t="shared" si="40"/>
        <v>12.75162609</v>
      </c>
      <c r="J120" s="4">
        <f t="shared" si="28"/>
        <v>740.42</v>
      </c>
      <c r="M120" s="4">
        <f t="shared" si="57"/>
        <v>0</v>
      </c>
      <c r="P120" s="4">
        <f t="shared" si="56"/>
        <v>0</v>
      </c>
      <c r="S120" s="4">
        <f t="shared" si="41"/>
        <v>52.1</v>
      </c>
      <c r="T120" s="4">
        <f t="shared" si="42"/>
        <v>12.75162609</v>
      </c>
      <c r="U120" s="4">
        <v>740.42</v>
      </c>
      <c r="W120" s="4">
        <v>38</v>
      </c>
      <c r="X120" s="4">
        <f t="shared" si="43"/>
        <v>8.913084775</v>
      </c>
      <c r="Y120" s="4">
        <v>45.6</v>
      </c>
      <c r="AA120" s="4">
        <f t="shared" si="44"/>
        <v>0</v>
      </c>
      <c r="AB120" s="4">
        <f t="shared" si="63"/>
        <v>0</v>
      </c>
      <c r="AC120" s="4">
        <f t="shared" si="45"/>
        <v>8.913084775</v>
      </c>
      <c r="AD120" s="4">
        <f t="shared" si="30"/>
        <v>45.6</v>
      </c>
      <c r="AG120" s="4">
        <f t="shared" si="46"/>
        <v>0</v>
      </c>
      <c r="AJ120" s="4">
        <f t="shared" si="47"/>
        <v>0</v>
      </c>
      <c r="AM120" s="4">
        <f t="shared" si="48"/>
        <v>38</v>
      </c>
      <c r="AN120" s="4">
        <f t="shared" si="49"/>
        <v>8.913084775</v>
      </c>
      <c r="AO120" s="4">
        <v>45.6</v>
      </c>
      <c r="AQ120" s="4">
        <f t="shared" si="58"/>
        <v>786.02</v>
      </c>
      <c r="AR120" s="1">
        <f t="shared" si="60"/>
        <v>0.9419862090023154</v>
      </c>
      <c r="AS120" s="1">
        <f t="shared" si="61"/>
        <v>0.05801379099768454</v>
      </c>
      <c r="AU120" s="4">
        <f t="shared" si="59"/>
        <v>786.02</v>
      </c>
      <c r="AV120" s="1">
        <f t="shared" si="52"/>
        <v>0.9419862090023154</v>
      </c>
      <c r="AW120" s="1">
        <f t="shared" si="53"/>
        <v>0.05801379099768454</v>
      </c>
    </row>
    <row r="121" spans="1:49" ht="12.75">
      <c r="A121" s="3">
        <v>1447</v>
      </c>
      <c r="B121" s="6">
        <v>12</v>
      </c>
      <c r="D121" s="4">
        <f t="shared" si="38"/>
        <v>0</v>
      </c>
      <c r="E121" s="4">
        <v>0</v>
      </c>
      <c r="G121" s="4">
        <f t="shared" si="39"/>
        <v>0</v>
      </c>
      <c r="H121" s="4">
        <v>0</v>
      </c>
      <c r="I121" s="4">
        <f t="shared" si="40"/>
        <v>0</v>
      </c>
      <c r="J121" s="4">
        <f t="shared" si="28"/>
        <v>0</v>
      </c>
      <c r="M121" s="4">
        <f t="shared" si="57"/>
        <v>0</v>
      </c>
      <c r="P121" s="4">
        <f t="shared" si="56"/>
        <v>0</v>
      </c>
      <c r="S121" s="4">
        <f t="shared" si="41"/>
        <v>0</v>
      </c>
      <c r="T121" s="4">
        <f t="shared" si="42"/>
        <v>0</v>
      </c>
      <c r="W121" s="4">
        <v>88</v>
      </c>
      <c r="X121" s="4">
        <f t="shared" si="43"/>
        <v>20.640827899999998</v>
      </c>
      <c r="Y121" s="4">
        <v>158.33</v>
      </c>
      <c r="AA121" s="4">
        <f t="shared" si="44"/>
        <v>0</v>
      </c>
      <c r="AB121" s="4">
        <f t="shared" si="63"/>
        <v>0</v>
      </c>
      <c r="AC121" s="4">
        <f t="shared" si="45"/>
        <v>20.640827899999998</v>
      </c>
      <c r="AD121" s="4">
        <f t="shared" si="30"/>
        <v>158.33</v>
      </c>
      <c r="AG121" s="4">
        <f t="shared" si="46"/>
        <v>0</v>
      </c>
      <c r="AJ121" s="4">
        <f t="shared" si="47"/>
        <v>0</v>
      </c>
      <c r="AM121" s="4">
        <f t="shared" si="48"/>
        <v>88</v>
      </c>
      <c r="AN121" s="4">
        <f t="shared" si="49"/>
        <v>20.640827899999998</v>
      </c>
      <c r="AO121" s="4">
        <v>158.33</v>
      </c>
      <c r="AQ121" s="4">
        <f t="shared" si="58"/>
        <v>158.33</v>
      </c>
      <c r="AR121" s="1">
        <f t="shared" si="60"/>
        <v>0</v>
      </c>
      <c r="AS121" s="1">
        <f t="shared" si="61"/>
        <v>1</v>
      </c>
      <c r="AU121" s="4">
        <f t="shared" si="59"/>
        <v>158.33</v>
      </c>
      <c r="AV121" s="1">
        <f t="shared" si="52"/>
        <v>0</v>
      </c>
      <c r="AW121" s="1">
        <f t="shared" si="53"/>
        <v>1</v>
      </c>
    </row>
    <row r="122" spans="1:49" ht="12.75">
      <c r="A122" s="3">
        <v>1448</v>
      </c>
      <c r="B122" s="6">
        <v>12</v>
      </c>
      <c r="D122" s="4">
        <f t="shared" si="38"/>
        <v>0</v>
      </c>
      <c r="E122" s="4">
        <v>0</v>
      </c>
      <c r="G122" s="4">
        <f t="shared" si="39"/>
        <v>0</v>
      </c>
      <c r="H122" s="4">
        <v>0</v>
      </c>
      <c r="I122" s="4">
        <f t="shared" si="40"/>
        <v>0</v>
      </c>
      <c r="J122" s="4">
        <f t="shared" si="28"/>
        <v>0</v>
      </c>
      <c r="M122" s="4">
        <f t="shared" si="57"/>
        <v>0</v>
      </c>
      <c r="P122" s="4">
        <f t="shared" si="56"/>
        <v>0</v>
      </c>
      <c r="S122" s="4">
        <f t="shared" si="41"/>
        <v>0</v>
      </c>
      <c r="T122" s="4">
        <f t="shared" si="42"/>
        <v>0</v>
      </c>
      <c r="W122" s="4">
        <v>0</v>
      </c>
      <c r="X122" s="4">
        <f t="shared" si="43"/>
        <v>0</v>
      </c>
      <c r="Y122" s="4">
        <v>0</v>
      </c>
      <c r="AA122" s="4">
        <f t="shared" si="44"/>
        <v>0</v>
      </c>
      <c r="AB122" s="4">
        <v>0</v>
      </c>
      <c r="AC122" s="4">
        <f t="shared" si="45"/>
        <v>0</v>
      </c>
      <c r="AD122" s="4">
        <f t="shared" si="30"/>
        <v>0</v>
      </c>
      <c r="AG122" s="4">
        <f t="shared" si="46"/>
        <v>0</v>
      </c>
      <c r="AJ122" s="4">
        <f t="shared" si="47"/>
        <v>0</v>
      </c>
      <c r="AM122" s="4">
        <f t="shared" si="48"/>
        <v>0</v>
      </c>
      <c r="AN122" s="4">
        <f t="shared" si="49"/>
        <v>0</v>
      </c>
      <c r="AO122" s="4">
        <v>0</v>
      </c>
      <c r="AQ122" s="4">
        <f t="shared" si="58"/>
        <v>0</v>
      </c>
      <c r="AR122" s="4">
        <f aca="true" t="shared" si="64" ref="AR122:AS127">K122+AE122</f>
        <v>0</v>
      </c>
      <c r="AS122" s="4">
        <f t="shared" si="64"/>
        <v>0</v>
      </c>
      <c r="AU122" s="4">
        <f t="shared" si="59"/>
        <v>0</v>
      </c>
      <c r="AV122" s="1">
        <v>0</v>
      </c>
      <c r="AW122" s="1">
        <v>0</v>
      </c>
    </row>
    <row r="123" spans="1:49" ht="12.75">
      <c r="A123" s="3">
        <v>1449</v>
      </c>
      <c r="B123" s="6">
        <v>12</v>
      </c>
      <c r="D123" s="4">
        <f t="shared" si="38"/>
        <v>0</v>
      </c>
      <c r="E123" s="4">
        <v>0</v>
      </c>
      <c r="G123" s="4">
        <f t="shared" si="39"/>
        <v>0</v>
      </c>
      <c r="H123" s="4">
        <v>0</v>
      </c>
      <c r="I123" s="4">
        <f t="shared" si="40"/>
        <v>0</v>
      </c>
      <c r="J123" s="4">
        <f t="shared" si="28"/>
        <v>0</v>
      </c>
      <c r="M123" s="4">
        <f t="shared" si="57"/>
        <v>0</v>
      </c>
      <c r="P123" s="4">
        <f t="shared" si="56"/>
        <v>0</v>
      </c>
      <c r="S123" s="4">
        <f t="shared" si="41"/>
        <v>0</v>
      </c>
      <c r="T123" s="4">
        <f t="shared" si="42"/>
        <v>0</v>
      </c>
      <c r="W123" s="4">
        <v>0</v>
      </c>
      <c r="X123" s="4">
        <f t="shared" si="43"/>
        <v>0</v>
      </c>
      <c r="Y123" s="4">
        <v>0</v>
      </c>
      <c r="AA123" s="4">
        <f t="shared" si="44"/>
        <v>0</v>
      </c>
      <c r="AB123" s="4">
        <v>0</v>
      </c>
      <c r="AC123" s="4">
        <f t="shared" si="45"/>
        <v>0</v>
      </c>
      <c r="AD123" s="4">
        <f t="shared" si="30"/>
        <v>0</v>
      </c>
      <c r="AG123" s="4">
        <f t="shared" si="46"/>
        <v>0</v>
      </c>
      <c r="AJ123" s="4">
        <f t="shared" si="47"/>
        <v>0</v>
      </c>
      <c r="AM123" s="4">
        <f t="shared" si="48"/>
        <v>0</v>
      </c>
      <c r="AN123" s="4">
        <f t="shared" si="49"/>
        <v>0</v>
      </c>
      <c r="AO123" s="4">
        <v>0</v>
      </c>
      <c r="AQ123" s="4">
        <f t="shared" si="58"/>
        <v>0</v>
      </c>
      <c r="AR123" s="4">
        <f t="shared" si="64"/>
        <v>0</v>
      </c>
      <c r="AS123" s="4">
        <f t="shared" si="64"/>
        <v>0</v>
      </c>
      <c r="AU123" s="4">
        <f t="shared" si="59"/>
        <v>0</v>
      </c>
      <c r="AV123" s="1">
        <v>0</v>
      </c>
      <c r="AW123" s="1">
        <v>0</v>
      </c>
    </row>
    <row r="124" spans="1:49" ht="12.75">
      <c r="A124" s="3">
        <v>1450</v>
      </c>
      <c r="B124" s="6">
        <v>12</v>
      </c>
      <c r="D124" s="4">
        <f t="shared" si="38"/>
        <v>0</v>
      </c>
      <c r="E124" s="4">
        <v>0</v>
      </c>
      <c r="G124" s="4">
        <f t="shared" si="39"/>
        <v>0</v>
      </c>
      <c r="H124" s="4">
        <v>0</v>
      </c>
      <c r="I124" s="4">
        <f t="shared" si="40"/>
        <v>0</v>
      </c>
      <c r="J124" s="4">
        <f t="shared" si="28"/>
        <v>0</v>
      </c>
      <c r="M124" s="4">
        <f t="shared" si="57"/>
        <v>0</v>
      </c>
      <c r="P124" s="4">
        <f t="shared" si="56"/>
        <v>0</v>
      </c>
      <c r="S124" s="4">
        <f t="shared" si="41"/>
        <v>0</v>
      </c>
      <c r="T124" s="4">
        <f t="shared" si="42"/>
        <v>0</v>
      </c>
      <c r="W124" s="4">
        <v>0</v>
      </c>
      <c r="X124" s="4">
        <f t="shared" si="43"/>
        <v>0</v>
      </c>
      <c r="Y124" s="4">
        <v>0</v>
      </c>
      <c r="AA124" s="4">
        <f t="shared" si="44"/>
        <v>0</v>
      </c>
      <c r="AB124" s="4">
        <v>0</v>
      </c>
      <c r="AC124" s="4">
        <f t="shared" si="45"/>
        <v>0</v>
      </c>
      <c r="AD124" s="4">
        <f t="shared" si="30"/>
        <v>0</v>
      </c>
      <c r="AG124" s="4">
        <f t="shared" si="46"/>
        <v>0</v>
      </c>
      <c r="AJ124" s="4">
        <f t="shared" si="47"/>
        <v>0</v>
      </c>
      <c r="AM124" s="4">
        <f t="shared" si="48"/>
        <v>0</v>
      </c>
      <c r="AN124" s="4">
        <f t="shared" si="49"/>
        <v>0</v>
      </c>
      <c r="AO124" s="4">
        <v>0</v>
      </c>
      <c r="AQ124" s="4">
        <f t="shared" si="58"/>
        <v>0</v>
      </c>
      <c r="AR124" s="4">
        <f t="shared" si="64"/>
        <v>0</v>
      </c>
      <c r="AS124" s="4">
        <f t="shared" si="64"/>
        <v>0</v>
      </c>
      <c r="AU124" s="4">
        <f t="shared" si="59"/>
        <v>0</v>
      </c>
      <c r="AV124" s="1">
        <v>0</v>
      </c>
      <c r="AW124" s="1">
        <v>0</v>
      </c>
    </row>
    <row r="125" spans="1:49" ht="12.75">
      <c r="A125" s="3">
        <v>1451</v>
      </c>
      <c r="B125" s="6">
        <v>12</v>
      </c>
      <c r="D125" s="4">
        <f t="shared" si="38"/>
        <v>0</v>
      </c>
      <c r="E125" s="4">
        <v>0</v>
      </c>
      <c r="G125" s="4">
        <f t="shared" si="39"/>
        <v>0</v>
      </c>
      <c r="H125" s="4">
        <v>0</v>
      </c>
      <c r="I125" s="4">
        <f t="shared" si="40"/>
        <v>0</v>
      </c>
      <c r="J125" s="4">
        <f t="shared" si="28"/>
        <v>0</v>
      </c>
      <c r="M125" s="4">
        <f t="shared" si="57"/>
        <v>0</v>
      </c>
      <c r="P125" s="4">
        <f t="shared" si="56"/>
        <v>0</v>
      </c>
      <c r="S125" s="4">
        <f t="shared" si="41"/>
        <v>0</v>
      </c>
      <c r="T125" s="4">
        <f t="shared" si="42"/>
        <v>0</v>
      </c>
      <c r="W125" s="4">
        <v>0</v>
      </c>
      <c r="X125" s="4">
        <f t="shared" si="43"/>
        <v>0</v>
      </c>
      <c r="Y125" s="4">
        <v>0</v>
      </c>
      <c r="AA125" s="4">
        <f t="shared" si="44"/>
        <v>0</v>
      </c>
      <c r="AB125" s="4">
        <v>0</v>
      </c>
      <c r="AC125" s="4">
        <f t="shared" si="45"/>
        <v>0</v>
      </c>
      <c r="AD125" s="4">
        <f t="shared" si="30"/>
        <v>0</v>
      </c>
      <c r="AG125" s="4">
        <f t="shared" si="46"/>
        <v>0</v>
      </c>
      <c r="AJ125" s="4">
        <f t="shared" si="47"/>
        <v>0</v>
      </c>
      <c r="AM125" s="4">
        <f t="shared" si="48"/>
        <v>0</v>
      </c>
      <c r="AN125" s="4">
        <f t="shared" si="49"/>
        <v>0</v>
      </c>
      <c r="AO125" s="4">
        <v>0</v>
      </c>
      <c r="AQ125" s="4">
        <f t="shared" si="58"/>
        <v>0</v>
      </c>
      <c r="AR125" s="4">
        <f t="shared" si="64"/>
        <v>0</v>
      </c>
      <c r="AS125" s="4">
        <f t="shared" si="64"/>
        <v>0</v>
      </c>
      <c r="AU125" s="4">
        <f t="shared" si="59"/>
        <v>0</v>
      </c>
      <c r="AV125" s="1">
        <v>0</v>
      </c>
      <c r="AW125" s="1">
        <v>0</v>
      </c>
    </row>
    <row r="126" spans="1:49" ht="12.75">
      <c r="A126" s="3">
        <v>1452</v>
      </c>
      <c r="B126" s="6">
        <v>12</v>
      </c>
      <c r="D126" s="4">
        <f aca="true" t="shared" si="65" ref="D126:D157">C126*0.2447529</f>
        <v>0</v>
      </c>
      <c r="E126" s="4">
        <v>0</v>
      </c>
      <c r="G126" s="4">
        <f aca="true" t="shared" si="66" ref="G126:G157">F126*0.2447529</f>
        <v>0</v>
      </c>
      <c r="H126" s="4">
        <v>0</v>
      </c>
      <c r="I126" s="4">
        <f aca="true" t="shared" si="67" ref="I126:I157">D126+G126</f>
        <v>0</v>
      </c>
      <c r="J126" s="4">
        <f t="shared" si="28"/>
        <v>0</v>
      </c>
      <c r="M126" s="4">
        <f t="shared" si="57"/>
        <v>0</v>
      </c>
      <c r="P126" s="4">
        <f t="shared" si="56"/>
        <v>0</v>
      </c>
      <c r="S126" s="4">
        <f aca="true" t="shared" si="68" ref="S126:S157">C126+F126+L126+O126</f>
        <v>0</v>
      </c>
      <c r="T126" s="4">
        <f aca="true" t="shared" si="69" ref="T126:T157">S126*0.2447529</f>
        <v>0</v>
      </c>
      <c r="W126" s="4">
        <v>0</v>
      </c>
      <c r="X126" s="4">
        <f aca="true" t="shared" si="70" ref="X126:X157">W126*0.2447529*(23/24)</f>
        <v>0</v>
      </c>
      <c r="Y126" s="4">
        <v>0</v>
      </c>
      <c r="AA126" s="4">
        <f aca="true" t="shared" si="71" ref="AA126:AA157">Z126*0.2447529*(23/24)</f>
        <v>0</v>
      </c>
      <c r="AB126" s="4">
        <v>0</v>
      </c>
      <c r="AC126" s="4">
        <f aca="true" t="shared" si="72" ref="AC126:AC157">X126+AA126</f>
        <v>0</v>
      </c>
      <c r="AD126" s="4">
        <f t="shared" si="30"/>
        <v>0</v>
      </c>
      <c r="AG126" s="4">
        <f aca="true" t="shared" si="73" ref="AG126:AG157">AF126*0.2447529*(23/24)</f>
        <v>0</v>
      </c>
      <c r="AJ126" s="4">
        <f aca="true" t="shared" si="74" ref="AJ126:AJ157">AI126*0.2447529*(23/24)</f>
        <v>0</v>
      </c>
      <c r="AM126" s="4">
        <f aca="true" t="shared" si="75" ref="AM126:AM157">W126+Z126+AF126+AI126</f>
        <v>0</v>
      </c>
      <c r="AN126" s="4">
        <f aca="true" t="shared" si="76" ref="AN126:AN157">AM126*0.2447529*(23/24)</f>
        <v>0</v>
      </c>
      <c r="AO126" s="4">
        <v>0</v>
      </c>
      <c r="AQ126" s="4">
        <f t="shared" si="58"/>
        <v>0</v>
      </c>
      <c r="AR126" s="4">
        <f t="shared" si="64"/>
        <v>0</v>
      </c>
      <c r="AS126" s="4">
        <f t="shared" si="64"/>
        <v>0</v>
      </c>
      <c r="AU126" s="4">
        <f t="shared" si="59"/>
        <v>0</v>
      </c>
      <c r="AV126" s="1">
        <v>0</v>
      </c>
      <c r="AW126" s="1">
        <v>0</v>
      </c>
    </row>
    <row r="127" spans="1:49" ht="12.75">
      <c r="A127" s="3">
        <v>1453</v>
      </c>
      <c r="B127" s="6">
        <v>12</v>
      </c>
      <c r="D127" s="4">
        <f t="shared" si="65"/>
        <v>0</v>
      </c>
      <c r="E127" s="4">
        <v>0</v>
      </c>
      <c r="G127" s="4">
        <f t="shared" si="66"/>
        <v>0</v>
      </c>
      <c r="H127" s="4">
        <v>0</v>
      </c>
      <c r="I127" s="4">
        <f t="shared" si="67"/>
        <v>0</v>
      </c>
      <c r="J127" s="4">
        <f t="shared" si="28"/>
        <v>0</v>
      </c>
      <c r="M127" s="4">
        <f t="shared" si="57"/>
        <v>0</v>
      </c>
      <c r="P127" s="4">
        <f t="shared" si="56"/>
        <v>0</v>
      </c>
      <c r="S127" s="4">
        <f t="shared" si="68"/>
        <v>0</v>
      </c>
      <c r="T127" s="4">
        <f t="shared" si="69"/>
        <v>0</v>
      </c>
      <c r="W127" s="4">
        <v>0</v>
      </c>
      <c r="X127" s="4">
        <f t="shared" si="70"/>
        <v>0</v>
      </c>
      <c r="Y127" s="4">
        <v>0</v>
      </c>
      <c r="AA127" s="4">
        <f t="shared" si="71"/>
        <v>0</v>
      </c>
      <c r="AB127" s="4">
        <v>0</v>
      </c>
      <c r="AC127" s="4">
        <f t="shared" si="72"/>
        <v>0</v>
      </c>
      <c r="AD127" s="4">
        <f t="shared" si="30"/>
        <v>0</v>
      </c>
      <c r="AG127" s="4">
        <f t="shared" si="73"/>
        <v>0</v>
      </c>
      <c r="AJ127" s="4">
        <f t="shared" si="74"/>
        <v>0</v>
      </c>
      <c r="AM127" s="4">
        <f t="shared" si="75"/>
        <v>0</v>
      </c>
      <c r="AN127" s="4">
        <f t="shared" si="76"/>
        <v>0</v>
      </c>
      <c r="AO127" s="4">
        <v>0</v>
      </c>
      <c r="AQ127" s="4">
        <f t="shared" si="58"/>
        <v>0</v>
      </c>
      <c r="AR127" s="4">
        <f t="shared" si="64"/>
        <v>0</v>
      </c>
      <c r="AS127" s="4">
        <f t="shared" si="64"/>
        <v>0</v>
      </c>
      <c r="AU127" s="4">
        <f t="shared" si="59"/>
        <v>0</v>
      </c>
      <c r="AV127" s="1">
        <v>0</v>
      </c>
      <c r="AW127" s="1">
        <v>0</v>
      </c>
    </row>
    <row r="128" spans="1:49" ht="12.75">
      <c r="A128" s="3">
        <v>1454</v>
      </c>
      <c r="B128" s="6">
        <v>12</v>
      </c>
      <c r="C128" s="4">
        <v>3309.27</v>
      </c>
      <c r="D128" s="4">
        <f t="shared" si="65"/>
        <v>809.953429383</v>
      </c>
      <c r="E128" s="4">
        <v>49639.08</v>
      </c>
      <c r="F128" s="4">
        <v>1238.45</v>
      </c>
      <c r="G128" s="4">
        <f t="shared" si="66"/>
        <v>303.114229005</v>
      </c>
      <c r="H128" s="4">
        <v>18576.81</v>
      </c>
      <c r="I128" s="4">
        <f t="shared" si="67"/>
        <v>1113.067658388</v>
      </c>
      <c r="J128" s="4">
        <f t="shared" si="28"/>
        <v>68215.89</v>
      </c>
      <c r="L128" s="4">
        <v>399.04</v>
      </c>
      <c r="M128" s="4">
        <f t="shared" si="57"/>
        <v>97.666197216</v>
      </c>
      <c r="N128" s="4">
        <v>5985.54</v>
      </c>
      <c r="O128" s="4">
        <v>2126.15</v>
      </c>
      <c r="P128" s="4">
        <f t="shared" si="56"/>
        <v>520.381378335</v>
      </c>
      <c r="Q128" s="4">
        <v>31892.25</v>
      </c>
      <c r="S128" s="4">
        <f t="shared" si="68"/>
        <v>7072.91</v>
      </c>
      <c r="T128" s="4">
        <f t="shared" si="69"/>
        <v>1731.1152339389998</v>
      </c>
      <c r="U128" s="4">
        <v>106093.68</v>
      </c>
      <c r="W128" s="4">
        <v>321.1</v>
      </c>
      <c r="X128" s="4">
        <f t="shared" si="70"/>
        <v>75.31556634875001</v>
      </c>
      <c r="Y128" s="4">
        <v>406.93</v>
      </c>
      <c r="AA128" s="4">
        <f t="shared" si="71"/>
        <v>0</v>
      </c>
      <c r="AB128" s="4">
        <f>(AA128/AN128)*AO128</f>
        <v>0</v>
      </c>
      <c r="AC128" s="4">
        <f t="shared" si="72"/>
        <v>75.31556634875001</v>
      </c>
      <c r="AD128" s="4">
        <f t="shared" si="30"/>
        <v>406.93</v>
      </c>
      <c r="AF128" s="4">
        <v>32.8</v>
      </c>
      <c r="AG128" s="4">
        <f t="shared" si="73"/>
        <v>7.693399489999999</v>
      </c>
      <c r="AH128" s="4">
        <v>44.06</v>
      </c>
      <c r="AI128" s="4">
        <v>551.1</v>
      </c>
      <c r="AJ128" s="4">
        <f t="shared" si="74"/>
        <v>129.26318472375002</v>
      </c>
      <c r="AK128" s="4">
        <v>666.15</v>
      </c>
      <c r="AM128" s="4">
        <f t="shared" si="75"/>
        <v>905</v>
      </c>
      <c r="AN128" s="4">
        <f t="shared" si="76"/>
        <v>212.2721505625</v>
      </c>
      <c r="AO128" s="4">
        <v>1117.14</v>
      </c>
      <c r="AQ128" s="4">
        <f t="shared" si="58"/>
        <v>68622.81999999999</v>
      </c>
      <c r="AR128" s="1">
        <f aca="true" t="shared" si="77" ref="AR128:AR136">J128/AQ128</f>
        <v>0.9940700484182959</v>
      </c>
      <c r="AS128" s="1">
        <f aca="true" t="shared" si="78" ref="AS128:AS136">AD128/AQ128</f>
        <v>0.005929951581704162</v>
      </c>
      <c r="AU128" s="4">
        <f t="shared" si="59"/>
        <v>107210.81999999999</v>
      </c>
      <c r="AV128" s="1">
        <f aca="true" t="shared" si="79" ref="AV128:AV136">U128/AU128</f>
        <v>0.989579969633662</v>
      </c>
      <c r="AW128" s="1">
        <f aca="true" t="shared" si="80" ref="AW128:AW136">AO128/AU128</f>
        <v>0.010420030366338026</v>
      </c>
    </row>
    <row r="129" spans="1:49" ht="12.75">
      <c r="A129" s="3">
        <v>1455</v>
      </c>
      <c r="B129" s="6">
        <v>12</v>
      </c>
      <c r="C129" s="4">
        <v>3277.14</v>
      </c>
      <c r="D129" s="4">
        <f t="shared" si="65"/>
        <v>802.0895187059999</v>
      </c>
      <c r="E129" s="4">
        <v>49157.09</v>
      </c>
      <c r="F129" s="4">
        <v>4045.79</v>
      </c>
      <c r="G129" s="4">
        <f t="shared" si="66"/>
        <v>990.218835291</v>
      </c>
      <c r="H129" s="4">
        <v>60686.86</v>
      </c>
      <c r="I129" s="4">
        <f t="shared" si="67"/>
        <v>1792.3083539969998</v>
      </c>
      <c r="J129" s="4">
        <f t="shared" si="28"/>
        <v>109843.95</v>
      </c>
      <c r="L129" s="4">
        <v>799.78</v>
      </c>
      <c r="M129" s="4">
        <f t="shared" si="57"/>
        <v>195.748474362</v>
      </c>
      <c r="N129" s="4">
        <v>11996.63</v>
      </c>
      <c r="O129" s="4">
        <v>1704.95</v>
      </c>
      <c r="P129" s="4">
        <f t="shared" si="56"/>
        <v>417.291456855</v>
      </c>
      <c r="Q129" s="4">
        <v>25574.2</v>
      </c>
      <c r="S129" s="4">
        <f t="shared" si="68"/>
        <v>9827.66</v>
      </c>
      <c r="T129" s="4">
        <f t="shared" si="69"/>
        <v>2405.348285214</v>
      </c>
      <c r="U129" s="4">
        <v>147414.78</v>
      </c>
      <c r="W129" s="4">
        <v>812.2</v>
      </c>
      <c r="X129" s="4">
        <f t="shared" si="70"/>
        <v>190.5054593225</v>
      </c>
      <c r="Y129" s="4">
        <v>1012.97</v>
      </c>
      <c r="Z129" s="4">
        <v>1037.1</v>
      </c>
      <c r="AA129" s="4">
        <f t="shared" si="71"/>
        <v>243.25684789874998</v>
      </c>
      <c r="AB129" s="4">
        <v>1336.35</v>
      </c>
      <c r="AC129" s="4">
        <f t="shared" si="72"/>
        <v>433.76230722125</v>
      </c>
      <c r="AD129" s="4">
        <f t="shared" si="30"/>
        <v>2349.3199999999997</v>
      </c>
      <c r="AF129" s="4">
        <v>166.2</v>
      </c>
      <c r="AG129" s="4">
        <f t="shared" si="73"/>
        <v>38.9830181475</v>
      </c>
      <c r="AH129" s="4">
        <v>223.17</v>
      </c>
      <c r="AI129" s="4">
        <v>588.5</v>
      </c>
      <c r="AJ129" s="4">
        <f t="shared" si="74"/>
        <v>138.03553658125</v>
      </c>
      <c r="AK129" s="4">
        <v>711.95</v>
      </c>
      <c r="AM129" s="4">
        <f t="shared" si="75"/>
        <v>2604</v>
      </c>
      <c r="AN129" s="4">
        <f t="shared" si="76"/>
        <v>610.78086195</v>
      </c>
      <c r="AO129" s="4">
        <v>3284.44</v>
      </c>
      <c r="AQ129" s="4">
        <f t="shared" si="58"/>
        <v>112193.26999999999</v>
      </c>
      <c r="AR129" s="1">
        <f t="shared" si="77"/>
        <v>0.9790600630501277</v>
      </c>
      <c r="AS129" s="1">
        <f t="shared" si="78"/>
        <v>0.020939936949872305</v>
      </c>
      <c r="AU129" s="4">
        <f t="shared" si="59"/>
        <v>150699.22</v>
      </c>
      <c r="AV129" s="1">
        <f t="shared" si="79"/>
        <v>0.9782053284681897</v>
      </c>
      <c r="AW129" s="1">
        <f t="shared" si="80"/>
        <v>0.021794671531810184</v>
      </c>
    </row>
    <row r="130" spans="1:49" ht="12.75">
      <c r="A130" s="3">
        <v>1456</v>
      </c>
      <c r="B130" s="6">
        <v>12</v>
      </c>
      <c r="C130" s="4">
        <v>1049.78</v>
      </c>
      <c r="D130" s="4">
        <f t="shared" si="65"/>
        <v>256.936699362</v>
      </c>
      <c r="E130" s="4">
        <v>15746.67</v>
      </c>
      <c r="F130" s="4">
        <v>1113.85</v>
      </c>
      <c r="G130" s="4">
        <f t="shared" si="66"/>
        <v>272.61801766499997</v>
      </c>
      <c r="H130" s="4">
        <v>16707.75</v>
      </c>
      <c r="I130" s="4">
        <f t="shared" si="67"/>
        <v>529.5547170269999</v>
      </c>
      <c r="J130" s="4">
        <f t="shared" si="28"/>
        <v>32454.42</v>
      </c>
      <c r="L130" s="4">
        <v>0</v>
      </c>
      <c r="M130" s="4">
        <f t="shared" si="57"/>
        <v>0</v>
      </c>
      <c r="O130" s="4">
        <v>553.19</v>
      </c>
      <c r="P130" s="4">
        <f t="shared" si="56"/>
        <v>135.39485675100002</v>
      </c>
      <c r="Q130" s="4">
        <v>8297.8</v>
      </c>
      <c r="S130" s="4">
        <f t="shared" si="68"/>
        <v>2716.82</v>
      </c>
      <c r="T130" s="4">
        <f t="shared" si="69"/>
        <v>664.9495737780001</v>
      </c>
      <c r="U130" s="4">
        <v>40752.22</v>
      </c>
      <c r="W130" s="4">
        <v>797.9</v>
      </c>
      <c r="X130" s="4">
        <f t="shared" si="70"/>
        <v>187.15132478875</v>
      </c>
      <c r="Y130" s="4">
        <v>988.81</v>
      </c>
      <c r="Z130" s="4">
        <v>238.9</v>
      </c>
      <c r="AA130" s="4">
        <f t="shared" si="71"/>
        <v>56.035156651250006</v>
      </c>
      <c r="AB130" s="4">
        <v>311.75</v>
      </c>
      <c r="AC130" s="4">
        <f t="shared" si="72"/>
        <v>243.18648144000002</v>
      </c>
      <c r="AD130" s="4">
        <f t="shared" si="30"/>
        <v>1300.56</v>
      </c>
      <c r="AF130" s="4">
        <v>0</v>
      </c>
      <c r="AG130" s="4">
        <f t="shared" si="73"/>
        <v>0</v>
      </c>
      <c r="AI130" s="4">
        <v>33.2</v>
      </c>
      <c r="AJ130" s="4">
        <f t="shared" si="74"/>
        <v>7.787221435000001</v>
      </c>
      <c r="AK130" s="4">
        <v>46.53</v>
      </c>
      <c r="AM130" s="4">
        <f t="shared" si="75"/>
        <v>1070</v>
      </c>
      <c r="AN130" s="4">
        <f t="shared" si="76"/>
        <v>250.97370287500001</v>
      </c>
      <c r="AO130" s="4">
        <v>1347.09</v>
      </c>
      <c r="AQ130" s="4">
        <f t="shared" si="58"/>
        <v>33754.979999999996</v>
      </c>
      <c r="AR130" s="1">
        <f t="shared" si="77"/>
        <v>0.9614705741197299</v>
      </c>
      <c r="AS130" s="1">
        <f t="shared" si="78"/>
        <v>0.03852942588027011</v>
      </c>
      <c r="AU130" s="4">
        <f t="shared" si="59"/>
        <v>42099.31</v>
      </c>
      <c r="AV130" s="1">
        <f t="shared" si="79"/>
        <v>0.968002088395273</v>
      </c>
      <c r="AW130" s="1">
        <f t="shared" si="80"/>
        <v>0.031997911604727015</v>
      </c>
    </row>
    <row r="131" spans="1:49" ht="12.75">
      <c r="A131" s="3">
        <v>1457</v>
      </c>
      <c r="B131" s="6">
        <v>12</v>
      </c>
      <c r="C131" s="4">
        <v>1079.78</v>
      </c>
      <c r="D131" s="4">
        <f t="shared" si="65"/>
        <v>264.279286362</v>
      </c>
      <c r="E131" s="4">
        <v>16196.72</v>
      </c>
      <c r="G131" s="4">
        <f t="shared" si="66"/>
        <v>0</v>
      </c>
      <c r="H131" s="4">
        <f>(G131/T131)*U131</f>
        <v>0</v>
      </c>
      <c r="I131" s="4">
        <f t="shared" si="67"/>
        <v>264.279286362</v>
      </c>
      <c r="J131" s="4">
        <f t="shared" si="28"/>
        <v>16196.72</v>
      </c>
      <c r="M131" s="4">
        <f t="shared" si="57"/>
        <v>0</v>
      </c>
      <c r="P131" s="4">
        <f aca="true" t="shared" si="81" ref="P131:P162">O131*0.2447529</f>
        <v>0</v>
      </c>
      <c r="S131" s="4">
        <f t="shared" si="68"/>
        <v>1079.78</v>
      </c>
      <c r="T131" s="4">
        <f t="shared" si="69"/>
        <v>264.279286362</v>
      </c>
      <c r="U131" s="4">
        <v>16196.72</v>
      </c>
      <c r="W131" s="4">
        <v>32</v>
      </c>
      <c r="X131" s="4">
        <f t="shared" si="70"/>
        <v>7.5057556000000005</v>
      </c>
      <c r="Y131" s="4">
        <v>69</v>
      </c>
      <c r="AA131" s="4">
        <f t="shared" si="71"/>
        <v>0</v>
      </c>
      <c r="AB131" s="4">
        <f>(AA131/AN131)*AO131</f>
        <v>0</v>
      </c>
      <c r="AC131" s="4">
        <f t="shared" si="72"/>
        <v>7.5057556000000005</v>
      </c>
      <c r="AD131" s="4">
        <f t="shared" si="30"/>
        <v>69</v>
      </c>
      <c r="AG131" s="4">
        <f t="shared" si="73"/>
        <v>0</v>
      </c>
      <c r="AJ131" s="4">
        <f t="shared" si="74"/>
        <v>0</v>
      </c>
      <c r="AM131" s="4">
        <f t="shared" si="75"/>
        <v>32</v>
      </c>
      <c r="AN131" s="4">
        <f t="shared" si="76"/>
        <v>7.5057556000000005</v>
      </c>
      <c r="AO131" s="4">
        <v>69</v>
      </c>
      <c r="AQ131" s="4">
        <f t="shared" si="58"/>
        <v>16265.72</v>
      </c>
      <c r="AR131" s="1">
        <f t="shared" si="77"/>
        <v>0.995757949847901</v>
      </c>
      <c r="AS131" s="1">
        <f t="shared" si="78"/>
        <v>0.0042420501520990155</v>
      </c>
      <c r="AU131" s="4">
        <f t="shared" si="59"/>
        <v>16265.72</v>
      </c>
      <c r="AV131" s="1">
        <f t="shared" si="79"/>
        <v>0.995757949847901</v>
      </c>
      <c r="AW131" s="1">
        <f t="shared" si="80"/>
        <v>0.0042420501520990155</v>
      </c>
    </row>
    <row r="132" spans="1:49" ht="12.75">
      <c r="A132" s="3">
        <v>1458</v>
      </c>
      <c r="B132" s="6">
        <v>12</v>
      </c>
      <c r="C132" s="4">
        <v>992.88</v>
      </c>
      <c r="D132" s="4">
        <f t="shared" si="65"/>
        <v>243.010259352</v>
      </c>
      <c r="E132" s="4">
        <v>14893.16</v>
      </c>
      <c r="G132" s="4">
        <f t="shared" si="66"/>
        <v>0</v>
      </c>
      <c r="H132" s="4">
        <f>(G132/T132)*U132</f>
        <v>0</v>
      </c>
      <c r="I132" s="4">
        <f t="shared" si="67"/>
        <v>243.010259352</v>
      </c>
      <c r="J132" s="4">
        <f t="shared" si="28"/>
        <v>14893.16</v>
      </c>
      <c r="M132" s="4">
        <f aca="true" t="shared" si="82" ref="M132:M163">L132*0.2447529</f>
        <v>0</v>
      </c>
      <c r="P132" s="4">
        <f t="shared" si="81"/>
        <v>0</v>
      </c>
      <c r="S132" s="4">
        <f t="shared" si="68"/>
        <v>992.88</v>
      </c>
      <c r="T132" s="4">
        <f t="shared" si="69"/>
        <v>243.010259352</v>
      </c>
      <c r="U132" s="4">
        <v>14893.16</v>
      </c>
      <c r="W132" s="4">
        <v>255.6</v>
      </c>
      <c r="X132" s="4">
        <f t="shared" si="70"/>
        <v>59.952222855</v>
      </c>
      <c r="Y132" s="4">
        <v>606.26</v>
      </c>
      <c r="AA132" s="4">
        <f t="shared" si="71"/>
        <v>0</v>
      </c>
      <c r="AB132" s="4">
        <f>(AA132/AN132)*AO132</f>
        <v>0</v>
      </c>
      <c r="AC132" s="4">
        <f t="shared" si="72"/>
        <v>59.952222855</v>
      </c>
      <c r="AD132" s="4">
        <f t="shared" si="30"/>
        <v>606.26</v>
      </c>
      <c r="AG132" s="4">
        <f t="shared" si="73"/>
        <v>0</v>
      </c>
      <c r="AJ132" s="4">
        <f t="shared" si="74"/>
        <v>0</v>
      </c>
      <c r="AM132" s="4">
        <f t="shared" si="75"/>
        <v>255.6</v>
      </c>
      <c r="AN132" s="4">
        <f t="shared" si="76"/>
        <v>59.952222855</v>
      </c>
      <c r="AO132" s="4">
        <v>606.26</v>
      </c>
      <c r="AQ132" s="4">
        <f t="shared" si="58"/>
        <v>15499.42</v>
      </c>
      <c r="AR132" s="1">
        <f t="shared" si="77"/>
        <v>0.9608849879543879</v>
      </c>
      <c r="AS132" s="1">
        <f t="shared" si="78"/>
        <v>0.039115012045612026</v>
      </c>
      <c r="AU132" s="4">
        <f t="shared" si="59"/>
        <v>15499.42</v>
      </c>
      <c r="AV132" s="1">
        <f t="shared" si="79"/>
        <v>0.9608849879543879</v>
      </c>
      <c r="AW132" s="1">
        <f t="shared" si="80"/>
        <v>0.039115012045612026</v>
      </c>
    </row>
    <row r="133" spans="1:49" ht="12.75">
      <c r="A133" s="3">
        <v>1459</v>
      </c>
      <c r="B133" s="6">
        <v>12</v>
      </c>
      <c r="C133" s="4">
        <v>69.94</v>
      </c>
      <c r="D133" s="4">
        <f t="shared" si="65"/>
        <v>17.118017826</v>
      </c>
      <c r="E133" s="4">
        <v>1049.08</v>
      </c>
      <c r="F133" s="4">
        <v>165.83</v>
      </c>
      <c r="G133" s="4">
        <f t="shared" si="66"/>
        <v>40.587373407</v>
      </c>
      <c r="H133" s="4">
        <v>2487.5</v>
      </c>
      <c r="I133" s="4">
        <f t="shared" si="67"/>
        <v>57.705391233</v>
      </c>
      <c r="J133" s="4">
        <f t="shared" si="28"/>
        <v>3536.58</v>
      </c>
      <c r="M133" s="4">
        <f t="shared" si="82"/>
        <v>0</v>
      </c>
      <c r="P133" s="4">
        <f t="shared" si="81"/>
        <v>0</v>
      </c>
      <c r="S133" s="4">
        <f t="shared" si="68"/>
        <v>235.77</v>
      </c>
      <c r="T133" s="4">
        <f t="shared" si="69"/>
        <v>57.705391233</v>
      </c>
      <c r="U133" s="4">
        <v>3536.58</v>
      </c>
      <c r="W133" s="4">
        <v>8.1</v>
      </c>
      <c r="X133" s="4">
        <f t="shared" si="70"/>
        <v>1.89989438625</v>
      </c>
      <c r="Y133" s="4">
        <v>19.2</v>
      </c>
      <c r="AA133" s="4">
        <f t="shared" si="71"/>
        <v>0</v>
      </c>
      <c r="AB133" s="4">
        <f>(AA133/AN133)*AO133</f>
        <v>0</v>
      </c>
      <c r="AC133" s="4">
        <f t="shared" si="72"/>
        <v>1.89989438625</v>
      </c>
      <c r="AD133" s="4">
        <f t="shared" si="30"/>
        <v>19.2</v>
      </c>
      <c r="AG133" s="4">
        <f t="shared" si="73"/>
        <v>0</v>
      </c>
      <c r="AJ133" s="4">
        <f t="shared" si="74"/>
        <v>0</v>
      </c>
      <c r="AM133" s="4">
        <f t="shared" si="75"/>
        <v>8.1</v>
      </c>
      <c r="AN133" s="4">
        <f t="shared" si="76"/>
        <v>1.89989438625</v>
      </c>
      <c r="AO133" s="4">
        <v>19.2</v>
      </c>
      <c r="AQ133" s="4">
        <f t="shared" si="58"/>
        <v>3555.7799999999997</v>
      </c>
      <c r="AR133" s="1">
        <f t="shared" si="77"/>
        <v>0.9946003408534837</v>
      </c>
      <c r="AS133" s="1">
        <f t="shared" si="78"/>
        <v>0.0053996591465163765</v>
      </c>
      <c r="AU133" s="4">
        <f t="shared" si="59"/>
        <v>3555.7799999999997</v>
      </c>
      <c r="AV133" s="1">
        <f t="shared" si="79"/>
        <v>0.9946003408534837</v>
      </c>
      <c r="AW133" s="1">
        <f t="shared" si="80"/>
        <v>0.0053996591465163765</v>
      </c>
    </row>
    <row r="134" spans="1:49" ht="12.75">
      <c r="A134" s="3">
        <v>1460</v>
      </c>
      <c r="B134" s="6">
        <v>12</v>
      </c>
      <c r="C134" s="4">
        <v>92.39</v>
      </c>
      <c r="D134" s="4">
        <f t="shared" si="65"/>
        <v>22.612720431</v>
      </c>
      <c r="E134" s="4">
        <v>1385.91</v>
      </c>
      <c r="F134" s="4">
        <v>53.67</v>
      </c>
      <c r="G134" s="4">
        <f t="shared" si="66"/>
        <v>13.135888143</v>
      </c>
      <c r="H134" s="4">
        <v>805</v>
      </c>
      <c r="I134" s="4">
        <f t="shared" si="67"/>
        <v>35.748608574</v>
      </c>
      <c r="J134" s="4">
        <f t="shared" si="28"/>
        <v>2190.91</v>
      </c>
      <c r="M134" s="4">
        <f t="shared" si="82"/>
        <v>0</v>
      </c>
      <c r="P134" s="4">
        <f t="shared" si="81"/>
        <v>0</v>
      </c>
      <c r="S134" s="4">
        <f t="shared" si="68"/>
        <v>146.06</v>
      </c>
      <c r="T134" s="4">
        <f t="shared" si="69"/>
        <v>35.748608574</v>
      </c>
      <c r="U134" s="4">
        <v>2190.91</v>
      </c>
      <c r="W134" s="4">
        <v>0</v>
      </c>
      <c r="X134" s="4">
        <f t="shared" si="70"/>
        <v>0</v>
      </c>
      <c r="Y134" s="4">
        <v>0</v>
      </c>
      <c r="AA134" s="4">
        <f t="shared" si="71"/>
        <v>0</v>
      </c>
      <c r="AB134" s="4">
        <v>0</v>
      </c>
      <c r="AC134" s="4">
        <f t="shared" si="72"/>
        <v>0</v>
      </c>
      <c r="AD134" s="4">
        <f t="shared" si="30"/>
        <v>0</v>
      </c>
      <c r="AG134" s="4">
        <f t="shared" si="73"/>
        <v>0</v>
      </c>
      <c r="AJ134" s="4">
        <f t="shared" si="74"/>
        <v>0</v>
      </c>
      <c r="AM134" s="4">
        <f t="shared" si="75"/>
        <v>0</v>
      </c>
      <c r="AN134" s="4">
        <f t="shared" si="76"/>
        <v>0</v>
      </c>
      <c r="AO134" s="4">
        <v>0</v>
      </c>
      <c r="AQ134" s="4">
        <f t="shared" si="58"/>
        <v>2190.91</v>
      </c>
      <c r="AR134" s="1">
        <f t="shared" si="77"/>
        <v>1</v>
      </c>
      <c r="AS134" s="1">
        <f t="shared" si="78"/>
        <v>0</v>
      </c>
      <c r="AU134" s="4">
        <f t="shared" si="59"/>
        <v>2190.91</v>
      </c>
      <c r="AV134" s="1">
        <f t="shared" si="79"/>
        <v>1</v>
      </c>
      <c r="AW134" s="1">
        <f t="shared" si="80"/>
        <v>0</v>
      </c>
    </row>
    <row r="135" spans="1:49" ht="12.75">
      <c r="A135" s="3">
        <v>1461</v>
      </c>
      <c r="B135" s="6">
        <v>12</v>
      </c>
      <c r="C135" s="4">
        <v>92.39</v>
      </c>
      <c r="D135" s="4">
        <f t="shared" si="65"/>
        <v>22.612720431</v>
      </c>
      <c r="E135" s="4">
        <v>1385.91</v>
      </c>
      <c r="G135" s="4">
        <f t="shared" si="66"/>
        <v>0</v>
      </c>
      <c r="H135" s="4">
        <f>(G135/T135)*U135</f>
        <v>0</v>
      </c>
      <c r="I135" s="4">
        <f t="shared" si="67"/>
        <v>22.612720431</v>
      </c>
      <c r="J135" s="4">
        <f t="shared" si="28"/>
        <v>1385.91</v>
      </c>
      <c r="M135" s="4">
        <f t="shared" si="82"/>
        <v>0</v>
      </c>
      <c r="P135" s="4">
        <f t="shared" si="81"/>
        <v>0</v>
      </c>
      <c r="S135" s="4">
        <f t="shared" si="68"/>
        <v>92.39</v>
      </c>
      <c r="T135" s="4">
        <f t="shared" si="69"/>
        <v>22.612720431</v>
      </c>
      <c r="U135" s="4">
        <v>1385.91</v>
      </c>
      <c r="W135" s="4">
        <v>0</v>
      </c>
      <c r="X135" s="4">
        <f t="shared" si="70"/>
        <v>0</v>
      </c>
      <c r="Y135" s="4">
        <v>0</v>
      </c>
      <c r="AA135" s="4">
        <f t="shared" si="71"/>
        <v>0</v>
      </c>
      <c r="AB135" s="4">
        <v>0</v>
      </c>
      <c r="AC135" s="4">
        <f t="shared" si="72"/>
        <v>0</v>
      </c>
      <c r="AD135" s="4">
        <f t="shared" si="30"/>
        <v>0</v>
      </c>
      <c r="AG135" s="4">
        <f t="shared" si="73"/>
        <v>0</v>
      </c>
      <c r="AJ135" s="4">
        <f t="shared" si="74"/>
        <v>0</v>
      </c>
      <c r="AM135" s="4">
        <f t="shared" si="75"/>
        <v>0</v>
      </c>
      <c r="AN135" s="4">
        <f t="shared" si="76"/>
        <v>0</v>
      </c>
      <c r="AO135" s="4">
        <v>0</v>
      </c>
      <c r="AQ135" s="4">
        <f t="shared" si="58"/>
        <v>1385.91</v>
      </c>
      <c r="AR135" s="1">
        <f t="shared" si="77"/>
        <v>1</v>
      </c>
      <c r="AS135" s="1">
        <f t="shared" si="78"/>
        <v>0</v>
      </c>
      <c r="AU135" s="4">
        <f t="shared" si="59"/>
        <v>1385.91</v>
      </c>
      <c r="AV135" s="1">
        <f t="shared" si="79"/>
        <v>1</v>
      </c>
      <c r="AW135" s="1">
        <f t="shared" si="80"/>
        <v>0</v>
      </c>
    </row>
    <row r="136" spans="1:49" ht="12.75">
      <c r="A136" s="3">
        <v>1462</v>
      </c>
      <c r="B136" s="6">
        <v>12</v>
      </c>
      <c r="C136" s="4">
        <v>42.35</v>
      </c>
      <c r="D136" s="4">
        <f t="shared" si="65"/>
        <v>10.365285315</v>
      </c>
      <c r="E136" s="4">
        <v>635.21</v>
      </c>
      <c r="G136" s="4">
        <f t="shared" si="66"/>
        <v>0</v>
      </c>
      <c r="H136" s="4">
        <f>(G136/T136)*U136</f>
        <v>0</v>
      </c>
      <c r="I136" s="4">
        <f t="shared" si="67"/>
        <v>10.365285315</v>
      </c>
      <c r="J136" s="4">
        <f aca="true" t="shared" si="83" ref="J136:J199">E136+H136</f>
        <v>635.21</v>
      </c>
      <c r="M136" s="4">
        <f t="shared" si="82"/>
        <v>0</v>
      </c>
      <c r="P136" s="4">
        <f t="shared" si="81"/>
        <v>0</v>
      </c>
      <c r="S136" s="4">
        <f t="shared" si="68"/>
        <v>42.35</v>
      </c>
      <c r="T136" s="4">
        <f t="shared" si="69"/>
        <v>10.365285315</v>
      </c>
      <c r="U136" s="4">
        <v>635.21</v>
      </c>
      <c r="W136" s="4">
        <v>0</v>
      </c>
      <c r="X136" s="4">
        <f t="shared" si="70"/>
        <v>0</v>
      </c>
      <c r="Y136" s="4">
        <v>0</v>
      </c>
      <c r="AA136" s="4">
        <f t="shared" si="71"/>
        <v>0</v>
      </c>
      <c r="AB136" s="4">
        <v>0</v>
      </c>
      <c r="AC136" s="4">
        <f t="shared" si="72"/>
        <v>0</v>
      </c>
      <c r="AD136" s="4">
        <f aca="true" t="shared" si="84" ref="AD136:AD199">Y136+AB136</f>
        <v>0</v>
      </c>
      <c r="AG136" s="4">
        <f t="shared" si="73"/>
        <v>0</v>
      </c>
      <c r="AJ136" s="4">
        <f t="shared" si="74"/>
        <v>0</v>
      </c>
      <c r="AM136" s="4">
        <f t="shared" si="75"/>
        <v>0</v>
      </c>
      <c r="AN136" s="4">
        <f t="shared" si="76"/>
        <v>0</v>
      </c>
      <c r="AO136" s="4">
        <v>0</v>
      </c>
      <c r="AQ136" s="4">
        <f t="shared" si="58"/>
        <v>635.21</v>
      </c>
      <c r="AR136" s="1">
        <f t="shared" si="77"/>
        <v>1</v>
      </c>
      <c r="AS136" s="1">
        <f t="shared" si="78"/>
        <v>0</v>
      </c>
      <c r="AU136" s="4">
        <f aca="true" t="shared" si="85" ref="AU136:AU167">U136+AO136</f>
        <v>635.21</v>
      </c>
      <c r="AV136" s="1">
        <f t="shared" si="79"/>
        <v>1</v>
      </c>
      <c r="AW136" s="1">
        <f t="shared" si="80"/>
        <v>0</v>
      </c>
    </row>
    <row r="137" spans="1:49" ht="12.75">
      <c r="A137" s="3">
        <v>1463</v>
      </c>
      <c r="B137" s="6">
        <v>12</v>
      </c>
      <c r="D137" s="4">
        <f t="shared" si="65"/>
        <v>0</v>
      </c>
      <c r="E137" s="4">
        <v>0</v>
      </c>
      <c r="G137" s="4">
        <f t="shared" si="66"/>
        <v>0</v>
      </c>
      <c r="H137" s="4" t="e">
        <f>(G137/T137)*U137</f>
        <v>#DIV/0!</v>
      </c>
      <c r="I137" s="4">
        <f t="shared" si="67"/>
        <v>0</v>
      </c>
      <c r="J137" s="4" t="e">
        <f t="shared" si="83"/>
        <v>#DIV/0!</v>
      </c>
      <c r="M137" s="4">
        <f t="shared" si="82"/>
        <v>0</v>
      </c>
      <c r="P137" s="4">
        <f t="shared" si="81"/>
        <v>0</v>
      </c>
      <c r="S137" s="4">
        <f t="shared" si="68"/>
        <v>0</v>
      </c>
      <c r="T137" s="4">
        <f t="shared" si="69"/>
        <v>0</v>
      </c>
      <c r="W137" s="4">
        <v>0</v>
      </c>
      <c r="X137" s="4">
        <f t="shared" si="70"/>
        <v>0</v>
      </c>
      <c r="Y137" s="4">
        <v>0</v>
      </c>
      <c r="AA137" s="4">
        <f t="shared" si="71"/>
        <v>0</v>
      </c>
      <c r="AB137" s="4">
        <v>0</v>
      </c>
      <c r="AC137" s="4">
        <f t="shared" si="72"/>
        <v>0</v>
      </c>
      <c r="AD137" s="4">
        <f t="shared" si="84"/>
        <v>0</v>
      </c>
      <c r="AG137" s="4">
        <f t="shared" si="73"/>
        <v>0</v>
      </c>
      <c r="AJ137" s="4">
        <f t="shared" si="74"/>
        <v>0</v>
      </c>
      <c r="AM137" s="4">
        <f t="shared" si="75"/>
        <v>0</v>
      </c>
      <c r="AN137" s="4">
        <f t="shared" si="76"/>
        <v>0</v>
      </c>
      <c r="AO137" s="4">
        <v>0</v>
      </c>
      <c r="AQ137" s="4">
        <v>0</v>
      </c>
      <c r="AR137" s="4">
        <v>0</v>
      </c>
      <c r="AS137" s="4">
        <v>0</v>
      </c>
      <c r="AU137" s="4">
        <f t="shared" si="85"/>
        <v>0</v>
      </c>
      <c r="AV137" s="1">
        <v>0</v>
      </c>
      <c r="AW137" s="1">
        <v>0</v>
      </c>
    </row>
    <row r="138" spans="1:49" ht="12.75">
      <c r="A138" s="3">
        <v>1464</v>
      </c>
      <c r="B138" s="6">
        <v>12</v>
      </c>
      <c r="D138" s="4">
        <f t="shared" si="65"/>
        <v>0</v>
      </c>
      <c r="E138" s="4">
        <v>0</v>
      </c>
      <c r="G138" s="4">
        <f t="shared" si="66"/>
        <v>0</v>
      </c>
      <c r="H138" s="4" t="e">
        <f>(G138/T138)*U138</f>
        <v>#DIV/0!</v>
      </c>
      <c r="I138" s="4">
        <f t="shared" si="67"/>
        <v>0</v>
      </c>
      <c r="J138" s="4" t="e">
        <f t="shared" si="83"/>
        <v>#DIV/0!</v>
      </c>
      <c r="M138" s="4">
        <f t="shared" si="82"/>
        <v>0</v>
      </c>
      <c r="P138" s="4">
        <f t="shared" si="81"/>
        <v>0</v>
      </c>
      <c r="S138" s="4">
        <f t="shared" si="68"/>
        <v>0</v>
      </c>
      <c r="T138" s="4">
        <f t="shared" si="69"/>
        <v>0</v>
      </c>
      <c r="W138" s="4">
        <v>0</v>
      </c>
      <c r="X138" s="4">
        <f t="shared" si="70"/>
        <v>0</v>
      </c>
      <c r="Y138" s="4">
        <v>0</v>
      </c>
      <c r="AA138" s="4">
        <f t="shared" si="71"/>
        <v>0</v>
      </c>
      <c r="AB138" s="4">
        <v>0</v>
      </c>
      <c r="AC138" s="4">
        <f t="shared" si="72"/>
        <v>0</v>
      </c>
      <c r="AD138" s="4">
        <f t="shared" si="84"/>
        <v>0</v>
      </c>
      <c r="AG138" s="4">
        <f t="shared" si="73"/>
        <v>0</v>
      </c>
      <c r="AJ138" s="4">
        <f t="shared" si="74"/>
        <v>0</v>
      </c>
      <c r="AM138" s="4">
        <f t="shared" si="75"/>
        <v>0</v>
      </c>
      <c r="AN138" s="4">
        <f t="shared" si="76"/>
        <v>0</v>
      </c>
      <c r="AO138" s="4">
        <v>0</v>
      </c>
      <c r="AQ138" s="4">
        <v>0</v>
      </c>
      <c r="AR138" s="4">
        <v>0</v>
      </c>
      <c r="AS138" s="4">
        <v>0</v>
      </c>
      <c r="AU138" s="4">
        <f t="shared" si="85"/>
        <v>0</v>
      </c>
      <c r="AV138" s="1">
        <v>0</v>
      </c>
      <c r="AW138" s="1">
        <v>0</v>
      </c>
    </row>
    <row r="139" spans="1:49" ht="12.75">
      <c r="A139" s="3">
        <v>1465</v>
      </c>
      <c r="B139" s="6">
        <v>12</v>
      </c>
      <c r="D139" s="4">
        <f t="shared" si="65"/>
        <v>0</v>
      </c>
      <c r="E139" s="4">
        <v>0</v>
      </c>
      <c r="G139" s="4">
        <f t="shared" si="66"/>
        <v>0</v>
      </c>
      <c r="H139" s="4" t="e">
        <f>(G139/T139)*U139</f>
        <v>#DIV/0!</v>
      </c>
      <c r="I139" s="4">
        <f t="shared" si="67"/>
        <v>0</v>
      </c>
      <c r="J139" s="4" t="e">
        <f t="shared" si="83"/>
        <v>#DIV/0!</v>
      </c>
      <c r="M139" s="4">
        <f t="shared" si="82"/>
        <v>0</v>
      </c>
      <c r="P139" s="4">
        <f t="shared" si="81"/>
        <v>0</v>
      </c>
      <c r="S139" s="4">
        <f t="shared" si="68"/>
        <v>0</v>
      </c>
      <c r="T139" s="4">
        <f t="shared" si="69"/>
        <v>0</v>
      </c>
      <c r="W139" s="4">
        <v>0</v>
      </c>
      <c r="X139" s="4">
        <f t="shared" si="70"/>
        <v>0</v>
      </c>
      <c r="Y139" s="4">
        <v>0</v>
      </c>
      <c r="AA139" s="4">
        <f t="shared" si="71"/>
        <v>0</v>
      </c>
      <c r="AB139" s="4">
        <v>0</v>
      </c>
      <c r="AC139" s="4">
        <f t="shared" si="72"/>
        <v>0</v>
      </c>
      <c r="AD139" s="4">
        <f t="shared" si="84"/>
        <v>0</v>
      </c>
      <c r="AG139" s="4">
        <f t="shared" si="73"/>
        <v>0</v>
      </c>
      <c r="AJ139" s="4">
        <f t="shared" si="74"/>
        <v>0</v>
      </c>
      <c r="AM139" s="4">
        <f t="shared" si="75"/>
        <v>0</v>
      </c>
      <c r="AN139" s="4">
        <f t="shared" si="76"/>
        <v>0</v>
      </c>
      <c r="AO139" s="4">
        <v>0</v>
      </c>
      <c r="AQ139" s="4">
        <v>0</v>
      </c>
      <c r="AR139" s="4">
        <v>0</v>
      </c>
      <c r="AS139" s="4">
        <v>0</v>
      </c>
      <c r="AU139" s="4">
        <f t="shared" si="85"/>
        <v>0</v>
      </c>
      <c r="AV139" s="1">
        <v>0</v>
      </c>
      <c r="AW139" s="1">
        <v>0</v>
      </c>
    </row>
    <row r="140" spans="1:49" ht="12.75">
      <c r="A140" s="3">
        <v>1466</v>
      </c>
      <c r="B140" s="6">
        <v>12</v>
      </c>
      <c r="C140" s="4">
        <v>137.07</v>
      </c>
      <c r="D140" s="4">
        <f t="shared" si="65"/>
        <v>33.548280002999995</v>
      </c>
      <c r="E140" s="4">
        <v>2129.62</v>
      </c>
      <c r="F140" s="4">
        <v>130.32</v>
      </c>
      <c r="G140" s="4">
        <f t="shared" si="66"/>
        <v>31.896197928</v>
      </c>
      <c r="H140" s="4">
        <v>2024.82</v>
      </c>
      <c r="I140" s="4">
        <f t="shared" si="67"/>
        <v>65.444477931</v>
      </c>
      <c r="J140" s="4">
        <f t="shared" si="83"/>
        <v>4154.44</v>
      </c>
      <c r="L140" s="4">
        <v>15.93</v>
      </c>
      <c r="M140" s="4">
        <f t="shared" si="82"/>
        <v>3.898913697</v>
      </c>
      <c r="N140" s="4">
        <v>247.45</v>
      </c>
      <c r="O140" s="4">
        <v>32.97</v>
      </c>
      <c r="P140" s="4">
        <f t="shared" si="81"/>
        <v>8.069503113</v>
      </c>
      <c r="Q140" s="4">
        <v>512.3</v>
      </c>
      <c r="S140" s="4">
        <f t="shared" si="68"/>
        <v>316.28999999999996</v>
      </c>
      <c r="T140" s="4">
        <f t="shared" si="69"/>
        <v>77.41289474099999</v>
      </c>
      <c r="U140" s="4">
        <v>4914.19</v>
      </c>
      <c r="W140" s="4">
        <v>1824.9</v>
      </c>
      <c r="X140" s="4">
        <f t="shared" si="70"/>
        <v>428.03916857625</v>
      </c>
      <c r="Y140" s="4">
        <v>2541.24</v>
      </c>
      <c r="Z140" s="4">
        <v>2385.9</v>
      </c>
      <c r="AA140" s="4">
        <f t="shared" si="71"/>
        <v>559.62444643875</v>
      </c>
      <c r="AB140" s="4">
        <v>3342.18</v>
      </c>
      <c r="AC140" s="4">
        <f t="shared" si="72"/>
        <v>987.663615015</v>
      </c>
      <c r="AD140" s="4">
        <f t="shared" si="84"/>
        <v>5883.42</v>
      </c>
      <c r="AF140" s="4">
        <v>357</v>
      </c>
      <c r="AG140" s="4">
        <f t="shared" si="73"/>
        <v>83.7360859125</v>
      </c>
      <c r="AH140" s="4">
        <v>496.58</v>
      </c>
      <c r="AI140" s="4">
        <v>509.7</v>
      </c>
      <c r="AJ140" s="4">
        <f t="shared" si="74"/>
        <v>119.55261341625001</v>
      </c>
      <c r="AK140" s="4">
        <v>707.2</v>
      </c>
      <c r="AM140" s="4">
        <f t="shared" si="75"/>
        <v>5077.5</v>
      </c>
      <c r="AN140" s="4">
        <f t="shared" si="76"/>
        <v>1190.95231434375</v>
      </c>
      <c r="AO140" s="4">
        <v>7087.2</v>
      </c>
      <c r="AQ140" s="4">
        <f aca="true" t="shared" si="86" ref="AQ140:AQ171">J140+AD140</f>
        <v>10037.86</v>
      </c>
      <c r="AR140" s="1">
        <f aca="true" t="shared" si="87" ref="AR140:AR171">J140/AQ140</f>
        <v>0.4138770614453678</v>
      </c>
      <c r="AS140" s="1">
        <f aca="true" t="shared" si="88" ref="AS140:AS171">AD140/AQ140</f>
        <v>0.5861229385546322</v>
      </c>
      <c r="AU140" s="4">
        <f t="shared" si="85"/>
        <v>12001.39</v>
      </c>
      <c r="AV140" s="1">
        <f aca="true" t="shared" si="89" ref="AV140:AV173">U140/AU140</f>
        <v>0.409468403243291</v>
      </c>
      <c r="AW140" s="1">
        <f aca="true" t="shared" si="90" ref="AW140:AW173">AO140/AU140</f>
        <v>0.5905315967567091</v>
      </c>
    </row>
    <row r="141" spans="1:49" ht="12.75">
      <c r="A141" s="3">
        <v>1467</v>
      </c>
      <c r="B141" s="6">
        <v>12</v>
      </c>
      <c r="C141" s="4">
        <v>334.61</v>
      </c>
      <c r="D141" s="4">
        <f t="shared" si="65"/>
        <v>81.896767869</v>
      </c>
      <c r="E141" s="4">
        <v>5198.79</v>
      </c>
      <c r="F141" s="4">
        <v>372.41</v>
      </c>
      <c r="G141" s="4">
        <f t="shared" si="66"/>
        <v>91.148427489</v>
      </c>
      <c r="H141" s="4">
        <v>5786.1</v>
      </c>
      <c r="I141" s="4">
        <f t="shared" si="67"/>
        <v>173.045195358</v>
      </c>
      <c r="J141" s="4">
        <f t="shared" si="83"/>
        <v>10984.89</v>
      </c>
      <c r="L141" s="4">
        <v>54.11</v>
      </c>
      <c r="M141" s="4">
        <f t="shared" si="82"/>
        <v>13.243579419</v>
      </c>
      <c r="N141" s="4">
        <v>840.76</v>
      </c>
      <c r="O141" s="4">
        <v>109.97</v>
      </c>
      <c r="P141" s="4">
        <f t="shared" si="81"/>
        <v>26.915476413</v>
      </c>
      <c r="Q141" s="4">
        <v>1708.53</v>
      </c>
      <c r="S141" s="4">
        <f t="shared" si="68"/>
        <v>871.1</v>
      </c>
      <c r="T141" s="4">
        <f t="shared" si="69"/>
        <v>213.20425119</v>
      </c>
      <c r="U141" s="4">
        <v>13534.18</v>
      </c>
      <c r="W141" s="4">
        <v>4454.8</v>
      </c>
      <c r="X141" s="4">
        <f t="shared" si="70"/>
        <v>1044.895001465</v>
      </c>
      <c r="Y141" s="4">
        <v>6203.62</v>
      </c>
      <c r="Z141" s="4">
        <v>6817.9</v>
      </c>
      <c r="AA141" s="4">
        <f t="shared" si="71"/>
        <v>1599.17159703875</v>
      </c>
      <c r="AB141" s="4">
        <v>9550.55</v>
      </c>
      <c r="AC141" s="4">
        <f t="shared" si="72"/>
        <v>2644.06659850375</v>
      </c>
      <c r="AD141" s="4">
        <f t="shared" si="84"/>
        <v>15754.169999999998</v>
      </c>
      <c r="AF141" s="4">
        <v>1213.1</v>
      </c>
      <c r="AG141" s="4">
        <f t="shared" si="73"/>
        <v>284.53850369875</v>
      </c>
      <c r="AH141" s="4">
        <v>1687.23</v>
      </c>
      <c r="AI141" s="4">
        <v>1700</v>
      </c>
      <c r="AJ141" s="4">
        <f t="shared" si="74"/>
        <v>398.74326625000003</v>
      </c>
      <c r="AK141" s="4">
        <v>2358.5</v>
      </c>
      <c r="AM141" s="4">
        <f t="shared" si="75"/>
        <v>14185.800000000001</v>
      </c>
      <c r="AN141" s="4">
        <f t="shared" si="76"/>
        <v>3327.3483684525004</v>
      </c>
      <c r="AO141" s="4">
        <v>19799.9</v>
      </c>
      <c r="AQ141" s="4">
        <f t="shared" si="86"/>
        <v>26739.059999999998</v>
      </c>
      <c r="AR141" s="1">
        <f t="shared" si="87"/>
        <v>0.4108181065452563</v>
      </c>
      <c r="AS141" s="1">
        <f t="shared" si="88"/>
        <v>0.5891818934547437</v>
      </c>
      <c r="AU141" s="4">
        <f t="shared" si="85"/>
        <v>33334.08</v>
      </c>
      <c r="AV141" s="1">
        <f t="shared" si="89"/>
        <v>0.40601630523476273</v>
      </c>
      <c r="AW141" s="1">
        <f t="shared" si="90"/>
        <v>0.5939836947652373</v>
      </c>
    </row>
    <row r="142" spans="1:49" ht="12.75">
      <c r="A142" s="3">
        <v>1468</v>
      </c>
      <c r="B142" s="6">
        <v>12</v>
      </c>
      <c r="C142" s="4">
        <v>1105.4</v>
      </c>
      <c r="D142" s="4">
        <f t="shared" si="65"/>
        <v>270.54985566</v>
      </c>
      <c r="E142" s="4">
        <v>17593.37</v>
      </c>
      <c r="F142" s="4">
        <v>140.35</v>
      </c>
      <c r="G142" s="4">
        <f t="shared" si="66"/>
        <v>34.351069515</v>
      </c>
      <c r="H142" s="4">
        <v>2233.81</v>
      </c>
      <c r="I142" s="4">
        <f t="shared" si="67"/>
        <v>304.900925175</v>
      </c>
      <c r="J142" s="4">
        <f t="shared" si="83"/>
        <v>19827.18</v>
      </c>
      <c r="M142" s="4">
        <f t="shared" si="82"/>
        <v>0</v>
      </c>
      <c r="P142" s="4">
        <f t="shared" si="81"/>
        <v>0</v>
      </c>
      <c r="S142" s="4">
        <f t="shared" si="68"/>
        <v>1245.75</v>
      </c>
      <c r="T142" s="4">
        <f t="shared" si="69"/>
        <v>304.900925175</v>
      </c>
      <c r="U142" s="4">
        <v>19827.18</v>
      </c>
      <c r="W142" s="4">
        <v>14753.9</v>
      </c>
      <c r="X142" s="4">
        <f t="shared" si="70"/>
        <v>3460.59898583875</v>
      </c>
      <c r="Y142" s="4">
        <v>20840.06</v>
      </c>
      <c r="Z142" s="4">
        <v>3902.1</v>
      </c>
      <c r="AA142" s="4">
        <f t="shared" si="71"/>
        <v>915.25652896125</v>
      </c>
      <c r="AB142" s="4">
        <v>5507.9</v>
      </c>
      <c r="AC142" s="4">
        <f t="shared" si="72"/>
        <v>4375.8555148000005</v>
      </c>
      <c r="AD142" s="4">
        <f t="shared" si="84"/>
        <v>26347.96</v>
      </c>
      <c r="AG142" s="4">
        <f t="shared" si="73"/>
        <v>0</v>
      </c>
      <c r="AJ142" s="4">
        <f t="shared" si="74"/>
        <v>0</v>
      </c>
      <c r="AM142" s="4">
        <f t="shared" si="75"/>
        <v>18656</v>
      </c>
      <c r="AN142" s="4">
        <f t="shared" si="76"/>
        <v>4375.8555148000005</v>
      </c>
      <c r="AO142" s="4">
        <v>26347.96</v>
      </c>
      <c r="AQ142" s="4">
        <f t="shared" si="86"/>
        <v>46175.14</v>
      </c>
      <c r="AR142" s="1">
        <f t="shared" si="87"/>
        <v>0.42939079340095127</v>
      </c>
      <c r="AS142" s="1">
        <f t="shared" si="88"/>
        <v>0.5706092065990488</v>
      </c>
      <c r="AU142" s="4">
        <f t="shared" si="85"/>
        <v>46175.14</v>
      </c>
      <c r="AV142" s="1">
        <f t="shared" si="89"/>
        <v>0.42939079340095127</v>
      </c>
      <c r="AW142" s="1">
        <f t="shared" si="90"/>
        <v>0.5706092065990488</v>
      </c>
    </row>
    <row r="143" spans="1:49" ht="12.75">
      <c r="A143" s="3">
        <v>1469</v>
      </c>
      <c r="B143" s="6">
        <v>12</v>
      </c>
      <c r="C143" s="4">
        <v>1553.53</v>
      </c>
      <c r="D143" s="4">
        <f t="shared" si="65"/>
        <v>380.230972737</v>
      </c>
      <c r="E143" s="4">
        <v>24725.59</v>
      </c>
      <c r="F143" s="4">
        <v>297.04</v>
      </c>
      <c r="G143" s="4">
        <f t="shared" si="66"/>
        <v>72.70140141600001</v>
      </c>
      <c r="H143" s="4">
        <v>4727.64</v>
      </c>
      <c r="I143" s="4">
        <f t="shared" si="67"/>
        <v>452.932374153</v>
      </c>
      <c r="J143" s="4">
        <f t="shared" si="83"/>
        <v>29453.23</v>
      </c>
      <c r="M143" s="4">
        <f t="shared" si="82"/>
        <v>0</v>
      </c>
      <c r="P143" s="4">
        <f t="shared" si="81"/>
        <v>0</v>
      </c>
      <c r="S143" s="4">
        <f t="shared" si="68"/>
        <v>1850.57</v>
      </c>
      <c r="T143" s="4">
        <f t="shared" si="69"/>
        <v>452.93237415299996</v>
      </c>
      <c r="U143" s="4">
        <v>29453.23</v>
      </c>
      <c r="W143" s="4">
        <v>23166.5</v>
      </c>
      <c r="X143" s="4">
        <f t="shared" si="70"/>
        <v>5433.81522210625</v>
      </c>
      <c r="Y143" s="4">
        <v>32783.63</v>
      </c>
      <c r="Z143" s="4">
        <v>8258.4</v>
      </c>
      <c r="AA143" s="4">
        <f t="shared" si="71"/>
        <v>1937.04787647</v>
      </c>
      <c r="AB143" s="4">
        <v>11656.94</v>
      </c>
      <c r="AC143" s="4">
        <f t="shared" si="72"/>
        <v>7370.86309857625</v>
      </c>
      <c r="AD143" s="4">
        <f t="shared" si="84"/>
        <v>44440.57</v>
      </c>
      <c r="AG143" s="4">
        <f t="shared" si="73"/>
        <v>0</v>
      </c>
      <c r="AJ143" s="4">
        <f t="shared" si="74"/>
        <v>0</v>
      </c>
      <c r="AM143" s="4">
        <f t="shared" si="75"/>
        <v>31424.9</v>
      </c>
      <c r="AN143" s="4">
        <f t="shared" si="76"/>
        <v>7370.86309857625</v>
      </c>
      <c r="AO143" s="4">
        <v>44440.57</v>
      </c>
      <c r="AQ143" s="4">
        <f t="shared" si="86"/>
        <v>73893.8</v>
      </c>
      <c r="AR143" s="1">
        <f t="shared" si="87"/>
        <v>0.39858865019798684</v>
      </c>
      <c r="AS143" s="1">
        <f t="shared" si="88"/>
        <v>0.6014113498020132</v>
      </c>
      <c r="AU143" s="4">
        <f t="shared" si="85"/>
        <v>73893.8</v>
      </c>
      <c r="AV143" s="1">
        <f t="shared" si="89"/>
        <v>0.39858865019798684</v>
      </c>
      <c r="AW143" s="1">
        <f t="shared" si="90"/>
        <v>0.6014113498020132</v>
      </c>
    </row>
    <row r="144" spans="1:49" ht="12.75">
      <c r="A144" s="3">
        <v>1470</v>
      </c>
      <c r="B144" s="6">
        <v>12</v>
      </c>
      <c r="C144" s="4">
        <v>687.12</v>
      </c>
      <c r="D144" s="4">
        <f t="shared" si="65"/>
        <v>168.174612648</v>
      </c>
      <c r="E144" s="4">
        <v>10936.01</v>
      </c>
      <c r="F144" s="4">
        <v>209.78</v>
      </c>
      <c r="G144" s="4">
        <f t="shared" si="66"/>
        <v>51.344263362</v>
      </c>
      <c r="H144" s="4">
        <v>3338.84</v>
      </c>
      <c r="I144" s="4">
        <f t="shared" si="67"/>
        <v>219.51887600999999</v>
      </c>
      <c r="J144" s="4">
        <f t="shared" si="83"/>
        <v>14274.85</v>
      </c>
      <c r="M144" s="4">
        <f t="shared" si="82"/>
        <v>0</v>
      </c>
      <c r="P144" s="4">
        <f t="shared" si="81"/>
        <v>0</v>
      </c>
      <c r="S144" s="4">
        <f t="shared" si="68"/>
        <v>896.9</v>
      </c>
      <c r="T144" s="4">
        <f t="shared" si="69"/>
        <v>219.51887600999999</v>
      </c>
      <c r="U144" s="4">
        <v>14274.85</v>
      </c>
      <c r="W144" s="4">
        <v>19232.6</v>
      </c>
      <c r="X144" s="4">
        <f t="shared" si="70"/>
        <v>4511.0998485175</v>
      </c>
      <c r="Y144" s="4">
        <v>27416.96</v>
      </c>
      <c r="Z144" s="4">
        <v>10098.7</v>
      </c>
      <c r="AA144" s="4">
        <f t="shared" si="71"/>
        <v>2368.6991899287505</v>
      </c>
      <c r="AB144" s="4">
        <v>14245.88</v>
      </c>
      <c r="AC144" s="4">
        <f t="shared" si="72"/>
        <v>6879.79903844625</v>
      </c>
      <c r="AD144" s="4">
        <f t="shared" si="84"/>
        <v>41662.84</v>
      </c>
      <c r="AG144" s="4">
        <f t="shared" si="73"/>
        <v>0</v>
      </c>
      <c r="AJ144" s="4">
        <f t="shared" si="74"/>
        <v>0</v>
      </c>
      <c r="AM144" s="4">
        <f t="shared" si="75"/>
        <v>29331.3</v>
      </c>
      <c r="AN144" s="4">
        <f t="shared" si="76"/>
        <v>6879.79903844625</v>
      </c>
      <c r="AO144" s="4">
        <v>41662.84</v>
      </c>
      <c r="AQ144" s="4">
        <f t="shared" si="86"/>
        <v>55937.689999999995</v>
      </c>
      <c r="AR144" s="1">
        <f t="shared" si="87"/>
        <v>0.2551919823646633</v>
      </c>
      <c r="AS144" s="1">
        <f t="shared" si="88"/>
        <v>0.7448080176353368</v>
      </c>
      <c r="AU144" s="4">
        <f t="shared" si="85"/>
        <v>55937.689999999995</v>
      </c>
      <c r="AV144" s="1">
        <f t="shared" si="89"/>
        <v>0.2551919823646633</v>
      </c>
      <c r="AW144" s="1">
        <f t="shared" si="90"/>
        <v>0.7448080176353368</v>
      </c>
    </row>
    <row r="145" spans="1:49" ht="12.75">
      <c r="A145" s="3">
        <v>1471</v>
      </c>
      <c r="B145" s="6">
        <v>12</v>
      </c>
      <c r="C145" s="4">
        <v>507.34</v>
      </c>
      <c r="D145" s="4">
        <f t="shared" si="65"/>
        <v>124.172936286</v>
      </c>
      <c r="E145" s="4">
        <v>8074.64</v>
      </c>
      <c r="F145" s="4">
        <v>115.57</v>
      </c>
      <c r="G145" s="4">
        <f t="shared" si="66"/>
        <v>28.286092652999997</v>
      </c>
      <c r="H145" s="4">
        <v>1839.32</v>
      </c>
      <c r="I145" s="4">
        <f t="shared" si="67"/>
        <v>152.459028939</v>
      </c>
      <c r="J145" s="4">
        <f t="shared" si="83"/>
        <v>9913.960000000001</v>
      </c>
      <c r="M145" s="4">
        <f t="shared" si="82"/>
        <v>0</v>
      </c>
      <c r="P145" s="4">
        <f t="shared" si="81"/>
        <v>0</v>
      </c>
      <c r="S145" s="4">
        <f t="shared" si="68"/>
        <v>622.91</v>
      </c>
      <c r="T145" s="4">
        <f t="shared" si="69"/>
        <v>152.45902893899998</v>
      </c>
      <c r="U145" s="4">
        <v>9913.96</v>
      </c>
      <c r="W145" s="4">
        <v>23671.3</v>
      </c>
      <c r="X145" s="4">
        <f t="shared" si="70"/>
        <v>5552.21851669625</v>
      </c>
      <c r="Y145" s="4">
        <v>33713.96</v>
      </c>
      <c r="Z145" s="4">
        <v>12085.7</v>
      </c>
      <c r="AA145" s="4">
        <f t="shared" si="71"/>
        <v>2834.75970171625</v>
      </c>
      <c r="AB145" s="4">
        <v>17041.21</v>
      </c>
      <c r="AC145" s="4">
        <f t="shared" si="72"/>
        <v>8386.9782184125</v>
      </c>
      <c r="AD145" s="4">
        <f t="shared" si="84"/>
        <v>50755.17</v>
      </c>
      <c r="AG145" s="4">
        <f t="shared" si="73"/>
        <v>0</v>
      </c>
      <c r="AJ145" s="4">
        <f t="shared" si="74"/>
        <v>0</v>
      </c>
      <c r="AM145" s="4">
        <f t="shared" si="75"/>
        <v>35757</v>
      </c>
      <c r="AN145" s="4">
        <f t="shared" si="76"/>
        <v>8386.9782184125</v>
      </c>
      <c r="AO145" s="4">
        <v>50755.17</v>
      </c>
      <c r="AQ145" s="4">
        <f t="shared" si="86"/>
        <v>60669.13</v>
      </c>
      <c r="AR145" s="1">
        <f t="shared" si="87"/>
        <v>0.16341028790094733</v>
      </c>
      <c r="AS145" s="1">
        <f t="shared" si="88"/>
        <v>0.8365897120990526</v>
      </c>
      <c r="AU145" s="4">
        <f t="shared" si="85"/>
        <v>60669.13</v>
      </c>
      <c r="AV145" s="1">
        <f t="shared" si="89"/>
        <v>0.1634102879009473</v>
      </c>
      <c r="AW145" s="1">
        <f t="shared" si="90"/>
        <v>0.8365897120990526</v>
      </c>
    </row>
    <row r="146" spans="1:49" ht="12.75">
      <c r="A146" s="3">
        <v>1472</v>
      </c>
      <c r="B146" s="6">
        <v>12</v>
      </c>
      <c r="C146" s="4">
        <v>197.87</v>
      </c>
      <c r="D146" s="4">
        <f t="shared" si="65"/>
        <v>48.429256323</v>
      </c>
      <c r="E146" s="4">
        <v>3149.29</v>
      </c>
      <c r="F146" s="4">
        <v>93.56</v>
      </c>
      <c r="G146" s="4">
        <f t="shared" si="66"/>
        <v>22.899081324</v>
      </c>
      <c r="H146" s="4">
        <v>1489.12</v>
      </c>
      <c r="I146" s="4">
        <f t="shared" si="67"/>
        <v>71.328337647</v>
      </c>
      <c r="J146" s="4">
        <f t="shared" si="83"/>
        <v>4638.41</v>
      </c>
      <c r="M146" s="4">
        <f t="shared" si="82"/>
        <v>0</v>
      </c>
      <c r="P146" s="4">
        <f t="shared" si="81"/>
        <v>0</v>
      </c>
      <c r="S146" s="4">
        <f t="shared" si="68"/>
        <v>291.43</v>
      </c>
      <c r="T146" s="4">
        <f t="shared" si="69"/>
        <v>71.328337647</v>
      </c>
      <c r="U146" s="4">
        <v>4638.41</v>
      </c>
      <c r="W146" s="4">
        <v>27307.2</v>
      </c>
      <c r="X146" s="4">
        <f t="shared" si="70"/>
        <v>6405.03654126</v>
      </c>
      <c r="Y146" s="4">
        <v>38769.01</v>
      </c>
      <c r="Z146" s="4">
        <v>11620.5</v>
      </c>
      <c r="AA146" s="4">
        <f t="shared" si="71"/>
        <v>2725.6447796812504</v>
      </c>
      <c r="AB146" s="4">
        <v>16390.77</v>
      </c>
      <c r="AC146" s="4">
        <f t="shared" si="72"/>
        <v>9130.68132094125</v>
      </c>
      <c r="AD146" s="4">
        <f t="shared" si="84"/>
        <v>55159.78</v>
      </c>
      <c r="AG146" s="4">
        <f t="shared" si="73"/>
        <v>0</v>
      </c>
      <c r="AJ146" s="4">
        <f t="shared" si="74"/>
        <v>0</v>
      </c>
      <c r="AM146" s="4">
        <f t="shared" si="75"/>
        <v>38927.7</v>
      </c>
      <c r="AN146" s="4">
        <f t="shared" si="76"/>
        <v>9130.68132094125</v>
      </c>
      <c r="AO146" s="4">
        <v>55159.78</v>
      </c>
      <c r="AQ146" s="4">
        <f t="shared" si="86"/>
        <v>59798.19</v>
      </c>
      <c r="AR146" s="1">
        <f t="shared" si="87"/>
        <v>0.07756773240126498</v>
      </c>
      <c r="AS146" s="1">
        <f t="shared" si="88"/>
        <v>0.922432267598735</v>
      </c>
      <c r="AU146" s="4">
        <f t="shared" si="85"/>
        <v>59798.19</v>
      </c>
      <c r="AV146" s="1">
        <f t="shared" si="89"/>
        <v>0.07756773240126498</v>
      </c>
      <c r="AW146" s="1">
        <f t="shared" si="90"/>
        <v>0.922432267598735</v>
      </c>
    </row>
    <row r="147" spans="1:49" ht="12.75">
      <c r="A147" s="3">
        <v>1473</v>
      </c>
      <c r="B147" s="6">
        <v>12</v>
      </c>
      <c r="C147" s="4">
        <v>82.34</v>
      </c>
      <c r="D147" s="4">
        <f t="shared" si="65"/>
        <v>20.152953786</v>
      </c>
      <c r="E147" s="4">
        <v>1310.54</v>
      </c>
      <c r="F147" s="4">
        <v>16.68</v>
      </c>
      <c r="G147" s="4">
        <f t="shared" si="66"/>
        <v>4.082478372</v>
      </c>
      <c r="H147" s="4">
        <v>265.4</v>
      </c>
      <c r="I147" s="4">
        <f t="shared" si="67"/>
        <v>24.235432158000002</v>
      </c>
      <c r="J147" s="4">
        <f t="shared" si="83"/>
        <v>1575.94</v>
      </c>
      <c r="M147" s="4">
        <f t="shared" si="82"/>
        <v>0</v>
      </c>
      <c r="P147" s="4">
        <f t="shared" si="81"/>
        <v>0</v>
      </c>
      <c r="S147" s="4">
        <f t="shared" si="68"/>
        <v>99.02000000000001</v>
      </c>
      <c r="T147" s="4">
        <f t="shared" si="69"/>
        <v>24.235432158000002</v>
      </c>
      <c r="U147" s="4">
        <v>1575.94</v>
      </c>
      <c r="W147" s="4">
        <v>25458.5</v>
      </c>
      <c r="X147" s="4">
        <f t="shared" si="70"/>
        <v>5971.41496695625</v>
      </c>
      <c r="Y147" s="4">
        <v>36025.49</v>
      </c>
      <c r="Z147" s="4">
        <v>9995</v>
      </c>
      <c r="AA147" s="4">
        <f t="shared" si="71"/>
        <v>2344.3758506875</v>
      </c>
      <c r="AB147" s="4">
        <v>14117.88</v>
      </c>
      <c r="AC147" s="4">
        <f t="shared" si="72"/>
        <v>8315.79081764375</v>
      </c>
      <c r="AD147" s="4">
        <f t="shared" si="84"/>
        <v>50143.369999999995</v>
      </c>
      <c r="AG147" s="4">
        <f t="shared" si="73"/>
        <v>0</v>
      </c>
      <c r="AJ147" s="4">
        <f t="shared" si="74"/>
        <v>0</v>
      </c>
      <c r="AM147" s="4">
        <f t="shared" si="75"/>
        <v>35453.5</v>
      </c>
      <c r="AN147" s="4">
        <f t="shared" si="76"/>
        <v>8315.79081764375</v>
      </c>
      <c r="AO147" s="4">
        <v>50143.37</v>
      </c>
      <c r="AQ147" s="4">
        <f t="shared" si="86"/>
        <v>51719.31</v>
      </c>
      <c r="AR147" s="1">
        <f t="shared" si="87"/>
        <v>0.030471017498106608</v>
      </c>
      <c r="AS147" s="1">
        <f t="shared" si="88"/>
        <v>0.9695289825018933</v>
      </c>
      <c r="AU147" s="4">
        <f t="shared" si="85"/>
        <v>51719.310000000005</v>
      </c>
      <c r="AV147" s="1">
        <f t="shared" si="89"/>
        <v>0.030471017498106604</v>
      </c>
      <c r="AW147" s="1">
        <f t="shared" si="90"/>
        <v>0.9695289825018933</v>
      </c>
    </row>
    <row r="148" spans="1:49" ht="12.75">
      <c r="A148" s="3">
        <v>1474</v>
      </c>
      <c r="B148" s="6">
        <v>12</v>
      </c>
      <c r="C148" s="4">
        <v>43.44</v>
      </c>
      <c r="D148" s="4">
        <f t="shared" si="65"/>
        <v>10.632065976</v>
      </c>
      <c r="E148" s="4">
        <v>691.31</v>
      </c>
      <c r="F148" s="4">
        <v>8.34</v>
      </c>
      <c r="G148" s="4">
        <f t="shared" si="66"/>
        <v>2.041239186</v>
      </c>
      <c r="H148" s="4">
        <v>132.7</v>
      </c>
      <c r="I148" s="4">
        <f t="shared" si="67"/>
        <v>12.673305162</v>
      </c>
      <c r="J148" s="4">
        <f t="shared" si="83"/>
        <v>824.01</v>
      </c>
      <c r="M148" s="4">
        <f t="shared" si="82"/>
        <v>0</v>
      </c>
      <c r="P148" s="4">
        <f t="shared" si="81"/>
        <v>0</v>
      </c>
      <c r="S148" s="4">
        <f t="shared" si="68"/>
        <v>51.78</v>
      </c>
      <c r="T148" s="4">
        <f t="shared" si="69"/>
        <v>12.673305162</v>
      </c>
      <c r="U148" s="4">
        <v>824.01</v>
      </c>
      <c r="W148" s="4">
        <v>13429.3</v>
      </c>
      <c r="X148" s="4">
        <f t="shared" si="70"/>
        <v>3149.90761497125</v>
      </c>
      <c r="Y148" s="4">
        <v>19003.45</v>
      </c>
      <c r="Z148" s="4">
        <v>4997.5</v>
      </c>
      <c r="AA148" s="4">
        <f t="shared" si="71"/>
        <v>1172.18792534375</v>
      </c>
      <c r="AB148" s="4">
        <v>7058.94</v>
      </c>
      <c r="AC148" s="4">
        <f t="shared" si="72"/>
        <v>4322.095540315</v>
      </c>
      <c r="AD148" s="4">
        <f t="shared" si="84"/>
        <v>26062.39</v>
      </c>
      <c r="AG148" s="4">
        <f t="shared" si="73"/>
        <v>0</v>
      </c>
      <c r="AJ148" s="4">
        <f t="shared" si="74"/>
        <v>0</v>
      </c>
      <c r="AM148" s="4">
        <f t="shared" si="75"/>
        <v>18426.8</v>
      </c>
      <c r="AN148" s="4">
        <f t="shared" si="76"/>
        <v>4322.095540315</v>
      </c>
      <c r="AO148" s="4">
        <v>26062.39</v>
      </c>
      <c r="AQ148" s="4">
        <f t="shared" si="86"/>
        <v>26886.399999999998</v>
      </c>
      <c r="AR148" s="1">
        <f t="shared" si="87"/>
        <v>0.03064783682456558</v>
      </c>
      <c r="AS148" s="1">
        <f t="shared" si="88"/>
        <v>0.9693521631754345</v>
      </c>
      <c r="AU148" s="4">
        <f t="shared" si="85"/>
        <v>26886.399999999998</v>
      </c>
      <c r="AV148" s="1">
        <f t="shared" si="89"/>
        <v>0.03064783682456558</v>
      </c>
      <c r="AW148" s="1">
        <f t="shared" si="90"/>
        <v>0.9693521631754345</v>
      </c>
    </row>
    <row r="149" spans="1:49" ht="12.75">
      <c r="A149" s="3">
        <v>1475</v>
      </c>
      <c r="B149" s="6">
        <v>12</v>
      </c>
      <c r="C149" s="4">
        <v>2033.42</v>
      </c>
      <c r="D149" s="4">
        <f t="shared" si="65"/>
        <v>497.685441918</v>
      </c>
      <c r="E149" s="4">
        <v>36986.89</v>
      </c>
      <c r="F149" s="4">
        <v>2237.47</v>
      </c>
      <c r="G149" s="4">
        <f t="shared" si="66"/>
        <v>547.6272711629999</v>
      </c>
      <c r="H149" s="4">
        <v>40698.36</v>
      </c>
      <c r="I149" s="4">
        <f t="shared" si="67"/>
        <v>1045.3127130809999</v>
      </c>
      <c r="J149" s="4">
        <f t="shared" si="83"/>
        <v>77685.25</v>
      </c>
      <c r="M149" s="4">
        <f t="shared" si="82"/>
        <v>0</v>
      </c>
      <c r="P149" s="4">
        <f t="shared" si="81"/>
        <v>0</v>
      </c>
      <c r="S149" s="4">
        <f t="shared" si="68"/>
        <v>4270.889999999999</v>
      </c>
      <c r="T149" s="4">
        <f t="shared" si="69"/>
        <v>1045.3127130809999</v>
      </c>
      <c r="U149" s="4">
        <v>77685.25</v>
      </c>
      <c r="W149" s="4">
        <v>8604.2</v>
      </c>
      <c r="X149" s="4">
        <f t="shared" si="70"/>
        <v>2018.1569479225002</v>
      </c>
      <c r="Y149" s="4">
        <v>13778.93</v>
      </c>
      <c r="Z149" s="4">
        <v>18742.8</v>
      </c>
      <c r="AA149" s="4">
        <f t="shared" si="71"/>
        <v>4396.2148768649995</v>
      </c>
      <c r="AB149" s="4">
        <v>30058.98</v>
      </c>
      <c r="AC149" s="4">
        <f t="shared" si="72"/>
        <v>6414.3718247874995</v>
      </c>
      <c r="AD149" s="4">
        <f t="shared" si="84"/>
        <v>43837.91</v>
      </c>
      <c r="AG149" s="4">
        <f t="shared" si="73"/>
        <v>0</v>
      </c>
      <c r="AJ149" s="4">
        <f t="shared" si="74"/>
        <v>0</v>
      </c>
      <c r="AM149" s="4">
        <f t="shared" si="75"/>
        <v>27347</v>
      </c>
      <c r="AN149" s="4">
        <f t="shared" si="76"/>
        <v>6414.3718247875</v>
      </c>
      <c r="AO149" s="4">
        <v>43837.91</v>
      </c>
      <c r="AQ149" s="4">
        <f t="shared" si="86"/>
        <v>121523.16</v>
      </c>
      <c r="AR149" s="1">
        <f t="shared" si="87"/>
        <v>0.639262919101182</v>
      </c>
      <c r="AS149" s="1">
        <f t="shared" si="88"/>
        <v>0.360737080898818</v>
      </c>
      <c r="AU149" s="4">
        <f t="shared" si="85"/>
        <v>121523.16</v>
      </c>
      <c r="AV149" s="1">
        <f t="shared" si="89"/>
        <v>0.639262919101182</v>
      </c>
      <c r="AW149" s="1">
        <f t="shared" si="90"/>
        <v>0.360737080898818</v>
      </c>
    </row>
    <row r="150" spans="1:49" ht="12.75">
      <c r="A150" s="3">
        <v>1476</v>
      </c>
      <c r="B150" s="6">
        <v>12</v>
      </c>
      <c r="C150" s="4">
        <v>1696.73</v>
      </c>
      <c r="D150" s="4">
        <f t="shared" si="65"/>
        <v>415.279588017</v>
      </c>
      <c r="E150" s="4">
        <v>30862.65</v>
      </c>
      <c r="F150" s="4">
        <v>2506.74</v>
      </c>
      <c r="G150" s="4">
        <f t="shared" si="66"/>
        <v>613.5318845459999</v>
      </c>
      <c r="H150" s="4">
        <v>45596.31</v>
      </c>
      <c r="I150" s="4">
        <f t="shared" si="67"/>
        <v>1028.8114725629998</v>
      </c>
      <c r="J150" s="4">
        <f t="shared" si="83"/>
        <v>76458.95999999999</v>
      </c>
      <c r="M150" s="4">
        <f t="shared" si="82"/>
        <v>0</v>
      </c>
      <c r="P150" s="4">
        <f t="shared" si="81"/>
        <v>0</v>
      </c>
      <c r="S150" s="4">
        <f t="shared" si="68"/>
        <v>4203.469999999999</v>
      </c>
      <c r="T150" s="4">
        <f t="shared" si="69"/>
        <v>1028.8114725629998</v>
      </c>
      <c r="U150" s="4">
        <v>76458.96</v>
      </c>
      <c r="W150" s="4">
        <v>10877.3</v>
      </c>
      <c r="X150" s="4">
        <f t="shared" si="70"/>
        <v>2551.3236058712496</v>
      </c>
      <c r="Y150" s="4">
        <v>17415.79</v>
      </c>
      <c r="Z150" s="4">
        <v>28997.3</v>
      </c>
      <c r="AA150" s="4">
        <f t="shared" si="71"/>
        <v>6801.45771437125</v>
      </c>
      <c r="AB150" s="4">
        <v>46505.63</v>
      </c>
      <c r="AC150" s="4">
        <f t="shared" si="72"/>
        <v>9352.7813202425</v>
      </c>
      <c r="AD150" s="4">
        <f t="shared" si="84"/>
        <v>63921.42</v>
      </c>
      <c r="AG150" s="4">
        <f t="shared" si="73"/>
        <v>0</v>
      </c>
      <c r="AJ150" s="4">
        <f t="shared" si="74"/>
        <v>0</v>
      </c>
      <c r="AM150" s="4">
        <f t="shared" si="75"/>
        <v>39874.6</v>
      </c>
      <c r="AN150" s="4">
        <f t="shared" si="76"/>
        <v>9352.7813202425</v>
      </c>
      <c r="AO150" s="4">
        <v>63921.42</v>
      </c>
      <c r="AQ150" s="4">
        <f t="shared" si="86"/>
        <v>140380.38</v>
      </c>
      <c r="AR150" s="1">
        <f t="shared" si="87"/>
        <v>0.5446555993081084</v>
      </c>
      <c r="AS150" s="1">
        <f t="shared" si="88"/>
        <v>0.4553444006918915</v>
      </c>
      <c r="AU150" s="4">
        <f t="shared" si="85"/>
        <v>140380.38</v>
      </c>
      <c r="AV150" s="1">
        <f t="shared" si="89"/>
        <v>0.5446555993081085</v>
      </c>
      <c r="AW150" s="1">
        <f t="shared" si="90"/>
        <v>0.4553444006918915</v>
      </c>
    </row>
    <row r="151" spans="1:49" ht="12.75">
      <c r="A151" s="3">
        <v>1477</v>
      </c>
      <c r="B151" s="6">
        <v>12</v>
      </c>
      <c r="C151" s="4">
        <v>906.44</v>
      </c>
      <c r="D151" s="4">
        <f t="shared" si="65"/>
        <v>221.853818676</v>
      </c>
      <c r="E151" s="4">
        <v>16487.59</v>
      </c>
      <c r="F151" s="4">
        <v>378.03</v>
      </c>
      <c r="G151" s="4">
        <f t="shared" si="66"/>
        <v>92.52393878699999</v>
      </c>
      <c r="H151" s="4">
        <v>6930.29</v>
      </c>
      <c r="I151" s="4">
        <f t="shared" si="67"/>
        <v>314.37775746299997</v>
      </c>
      <c r="J151" s="4">
        <f t="shared" si="83"/>
        <v>23417.88</v>
      </c>
      <c r="M151" s="4">
        <f t="shared" si="82"/>
        <v>0</v>
      </c>
      <c r="P151" s="4">
        <f t="shared" si="81"/>
        <v>0</v>
      </c>
      <c r="S151" s="4">
        <f t="shared" si="68"/>
        <v>1284.47</v>
      </c>
      <c r="T151" s="4">
        <f t="shared" si="69"/>
        <v>314.377757463</v>
      </c>
      <c r="U151" s="4">
        <v>23417.88</v>
      </c>
      <c r="W151" s="4">
        <v>10568</v>
      </c>
      <c r="X151" s="4">
        <f t="shared" si="70"/>
        <v>2478.7757868999997</v>
      </c>
      <c r="Y151" s="4">
        <v>16915.63</v>
      </c>
      <c r="Z151" s="4">
        <v>7891.2</v>
      </c>
      <c r="AA151" s="4">
        <f t="shared" si="71"/>
        <v>1850.91933096</v>
      </c>
      <c r="AB151" s="4">
        <v>12655.42</v>
      </c>
      <c r="AC151" s="4">
        <f t="shared" si="72"/>
        <v>4329.695117859999</v>
      </c>
      <c r="AD151" s="4">
        <f t="shared" si="84"/>
        <v>29571.050000000003</v>
      </c>
      <c r="AG151" s="4">
        <f t="shared" si="73"/>
        <v>0</v>
      </c>
      <c r="AJ151" s="4">
        <f t="shared" si="74"/>
        <v>0</v>
      </c>
      <c r="AM151" s="4">
        <f t="shared" si="75"/>
        <v>18459.2</v>
      </c>
      <c r="AN151" s="4">
        <f t="shared" si="76"/>
        <v>4329.69511786</v>
      </c>
      <c r="AO151" s="4">
        <v>29571.05</v>
      </c>
      <c r="AQ151" s="4">
        <f t="shared" si="86"/>
        <v>52988.93000000001</v>
      </c>
      <c r="AR151" s="1">
        <f t="shared" si="87"/>
        <v>0.44193909935528036</v>
      </c>
      <c r="AS151" s="1">
        <f t="shared" si="88"/>
        <v>0.5580609006447196</v>
      </c>
      <c r="AU151" s="4">
        <f t="shared" si="85"/>
        <v>52988.93</v>
      </c>
      <c r="AV151" s="1">
        <f t="shared" si="89"/>
        <v>0.4419390993552805</v>
      </c>
      <c r="AW151" s="1">
        <f t="shared" si="90"/>
        <v>0.5580609006447196</v>
      </c>
    </row>
    <row r="152" spans="1:49" ht="12.75">
      <c r="A152" s="3">
        <v>1478</v>
      </c>
      <c r="B152" s="6">
        <v>12</v>
      </c>
      <c r="C152" s="4">
        <v>632.67</v>
      </c>
      <c r="D152" s="4">
        <f t="shared" si="65"/>
        <v>154.84781724299998</v>
      </c>
      <c r="E152" s="4">
        <v>12537.46</v>
      </c>
      <c r="F152" s="4">
        <v>566.48</v>
      </c>
      <c r="G152" s="4">
        <f t="shared" si="66"/>
        <v>138.647622792</v>
      </c>
      <c r="H152" s="4">
        <v>11591.9</v>
      </c>
      <c r="I152" s="4">
        <f t="shared" si="67"/>
        <v>293.495440035</v>
      </c>
      <c r="J152" s="4">
        <f t="shared" si="83"/>
        <v>24129.36</v>
      </c>
      <c r="M152" s="4">
        <f t="shared" si="82"/>
        <v>0</v>
      </c>
      <c r="P152" s="4">
        <f t="shared" si="81"/>
        <v>0</v>
      </c>
      <c r="S152" s="4">
        <f t="shared" si="68"/>
        <v>1199.15</v>
      </c>
      <c r="T152" s="4">
        <f t="shared" si="69"/>
        <v>293.495440035</v>
      </c>
      <c r="U152" s="4">
        <v>24129.36</v>
      </c>
      <c r="W152" s="4">
        <v>20475.8</v>
      </c>
      <c r="X152" s="4">
        <f t="shared" si="70"/>
        <v>4802.6984535775</v>
      </c>
      <c r="Y152" s="4">
        <v>33600.6</v>
      </c>
      <c r="Z152" s="4">
        <v>26377.5</v>
      </c>
      <c r="AA152" s="4">
        <f t="shared" si="71"/>
        <v>6186.97088559375</v>
      </c>
      <c r="AB152" s="4">
        <v>46577.254</v>
      </c>
      <c r="AC152" s="4">
        <f t="shared" si="72"/>
        <v>10989.66933917125</v>
      </c>
      <c r="AD152" s="4">
        <f t="shared" si="84"/>
        <v>80177.85399999999</v>
      </c>
      <c r="AG152" s="4">
        <f t="shared" si="73"/>
        <v>0</v>
      </c>
      <c r="AJ152" s="4">
        <f t="shared" si="74"/>
        <v>0</v>
      </c>
      <c r="AM152" s="4">
        <f t="shared" si="75"/>
        <v>46853.3</v>
      </c>
      <c r="AN152" s="4">
        <f t="shared" si="76"/>
        <v>10989.66933917125</v>
      </c>
      <c r="AO152" s="4">
        <v>80177.84</v>
      </c>
      <c r="AQ152" s="4">
        <f t="shared" si="86"/>
        <v>104307.21399999999</v>
      </c>
      <c r="AR152" s="1">
        <f t="shared" si="87"/>
        <v>0.23132973333944096</v>
      </c>
      <c r="AS152" s="1">
        <f t="shared" si="88"/>
        <v>0.768670266660559</v>
      </c>
      <c r="AU152" s="4">
        <f t="shared" si="85"/>
        <v>104307.2</v>
      </c>
      <c r="AV152" s="1">
        <f t="shared" si="89"/>
        <v>0.23132976438826852</v>
      </c>
      <c r="AW152" s="1">
        <f t="shared" si="90"/>
        <v>0.7686702356117315</v>
      </c>
    </row>
    <row r="153" spans="1:49" ht="12.75">
      <c r="A153" s="3">
        <v>1479</v>
      </c>
      <c r="B153" s="6">
        <v>12</v>
      </c>
      <c r="C153" s="4">
        <v>463.89</v>
      </c>
      <c r="D153" s="4">
        <f t="shared" si="65"/>
        <v>113.538422781</v>
      </c>
      <c r="E153" s="4">
        <v>9492.67</v>
      </c>
      <c r="F153" s="4">
        <v>379.54</v>
      </c>
      <c r="G153" s="4">
        <f t="shared" si="66"/>
        <v>92.893515666</v>
      </c>
      <c r="H153" s="4">
        <v>7766.66</v>
      </c>
      <c r="I153" s="4">
        <f t="shared" si="67"/>
        <v>206.431938447</v>
      </c>
      <c r="J153" s="4">
        <f t="shared" si="83"/>
        <v>17259.33</v>
      </c>
      <c r="M153" s="4">
        <f t="shared" si="82"/>
        <v>0</v>
      </c>
      <c r="P153" s="4">
        <f t="shared" si="81"/>
        <v>0</v>
      </c>
      <c r="S153" s="4">
        <f t="shared" si="68"/>
        <v>843.4300000000001</v>
      </c>
      <c r="T153" s="4">
        <f t="shared" si="69"/>
        <v>206.43193844700002</v>
      </c>
      <c r="U153" s="4">
        <v>17259.33</v>
      </c>
      <c r="W153" s="4">
        <v>23062</v>
      </c>
      <c r="X153" s="4">
        <f t="shared" si="70"/>
        <v>5409.304238975</v>
      </c>
      <c r="Y153" s="4">
        <v>38418.78</v>
      </c>
      <c r="Z153" s="4">
        <v>24270.6</v>
      </c>
      <c r="AA153" s="4">
        <f t="shared" si="71"/>
        <v>5692.7872457925</v>
      </c>
      <c r="AB153" s="4">
        <v>43687.11</v>
      </c>
      <c r="AC153" s="4">
        <f t="shared" si="72"/>
        <v>11102.0914847675</v>
      </c>
      <c r="AD153" s="4">
        <f t="shared" si="84"/>
        <v>82105.89</v>
      </c>
      <c r="AG153" s="4">
        <f t="shared" si="73"/>
        <v>0</v>
      </c>
      <c r="AJ153" s="4">
        <f t="shared" si="74"/>
        <v>0</v>
      </c>
      <c r="AM153" s="4">
        <f t="shared" si="75"/>
        <v>47332.6</v>
      </c>
      <c r="AN153" s="4">
        <f t="shared" si="76"/>
        <v>11102.0914847675</v>
      </c>
      <c r="AO153" s="4">
        <v>82105.89</v>
      </c>
      <c r="AQ153" s="4">
        <f t="shared" si="86"/>
        <v>99365.22</v>
      </c>
      <c r="AR153" s="1">
        <f t="shared" si="87"/>
        <v>0.1736958867499111</v>
      </c>
      <c r="AS153" s="1">
        <f t="shared" si="88"/>
        <v>0.8263041132500889</v>
      </c>
      <c r="AU153" s="4">
        <f t="shared" si="85"/>
        <v>99365.22</v>
      </c>
      <c r="AV153" s="1">
        <f t="shared" si="89"/>
        <v>0.1736958867499111</v>
      </c>
      <c r="AW153" s="1">
        <f t="shared" si="90"/>
        <v>0.8263041132500889</v>
      </c>
    </row>
    <row r="154" spans="1:49" ht="12.75">
      <c r="A154" s="3">
        <v>1480</v>
      </c>
      <c r="B154" s="6">
        <v>12</v>
      </c>
      <c r="C154" s="4">
        <v>112.23</v>
      </c>
      <c r="D154" s="4">
        <f t="shared" si="65"/>
        <v>27.468617967</v>
      </c>
      <c r="E154" s="4">
        <v>2296.49</v>
      </c>
      <c r="F154" s="4">
        <v>121.22</v>
      </c>
      <c r="G154" s="4">
        <f t="shared" si="66"/>
        <v>29.668946538</v>
      </c>
      <c r="H154" s="4">
        <v>2480.47</v>
      </c>
      <c r="I154" s="4">
        <f t="shared" si="67"/>
        <v>57.137564505</v>
      </c>
      <c r="J154" s="4">
        <f t="shared" si="83"/>
        <v>4776.959999999999</v>
      </c>
      <c r="M154" s="4">
        <f t="shared" si="82"/>
        <v>0</v>
      </c>
      <c r="P154" s="4">
        <f t="shared" si="81"/>
        <v>0</v>
      </c>
      <c r="S154" s="4">
        <f t="shared" si="68"/>
        <v>233.45</v>
      </c>
      <c r="T154" s="4">
        <f t="shared" si="69"/>
        <v>57.13756450499999</v>
      </c>
      <c r="U154" s="4">
        <v>4776.96</v>
      </c>
      <c r="W154" s="4">
        <v>21958.6</v>
      </c>
      <c r="X154" s="4">
        <f t="shared" si="70"/>
        <v>5150.496403692499</v>
      </c>
      <c r="Y154" s="4">
        <v>37980.45</v>
      </c>
      <c r="Z154" s="4">
        <v>24654.1</v>
      </c>
      <c r="AA154" s="4">
        <f t="shared" si="71"/>
        <v>5782.73903556125</v>
      </c>
      <c r="AB154" s="4">
        <v>44424.59</v>
      </c>
      <c r="AC154" s="4">
        <f t="shared" si="72"/>
        <v>10933.235439253749</v>
      </c>
      <c r="AD154" s="4">
        <f t="shared" si="84"/>
        <v>82405.04</v>
      </c>
      <c r="AG154" s="4">
        <f t="shared" si="73"/>
        <v>0</v>
      </c>
      <c r="AJ154" s="4">
        <f t="shared" si="74"/>
        <v>0</v>
      </c>
      <c r="AM154" s="4">
        <f t="shared" si="75"/>
        <v>46612.7</v>
      </c>
      <c r="AN154" s="4">
        <f t="shared" si="76"/>
        <v>10933.235439253749</v>
      </c>
      <c r="AO154" s="4">
        <v>82405.04</v>
      </c>
      <c r="AQ154" s="4">
        <f t="shared" si="86"/>
        <v>87182</v>
      </c>
      <c r="AR154" s="1">
        <f t="shared" si="87"/>
        <v>0.05479296184992314</v>
      </c>
      <c r="AS154" s="1">
        <f t="shared" si="88"/>
        <v>0.9452070381500768</v>
      </c>
      <c r="AU154" s="4">
        <f t="shared" si="85"/>
        <v>87182</v>
      </c>
      <c r="AV154" s="1">
        <f t="shared" si="89"/>
        <v>0.05479296184992315</v>
      </c>
      <c r="AW154" s="1">
        <f t="shared" si="90"/>
        <v>0.9452070381500768</v>
      </c>
    </row>
    <row r="155" spans="1:49" ht="12.75">
      <c r="A155" s="3">
        <v>1481</v>
      </c>
      <c r="B155" s="6">
        <v>12</v>
      </c>
      <c r="C155" s="4">
        <v>7.96</v>
      </c>
      <c r="D155" s="4">
        <f t="shared" si="65"/>
        <v>1.948233084</v>
      </c>
      <c r="E155" s="4">
        <v>162.84</v>
      </c>
      <c r="F155" s="4">
        <v>116</v>
      </c>
      <c r="G155" s="4">
        <f t="shared" si="66"/>
        <v>28.3913364</v>
      </c>
      <c r="H155" s="4">
        <v>2373.8</v>
      </c>
      <c r="I155" s="4">
        <f t="shared" si="67"/>
        <v>30.339569484000002</v>
      </c>
      <c r="J155" s="4">
        <f t="shared" si="83"/>
        <v>2536.6400000000003</v>
      </c>
      <c r="L155" s="4">
        <v>7.21</v>
      </c>
      <c r="M155" s="4">
        <f t="shared" si="82"/>
        <v>1.764668409</v>
      </c>
      <c r="N155" s="4">
        <v>147.52</v>
      </c>
      <c r="P155" s="4">
        <f t="shared" si="81"/>
        <v>0</v>
      </c>
      <c r="S155" s="4">
        <f t="shared" si="68"/>
        <v>131.17</v>
      </c>
      <c r="T155" s="4">
        <f t="shared" si="69"/>
        <v>32.104237893</v>
      </c>
      <c r="U155" s="4">
        <v>2684.16</v>
      </c>
      <c r="W155" s="4">
        <v>6766.3</v>
      </c>
      <c r="X155" s="4">
        <f t="shared" si="70"/>
        <v>1587.0685661337502</v>
      </c>
      <c r="Y155" s="4">
        <v>11093.58</v>
      </c>
      <c r="Z155" s="4">
        <v>17571.1</v>
      </c>
      <c r="AA155" s="4">
        <f t="shared" si="71"/>
        <v>4121.38694447375</v>
      </c>
      <c r="AB155" s="4">
        <v>31732.18</v>
      </c>
      <c r="AC155" s="4">
        <f t="shared" si="72"/>
        <v>5708.4555106075</v>
      </c>
      <c r="AD155" s="4">
        <f t="shared" si="84"/>
        <v>42825.76</v>
      </c>
      <c r="AF155" s="4">
        <v>624.3</v>
      </c>
      <c r="AG155" s="4">
        <f t="shared" si="73"/>
        <v>146.43260065875</v>
      </c>
      <c r="AH155" s="4">
        <v>1026.06</v>
      </c>
      <c r="AJ155" s="4">
        <f t="shared" si="74"/>
        <v>0</v>
      </c>
      <c r="AM155" s="4">
        <f t="shared" si="75"/>
        <v>24961.699999999997</v>
      </c>
      <c r="AN155" s="4">
        <f t="shared" si="76"/>
        <v>5854.888111266249</v>
      </c>
      <c r="AO155" s="4">
        <v>43851.82</v>
      </c>
      <c r="AQ155" s="4">
        <f t="shared" si="86"/>
        <v>45362.4</v>
      </c>
      <c r="AR155" s="1">
        <f t="shared" si="87"/>
        <v>0.05591943988854206</v>
      </c>
      <c r="AS155" s="1">
        <f t="shared" si="88"/>
        <v>0.9440805601114579</v>
      </c>
      <c r="AU155" s="4">
        <f t="shared" si="85"/>
        <v>46535.979999999996</v>
      </c>
      <c r="AV155" s="1">
        <f t="shared" si="89"/>
        <v>0.05767924087985254</v>
      </c>
      <c r="AW155" s="1">
        <f t="shared" si="90"/>
        <v>0.9423207591201476</v>
      </c>
    </row>
    <row r="156" spans="1:49" ht="12.75">
      <c r="A156" s="3">
        <v>1482</v>
      </c>
      <c r="B156" s="6">
        <v>12</v>
      </c>
      <c r="C156" s="4">
        <v>80.23</v>
      </c>
      <c r="D156" s="4">
        <f t="shared" si="65"/>
        <v>19.636525167000002</v>
      </c>
      <c r="E156" s="4">
        <v>1818.58</v>
      </c>
      <c r="F156" s="4">
        <v>125.05</v>
      </c>
      <c r="G156" s="4">
        <f t="shared" si="66"/>
        <v>30.606350145</v>
      </c>
      <c r="H156" s="4">
        <v>2558.93</v>
      </c>
      <c r="I156" s="4">
        <f t="shared" si="67"/>
        <v>50.242875312</v>
      </c>
      <c r="J156" s="4">
        <f t="shared" si="83"/>
        <v>4377.51</v>
      </c>
      <c r="L156" s="4">
        <v>74.57</v>
      </c>
      <c r="M156" s="4">
        <f t="shared" si="82"/>
        <v>18.251223752999998</v>
      </c>
      <c r="N156" s="4">
        <v>1526.02</v>
      </c>
      <c r="P156" s="4">
        <f t="shared" si="81"/>
        <v>0</v>
      </c>
      <c r="S156" s="4">
        <f t="shared" si="68"/>
        <v>279.85</v>
      </c>
      <c r="T156" s="4">
        <f t="shared" si="69"/>
        <v>68.494099065</v>
      </c>
      <c r="U156" s="4">
        <v>5903.53</v>
      </c>
      <c r="W156" s="4">
        <v>7076.2</v>
      </c>
      <c r="X156" s="4">
        <f t="shared" si="70"/>
        <v>1659.7571180225</v>
      </c>
      <c r="Y156" s="4">
        <v>13375.76</v>
      </c>
      <c r="Z156" s="4">
        <v>11728.1</v>
      </c>
      <c r="AA156" s="4">
        <f t="shared" si="71"/>
        <v>2750.88288288625</v>
      </c>
      <c r="AB156" s="4">
        <v>21200.21</v>
      </c>
      <c r="AC156" s="4">
        <f t="shared" si="72"/>
        <v>4410.64000090875</v>
      </c>
      <c r="AD156" s="4">
        <f t="shared" si="84"/>
        <v>34575.97</v>
      </c>
      <c r="AF156" s="4">
        <v>6458.6</v>
      </c>
      <c r="AG156" s="4">
        <f t="shared" si="73"/>
        <v>1514.8960349425001</v>
      </c>
      <c r="AH156" s="4">
        <v>10614.41</v>
      </c>
      <c r="AJ156" s="4">
        <f t="shared" si="74"/>
        <v>0</v>
      </c>
      <c r="AM156" s="4">
        <f t="shared" si="75"/>
        <v>25262.9</v>
      </c>
      <c r="AN156" s="4">
        <f t="shared" si="76"/>
        <v>5925.536035851251</v>
      </c>
      <c r="AO156" s="4">
        <v>45190.38</v>
      </c>
      <c r="AQ156" s="4">
        <f t="shared" si="86"/>
        <v>38953.48</v>
      </c>
      <c r="AR156" s="1">
        <f t="shared" si="87"/>
        <v>0.11237789280957695</v>
      </c>
      <c r="AS156" s="1">
        <f t="shared" si="88"/>
        <v>0.887622107190423</v>
      </c>
      <c r="AU156" s="4">
        <f t="shared" si="85"/>
        <v>51093.909999999996</v>
      </c>
      <c r="AV156" s="1">
        <f t="shared" si="89"/>
        <v>0.1155427329793316</v>
      </c>
      <c r="AW156" s="1">
        <f t="shared" si="90"/>
        <v>0.8844572670206684</v>
      </c>
    </row>
    <row r="157" spans="1:49" ht="12.75">
      <c r="A157" s="3">
        <v>1483</v>
      </c>
      <c r="B157" s="6">
        <v>12</v>
      </c>
      <c r="C157" s="4">
        <v>272.83</v>
      </c>
      <c r="D157" s="4">
        <f t="shared" si="65"/>
        <v>66.775933707</v>
      </c>
      <c r="E157" s="4">
        <v>6203.34</v>
      </c>
      <c r="F157" s="4">
        <v>100.311</v>
      </c>
      <c r="G157" s="4">
        <f t="shared" si="66"/>
        <v>24.551408151900002</v>
      </c>
      <c r="H157" s="4">
        <v>2280.76</v>
      </c>
      <c r="I157" s="4">
        <f t="shared" si="67"/>
        <v>91.3273418589</v>
      </c>
      <c r="J157" s="4">
        <f t="shared" si="83"/>
        <v>8484.1</v>
      </c>
      <c r="L157" s="4">
        <v>30.77</v>
      </c>
      <c r="M157" s="4">
        <f t="shared" si="82"/>
        <v>7.531046733</v>
      </c>
      <c r="N157" s="4">
        <v>633.03</v>
      </c>
      <c r="P157" s="4">
        <f t="shared" si="81"/>
        <v>0</v>
      </c>
      <c r="S157" s="4">
        <f t="shared" si="68"/>
        <v>403.91099999999994</v>
      </c>
      <c r="T157" s="4">
        <f t="shared" si="69"/>
        <v>98.85838859189998</v>
      </c>
      <c r="U157" s="4">
        <v>9117.13</v>
      </c>
      <c r="W157" s="4">
        <v>15459.7</v>
      </c>
      <c r="X157" s="4">
        <f t="shared" si="70"/>
        <v>3626.14780779125</v>
      </c>
      <c r="Y157" s="4">
        <v>31663.06</v>
      </c>
      <c r="Z157" s="4">
        <v>7173.1</v>
      </c>
      <c r="AA157" s="4">
        <f t="shared" si="71"/>
        <v>1682.48548419875</v>
      </c>
      <c r="AB157" s="4">
        <v>14386.89</v>
      </c>
      <c r="AC157" s="4">
        <f t="shared" si="72"/>
        <v>5308.6332919900005</v>
      </c>
      <c r="AD157" s="4">
        <f t="shared" si="84"/>
        <v>46049.95</v>
      </c>
      <c r="AF157" s="4">
        <v>4244.6</v>
      </c>
      <c r="AG157" s="4">
        <f t="shared" si="73"/>
        <v>995.5915693675001</v>
      </c>
      <c r="AH157" s="4">
        <v>7704.21</v>
      </c>
      <c r="AJ157" s="4">
        <f t="shared" si="74"/>
        <v>0</v>
      </c>
      <c r="AM157" s="4">
        <f t="shared" si="75"/>
        <v>26877.4</v>
      </c>
      <c r="AN157" s="4">
        <f t="shared" si="76"/>
        <v>6304.224861357501</v>
      </c>
      <c r="AO157" s="4">
        <v>53754.16</v>
      </c>
      <c r="AQ157" s="4">
        <f t="shared" si="86"/>
        <v>54534.049999999996</v>
      </c>
      <c r="AR157" s="1">
        <f t="shared" si="87"/>
        <v>0.1555743613393834</v>
      </c>
      <c r="AS157" s="1">
        <f t="shared" si="88"/>
        <v>0.8444256386606166</v>
      </c>
      <c r="AU157" s="4">
        <f t="shared" si="85"/>
        <v>62871.29</v>
      </c>
      <c r="AV157" s="1">
        <f t="shared" si="89"/>
        <v>0.14501261227501455</v>
      </c>
      <c r="AW157" s="1">
        <f t="shared" si="90"/>
        <v>0.8549873877249855</v>
      </c>
    </row>
    <row r="158" spans="1:49" ht="12.75">
      <c r="A158" s="3">
        <v>1484</v>
      </c>
      <c r="B158" s="6">
        <v>12</v>
      </c>
      <c r="C158" s="4">
        <v>153.56</v>
      </c>
      <c r="D158" s="4">
        <f aca="true" t="shared" si="91" ref="D158:D189">C158*0.2447529</f>
        <v>37.584255324</v>
      </c>
      <c r="E158" s="4">
        <v>3400.11</v>
      </c>
      <c r="F158" s="4">
        <v>129.573</v>
      </c>
      <c r="G158" s="4">
        <f aca="true" t="shared" si="92" ref="G158:G189">F158*0.2447529</f>
        <v>31.7133675117</v>
      </c>
      <c r="H158" s="4">
        <v>2946.08</v>
      </c>
      <c r="I158" s="4">
        <f aca="true" t="shared" si="93" ref="I158:I189">D158+G158</f>
        <v>69.2976228357</v>
      </c>
      <c r="J158" s="4">
        <f t="shared" si="83"/>
        <v>6346.1900000000005</v>
      </c>
      <c r="L158" s="4">
        <v>2.83</v>
      </c>
      <c r="M158" s="4">
        <f t="shared" si="82"/>
        <v>0.692650707</v>
      </c>
      <c r="N158" s="4">
        <v>64.37</v>
      </c>
      <c r="P158" s="4">
        <f t="shared" si="81"/>
        <v>0</v>
      </c>
      <c r="S158" s="4">
        <f aca="true" t="shared" si="94" ref="S158:S173">C158+F158+L158+O158</f>
        <v>285.963</v>
      </c>
      <c r="T158" s="4">
        <f aca="true" t="shared" si="95" ref="T158:T189">S158*0.2447529</f>
        <v>69.99027354270001</v>
      </c>
      <c r="U158" s="4">
        <v>6410.56</v>
      </c>
      <c r="W158" s="4">
        <v>9572.3</v>
      </c>
      <c r="X158" s="4">
        <f aca="true" t="shared" si="96" ref="X158:X189">W158*0.2447529*(23/24)</f>
        <v>2245.22951030875</v>
      </c>
      <c r="Y158" s="4">
        <v>19684.8</v>
      </c>
      <c r="Z158" s="4">
        <v>8293.4</v>
      </c>
      <c r="AA158" s="4">
        <f aca="true" t="shared" si="97" ref="AA158:AA189">Z158*0.2447529*(23/24)</f>
        <v>1945.2572966575</v>
      </c>
      <c r="AB158" s="4">
        <v>16826.54</v>
      </c>
      <c r="AC158" s="4">
        <f aca="true" t="shared" si="98" ref="AC158:AC189">X158+AA158</f>
        <v>4190.48680696625</v>
      </c>
      <c r="AD158" s="4">
        <f t="shared" si="84"/>
        <v>36511.34</v>
      </c>
      <c r="AF158" s="4">
        <v>3230.7</v>
      </c>
      <c r="AG158" s="4">
        <f aca="true" t="shared" si="99" ref="AG158:AG189">AF158*0.2447529*(23/24)</f>
        <v>757.77639427875</v>
      </c>
      <c r="AH158" s="4">
        <v>6686.09</v>
      </c>
      <c r="AJ158" s="4">
        <f aca="true" t="shared" si="100" ref="AJ158:AJ189">AI158*0.2447529*(23/24)</f>
        <v>0</v>
      </c>
      <c r="AM158" s="4">
        <f aca="true" t="shared" si="101" ref="AM158:AM173">W158+Z158+AF158+AI158</f>
        <v>21096.399999999998</v>
      </c>
      <c r="AN158" s="4">
        <f aca="true" t="shared" si="102" ref="AN158:AN189">AM158*0.2447529*(23/24)</f>
        <v>4948.263201244999</v>
      </c>
      <c r="AO158" s="4">
        <v>43197.43</v>
      </c>
      <c r="AQ158" s="4">
        <f t="shared" si="86"/>
        <v>42857.53</v>
      </c>
      <c r="AR158" s="1">
        <f t="shared" si="87"/>
        <v>0.14807642904292434</v>
      </c>
      <c r="AS158" s="1">
        <f t="shared" si="88"/>
        <v>0.8519235709570756</v>
      </c>
      <c r="AU158" s="4">
        <f t="shared" si="85"/>
        <v>49607.99</v>
      </c>
      <c r="AV158" s="1">
        <f t="shared" si="89"/>
        <v>0.12922434470737476</v>
      </c>
      <c r="AW158" s="1">
        <f t="shared" si="90"/>
        <v>0.8707756552926252</v>
      </c>
    </row>
    <row r="159" spans="1:49" ht="12.75">
      <c r="A159" s="3">
        <v>1485</v>
      </c>
      <c r="B159" s="6">
        <v>12</v>
      </c>
      <c r="C159" s="4">
        <v>42.21</v>
      </c>
      <c r="D159" s="4">
        <f t="shared" si="91"/>
        <v>10.331019909</v>
      </c>
      <c r="E159" s="4">
        <v>767.86</v>
      </c>
      <c r="F159" s="4">
        <v>51.29</v>
      </c>
      <c r="G159" s="4">
        <f t="shared" si="92"/>
        <v>12.553376240999999</v>
      </c>
      <c r="H159" s="4">
        <v>1166.16</v>
      </c>
      <c r="I159" s="4">
        <f t="shared" si="93"/>
        <v>22.88439615</v>
      </c>
      <c r="J159" s="4">
        <f t="shared" si="83"/>
        <v>1934.02</v>
      </c>
      <c r="L159" s="4">
        <v>1.43</v>
      </c>
      <c r="M159" s="4">
        <f t="shared" si="82"/>
        <v>0.349996647</v>
      </c>
      <c r="N159" s="4">
        <v>32.56</v>
      </c>
      <c r="P159" s="4">
        <f t="shared" si="81"/>
        <v>0</v>
      </c>
      <c r="S159" s="4">
        <f t="shared" si="94"/>
        <v>94.93</v>
      </c>
      <c r="T159" s="4">
        <f t="shared" si="95"/>
        <v>23.234392797</v>
      </c>
      <c r="U159" s="4">
        <v>1966.58</v>
      </c>
      <c r="W159" s="4">
        <v>3706.5</v>
      </c>
      <c r="X159" s="4">
        <f t="shared" si="96"/>
        <v>869.37759785625</v>
      </c>
      <c r="Y159" s="4">
        <v>7528.63</v>
      </c>
      <c r="Z159" s="4">
        <v>31548</v>
      </c>
      <c r="AA159" s="4">
        <f t="shared" si="97"/>
        <v>7399.73680215</v>
      </c>
      <c r="AB159" s="4">
        <v>74641.74</v>
      </c>
      <c r="AC159" s="4">
        <f t="shared" si="98"/>
        <v>8269.11440000625</v>
      </c>
      <c r="AD159" s="4">
        <f t="shared" si="84"/>
        <v>82170.37000000001</v>
      </c>
      <c r="AF159" s="4">
        <v>5838.7</v>
      </c>
      <c r="AG159" s="4">
        <f t="shared" si="99"/>
        <v>1369.49547567875</v>
      </c>
      <c r="AH159" s="4">
        <v>13521.76</v>
      </c>
      <c r="AJ159" s="4">
        <f t="shared" si="100"/>
        <v>0</v>
      </c>
      <c r="AM159" s="4">
        <f t="shared" si="101"/>
        <v>41093.2</v>
      </c>
      <c r="AN159" s="4">
        <f t="shared" si="102"/>
        <v>9638.609875684999</v>
      </c>
      <c r="AO159" s="4">
        <v>95692.1</v>
      </c>
      <c r="AQ159" s="4">
        <f t="shared" si="86"/>
        <v>84104.39000000001</v>
      </c>
      <c r="AR159" s="1">
        <f t="shared" si="87"/>
        <v>0.022995470272122533</v>
      </c>
      <c r="AS159" s="1">
        <f t="shared" si="88"/>
        <v>0.9770045297278774</v>
      </c>
      <c r="AU159" s="4">
        <f t="shared" si="85"/>
        <v>97658.68000000001</v>
      </c>
      <c r="AV159" s="1">
        <f t="shared" si="89"/>
        <v>0.02013727812008108</v>
      </c>
      <c r="AW159" s="1">
        <f t="shared" si="90"/>
        <v>0.9798627218799189</v>
      </c>
    </row>
    <row r="160" spans="1:49" ht="12.75">
      <c r="A160" s="3">
        <v>1486</v>
      </c>
      <c r="B160" s="6">
        <v>12</v>
      </c>
      <c r="D160" s="4">
        <f t="shared" si="91"/>
        <v>0</v>
      </c>
      <c r="E160" s="4">
        <f>D160/T160*U160</f>
        <v>0</v>
      </c>
      <c r="F160" s="4">
        <v>41.77</v>
      </c>
      <c r="G160" s="4">
        <f t="shared" si="92"/>
        <v>10.223328633000001</v>
      </c>
      <c r="H160" s="4">
        <v>997.18</v>
      </c>
      <c r="I160" s="4">
        <f t="shared" si="93"/>
        <v>10.223328633000001</v>
      </c>
      <c r="J160" s="4">
        <f t="shared" si="83"/>
        <v>997.18</v>
      </c>
      <c r="M160" s="4">
        <f t="shared" si="82"/>
        <v>0</v>
      </c>
      <c r="P160" s="4">
        <f t="shared" si="81"/>
        <v>0</v>
      </c>
      <c r="S160" s="4">
        <f t="shared" si="94"/>
        <v>41.77</v>
      </c>
      <c r="T160" s="4">
        <f t="shared" si="95"/>
        <v>10.223328633000001</v>
      </c>
      <c r="U160" s="4">
        <v>997.18</v>
      </c>
      <c r="W160" s="4">
        <v>15113.4</v>
      </c>
      <c r="X160" s="4">
        <f t="shared" si="96"/>
        <v>3544.9214589075</v>
      </c>
      <c r="Y160" s="4">
        <v>32835.08</v>
      </c>
      <c r="Z160" s="4">
        <v>21227.4</v>
      </c>
      <c r="AA160" s="4">
        <f t="shared" si="97"/>
        <v>4978.989888232501</v>
      </c>
      <c r="AB160" s="4">
        <v>49377.22</v>
      </c>
      <c r="AC160" s="4">
        <f t="shared" si="98"/>
        <v>8523.911347140001</v>
      </c>
      <c r="AD160" s="4">
        <f t="shared" si="84"/>
        <v>82212.3</v>
      </c>
      <c r="AF160" s="4">
        <v>12060.4</v>
      </c>
      <c r="AG160" s="4">
        <f t="shared" si="99"/>
        <v>2828.825463695</v>
      </c>
      <c r="AH160" s="4">
        <v>27715.86</v>
      </c>
      <c r="AJ160" s="4">
        <f t="shared" si="100"/>
        <v>0</v>
      </c>
      <c r="AM160" s="4">
        <f t="shared" si="101"/>
        <v>48401.200000000004</v>
      </c>
      <c r="AN160" s="4">
        <f t="shared" si="102"/>
        <v>11352.736810835</v>
      </c>
      <c r="AO160" s="4">
        <v>109928.16</v>
      </c>
      <c r="AQ160" s="4">
        <f t="shared" si="86"/>
        <v>83209.48</v>
      </c>
      <c r="AR160" s="1">
        <f t="shared" si="87"/>
        <v>0.01198397105714397</v>
      </c>
      <c r="AS160" s="1">
        <f t="shared" si="88"/>
        <v>0.9880160289428561</v>
      </c>
      <c r="AU160" s="4">
        <f t="shared" si="85"/>
        <v>110925.34</v>
      </c>
      <c r="AV160" s="1">
        <f t="shared" si="89"/>
        <v>0.008989650155681289</v>
      </c>
      <c r="AW160" s="1">
        <f t="shared" si="90"/>
        <v>0.9910103498443188</v>
      </c>
    </row>
    <row r="161" spans="1:49" ht="12.75">
      <c r="A161" s="3">
        <v>1487</v>
      </c>
      <c r="B161" s="6">
        <v>12</v>
      </c>
      <c r="D161" s="4">
        <f t="shared" si="91"/>
        <v>0</v>
      </c>
      <c r="E161" s="4">
        <f>D161/T161*U161</f>
        <v>0</v>
      </c>
      <c r="F161" s="4">
        <v>16.52</v>
      </c>
      <c r="G161" s="4">
        <f t="shared" si="92"/>
        <v>4.043317908</v>
      </c>
      <c r="H161" s="4">
        <v>394.33</v>
      </c>
      <c r="I161" s="4">
        <f t="shared" si="93"/>
        <v>4.043317908</v>
      </c>
      <c r="J161" s="4">
        <f t="shared" si="83"/>
        <v>394.33</v>
      </c>
      <c r="L161" s="4">
        <v>191.4</v>
      </c>
      <c r="M161" s="4">
        <f t="shared" si="82"/>
        <v>46.84570506</v>
      </c>
      <c r="N161" s="4">
        <v>5684.73</v>
      </c>
      <c r="P161" s="4">
        <f t="shared" si="81"/>
        <v>0</v>
      </c>
      <c r="S161" s="4">
        <f t="shared" si="94"/>
        <v>207.92000000000002</v>
      </c>
      <c r="T161" s="4">
        <f t="shared" si="95"/>
        <v>50.889022968000006</v>
      </c>
      <c r="U161" s="4">
        <v>6079.06</v>
      </c>
      <c r="W161" s="4">
        <v>2874.8</v>
      </c>
      <c r="X161" s="4">
        <f t="shared" si="96"/>
        <v>674.298318715</v>
      </c>
      <c r="Y161" s="4">
        <v>5818.52</v>
      </c>
      <c r="Z161" s="4">
        <v>7257.2</v>
      </c>
      <c r="AA161" s="4">
        <f t="shared" si="97"/>
        <v>1702.211548135</v>
      </c>
      <c r="AB161" s="4">
        <v>18249.36</v>
      </c>
      <c r="AC161" s="4">
        <f t="shared" si="98"/>
        <v>2376.50986685</v>
      </c>
      <c r="AD161" s="4">
        <f t="shared" si="84"/>
        <v>24067.88</v>
      </c>
      <c r="AF161" s="4">
        <v>10254.7</v>
      </c>
      <c r="AG161" s="4">
        <f t="shared" si="99"/>
        <v>2405.28974847875</v>
      </c>
      <c r="AH161" s="4">
        <v>25521.89</v>
      </c>
      <c r="AJ161" s="4">
        <f t="shared" si="100"/>
        <v>0</v>
      </c>
      <c r="AM161" s="4">
        <f t="shared" si="101"/>
        <v>20386.7</v>
      </c>
      <c r="AN161" s="4">
        <f t="shared" si="102"/>
        <v>4781.7996153287495</v>
      </c>
      <c r="AO161" s="4">
        <v>49589.77</v>
      </c>
      <c r="AQ161" s="4">
        <f t="shared" si="86"/>
        <v>24462.210000000003</v>
      </c>
      <c r="AR161" s="1">
        <f t="shared" si="87"/>
        <v>0.016119966266334888</v>
      </c>
      <c r="AS161" s="1">
        <f t="shared" si="88"/>
        <v>0.9838800337336651</v>
      </c>
      <c r="AU161" s="4">
        <f t="shared" si="85"/>
        <v>55668.829999999994</v>
      </c>
      <c r="AV161" s="1">
        <f t="shared" si="89"/>
        <v>0.10920042688161402</v>
      </c>
      <c r="AW161" s="1">
        <f t="shared" si="90"/>
        <v>0.890799573118386</v>
      </c>
    </row>
    <row r="162" spans="1:49" ht="12.75">
      <c r="A162" s="3">
        <v>1488</v>
      </c>
      <c r="B162" s="6">
        <v>12</v>
      </c>
      <c r="D162" s="4">
        <f t="shared" si="91"/>
        <v>0</v>
      </c>
      <c r="E162" s="4">
        <f>D162/T162*U162</f>
        <v>0</v>
      </c>
      <c r="F162" s="4">
        <v>0</v>
      </c>
      <c r="G162" s="4">
        <f t="shared" si="92"/>
        <v>0</v>
      </c>
      <c r="H162" s="4">
        <f>(G162/T162)*U162</f>
        <v>0</v>
      </c>
      <c r="I162" s="4">
        <f t="shared" si="93"/>
        <v>0</v>
      </c>
      <c r="J162" s="4">
        <f t="shared" si="83"/>
        <v>0</v>
      </c>
      <c r="L162" s="4">
        <v>445.97</v>
      </c>
      <c r="M162" s="4">
        <f t="shared" si="82"/>
        <v>109.152450813</v>
      </c>
      <c r="N162" s="4">
        <v>13245.42</v>
      </c>
      <c r="P162" s="4">
        <f t="shared" si="81"/>
        <v>0</v>
      </c>
      <c r="S162" s="4">
        <f t="shared" si="94"/>
        <v>445.97</v>
      </c>
      <c r="T162" s="4">
        <f t="shared" si="95"/>
        <v>109.152450813</v>
      </c>
      <c r="U162" s="4">
        <v>13245.42</v>
      </c>
      <c r="X162" s="4">
        <f t="shared" si="96"/>
        <v>0</v>
      </c>
      <c r="Y162" s="4">
        <f>(X162/AN162)*AO162</f>
        <v>0</v>
      </c>
      <c r="Z162" s="4">
        <v>27228.8</v>
      </c>
      <c r="AA162" s="4">
        <f t="shared" si="97"/>
        <v>6386.647440039999</v>
      </c>
      <c r="AB162" s="4">
        <v>82947.88</v>
      </c>
      <c r="AC162" s="4">
        <f t="shared" si="98"/>
        <v>6386.647440039999</v>
      </c>
      <c r="AD162" s="4">
        <f t="shared" si="84"/>
        <v>82947.88</v>
      </c>
      <c r="AF162" s="4">
        <v>21397.6</v>
      </c>
      <c r="AG162" s="4">
        <f t="shared" si="99"/>
        <v>5018.91112583</v>
      </c>
      <c r="AH162" s="4">
        <v>62186.94</v>
      </c>
      <c r="AJ162" s="4">
        <f t="shared" si="100"/>
        <v>0</v>
      </c>
      <c r="AM162" s="4">
        <f t="shared" si="101"/>
        <v>48626.399999999994</v>
      </c>
      <c r="AN162" s="4">
        <f t="shared" si="102"/>
        <v>11405.558565869998</v>
      </c>
      <c r="AO162" s="4">
        <v>145134.82</v>
      </c>
      <c r="AQ162" s="4">
        <f t="shared" si="86"/>
        <v>82947.88</v>
      </c>
      <c r="AR162" s="1">
        <f t="shared" si="87"/>
        <v>0</v>
      </c>
      <c r="AS162" s="1">
        <f t="shared" si="88"/>
        <v>1</v>
      </c>
      <c r="AU162" s="4">
        <f t="shared" si="85"/>
        <v>158380.24000000002</v>
      </c>
      <c r="AV162" s="1">
        <f t="shared" si="89"/>
        <v>0.08363050845231702</v>
      </c>
      <c r="AW162" s="1">
        <f t="shared" si="90"/>
        <v>0.9163694915476829</v>
      </c>
    </row>
    <row r="163" spans="1:49" ht="12.75">
      <c r="A163" s="3">
        <v>1489</v>
      </c>
      <c r="B163" s="6">
        <v>12</v>
      </c>
      <c r="D163" s="4">
        <f t="shared" si="91"/>
        <v>0</v>
      </c>
      <c r="E163" s="4">
        <f>D163/T163*U163</f>
        <v>0</v>
      </c>
      <c r="F163" s="4">
        <v>1709.32</v>
      </c>
      <c r="G163" s="4">
        <f t="shared" si="92"/>
        <v>418.36102702799997</v>
      </c>
      <c r="H163" s="4">
        <v>78123.45</v>
      </c>
      <c r="I163" s="4">
        <f t="shared" si="93"/>
        <v>418.36102702799997</v>
      </c>
      <c r="J163" s="4">
        <f t="shared" si="83"/>
        <v>78123.45</v>
      </c>
      <c r="M163" s="4">
        <f t="shared" si="82"/>
        <v>0</v>
      </c>
      <c r="P163" s="4">
        <f>O163*0.2447529</f>
        <v>0</v>
      </c>
      <c r="S163" s="4">
        <f t="shared" si="94"/>
        <v>1709.32</v>
      </c>
      <c r="T163" s="4">
        <f t="shared" si="95"/>
        <v>418.36102702799997</v>
      </c>
      <c r="U163" s="4">
        <v>78123.45</v>
      </c>
      <c r="W163" s="4">
        <v>1121.7</v>
      </c>
      <c r="X163" s="4">
        <f t="shared" si="96"/>
        <v>263.10018926625</v>
      </c>
      <c r="Y163" s="4">
        <v>4078.26</v>
      </c>
      <c r="Z163" s="4">
        <v>15220.8</v>
      </c>
      <c r="AA163" s="4">
        <f t="shared" si="97"/>
        <v>3570.11265114</v>
      </c>
      <c r="AB163" s="4">
        <v>57365.35</v>
      </c>
      <c r="AC163" s="4">
        <f t="shared" si="98"/>
        <v>3833.2128404062496</v>
      </c>
      <c r="AD163" s="4">
        <f t="shared" si="84"/>
        <v>61443.61</v>
      </c>
      <c r="AF163" s="4">
        <v>1557.6</v>
      </c>
      <c r="AG163" s="4">
        <f t="shared" si="99"/>
        <v>365.34265383</v>
      </c>
      <c r="AH163" s="4">
        <v>5156.02</v>
      </c>
      <c r="AJ163" s="4">
        <f t="shared" si="100"/>
        <v>0</v>
      </c>
      <c r="AM163" s="4">
        <f t="shared" si="101"/>
        <v>17900.1</v>
      </c>
      <c r="AN163" s="4">
        <f t="shared" si="102"/>
        <v>4198.55549423625</v>
      </c>
      <c r="AO163" s="4">
        <v>66599.63</v>
      </c>
      <c r="AQ163" s="4">
        <f t="shared" si="86"/>
        <v>139567.06</v>
      </c>
      <c r="AR163" s="1">
        <f t="shared" si="87"/>
        <v>0.5597556472136047</v>
      </c>
      <c r="AS163" s="1">
        <f t="shared" si="88"/>
        <v>0.4402443527863953</v>
      </c>
      <c r="AU163" s="4">
        <f t="shared" si="85"/>
        <v>144723.08000000002</v>
      </c>
      <c r="AV163" s="1">
        <f t="shared" si="89"/>
        <v>0.5398133455976751</v>
      </c>
      <c r="AW163" s="1">
        <f t="shared" si="90"/>
        <v>0.46018665440232476</v>
      </c>
    </row>
    <row r="164" spans="1:49" ht="12.75">
      <c r="A164" s="3">
        <v>1490</v>
      </c>
      <c r="B164" s="6">
        <v>12</v>
      </c>
      <c r="D164" s="4">
        <f t="shared" si="91"/>
        <v>0</v>
      </c>
      <c r="E164" s="4">
        <f>D164/T164*U164</f>
        <v>0</v>
      </c>
      <c r="F164" s="4">
        <v>539.58</v>
      </c>
      <c r="G164" s="4">
        <f t="shared" si="92"/>
        <v>132.063769782</v>
      </c>
      <c r="H164" s="4">
        <v>22083.94</v>
      </c>
      <c r="I164" s="4">
        <f t="shared" si="93"/>
        <v>132.063769782</v>
      </c>
      <c r="J164" s="4">
        <f t="shared" si="83"/>
        <v>22083.94</v>
      </c>
      <c r="L164" s="4">
        <v>10.28</v>
      </c>
      <c r="M164" s="4">
        <f>L164*0.2447529</f>
        <v>2.516059812</v>
      </c>
      <c r="N164" s="4">
        <v>155.77</v>
      </c>
      <c r="P164" s="4">
        <f>O164*0.2447529</f>
        <v>0</v>
      </c>
      <c r="S164" s="4">
        <f t="shared" si="94"/>
        <v>549.86</v>
      </c>
      <c r="T164" s="4">
        <f t="shared" si="95"/>
        <v>134.579829594</v>
      </c>
      <c r="U164" s="4">
        <v>22239.71</v>
      </c>
      <c r="W164" s="4">
        <v>947.9</v>
      </c>
      <c r="X164" s="4">
        <f t="shared" si="96"/>
        <v>222.33455416375</v>
      </c>
      <c r="Y164" s="4">
        <v>3446.21</v>
      </c>
      <c r="Z164" s="4">
        <v>6065.5</v>
      </c>
      <c r="AA164" s="4">
        <f t="shared" si="97"/>
        <v>1422.69251849375</v>
      </c>
      <c r="AB164" s="4">
        <v>13131.06</v>
      </c>
      <c r="AC164" s="4">
        <f t="shared" si="98"/>
        <v>1645.0270726575</v>
      </c>
      <c r="AD164" s="4">
        <f t="shared" si="84"/>
        <v>16577.27</v>
      </c>
      <c r="AF164" s="4">
        <v>2704.4</v>
      </c>
      <c r="AG164" s="4">
        <f t="shared" si="99"/>
        <v>634.330170145</v>
      </c>
      <c r="AH164" s="4">
        <v>3789.84</v>
      </c>
      <c r="AJ164" s="4">
        <f t="shared" si="100"/>
        <v>0</v>
      </c>
      <c r="AM164" s="4">
        <f t="shared" si="101"/>
        <v>9717.8</v>
      </c>
      <c r="AN164" s="4">
        <f t="shared" si="102"/>
        <v>2279.3572428025</v>
      </c>
      <c r="AO164" s="4">
        <v>20367.11</v>
      </c>
      <c r="AQ164" s="4">
        <f t="shared" si="86"/>
        <v>38661.21</v>
      </c>
      <c r="AR164" s="1">
        <f t="shared" si="87"/>
        <v>0.5712169898458946</v>
      </c>
      <c r="AS164" s="1">
        <f t="shared" si="88"/>
        <v>0.4287830101541054</v>
      </c>
      <c r="AU164" s="4">
        <f t="shared" si="85"/>
        <v>42606.82</v>
      </c>
      <c r="AV164" s="1">
        <f t="shared" si="89"/>
        <v>0.5219753551192039</v>
      </c>
      <c r="AW164" s="1">
        <f t="shared" si="90"/>
        <v>0.4780246448807961</v>
      </c>
    </row>
    <row r="165" spans="1:49" ht="12.75">
      <c r="A165" s="3">
        <v>1491</v>
      </c>
      <c r="B165" s="6">
        <v>12</v>
      </c>
      <c r="C165" s="4">
        <v>64.82</v>
      </c>
      <c r="D165" s="4">
        <f t="shared" si="91"/>
        <v>15.864882977999999</v>
      </c>
      <c r="E165" s="4">
        <v>982.5</v>
      </c>
      <c r="F165" s="4">
        <v>114.06</v>
      </c>
      <c r="G165" s="4">
        <f t="shared" si="92"/>
        <v>27.916515774</v>
      </c>
      <c r="H165" s="4">
        <v>1726.352</v>
      </c>
      <c r="I165" s="4">
        <f t="shared" si="93"/>
        <v>43.781398752</v>
      </c>
      <c r="J165" s="4">
        <f t="shared" si="83"/>
        <v>2708.852</v>
      </c>
      <c r="L165" s="4">
        <v>13.32</v>
      </c>
      <c r="M165" s="4">
        <f>L165*0.2447529</f>
        <v>3.2601086280000002</v>
      </c>
      <c r="N165" s="4">
        <v>201.87</v>
      </c>
      <c r="P165" s="4">
        <f>O165*0.2447529</f>
        <v>0</v>
      </c>
      <c r="S165" s="4">
        <f t="shared" si="94"/>
        <v>192.2</v>
      </c>
      <c r="T165" s="4">
        <f t="shared" si="95"/>
        <v>47.04150738</v>
      </c>
      <c r="U165" s="4">
        <v>2910.72</v>
      </c>
      <c r="W165" s="4">
        <v>4514.9</v>
      </c>
      <c r="X165" s="4">
        <f t="shared" si="96"/>
        <v>1058.99174870125</v>
      </c>
      <c r="Y165" s="4">
        <v>6155.81</v>
      </c>
      <c r="Z165" s="4">
        <v>5804.6</v>
      </c>
      <c r="AA165" s="4">
        <f t="shared" si="97"/>
        <v>1361.4971548675</v>
      </c>
      <c r="AB165" s="4">
        <v>7923</v>
      </c>
      <c r="AC165" s="4">
        <f t="shared" si="98"/>
        <v>2420.48890356875</v>
      </c>
      <c r="AD165" s="4">
        <f t="shared" si="84"/>
        <v>14078.810000000001</v>
      </c>
      <c r="AF165" s="4">
        <v>3504.6</v>
      </c>
      <c r="AG165" s="4">
        <f t="shared" si="99"/>
        <v>822.0209711175</v>
      </c>
      <c r="AH165" s="4">
        <v>4911.24</v>
      </c>
      <c r="AJ165" s="4">
        <f t="shared" si="100"/>
        <v>0</v>
      </c>
      <c r="AM165" s="4">
        <f t="shared" si="101"/>
        <v>13824.1</v>
      </c>
      <c r="AN165" s="4">
        <f t="shared" si="102"/>
        <v>3242.50987468625</v>
      </c>
      <c r="AO165" s="4">
        <v>18990.05</v>
      </c>
      <c r="AQ165" s="4">
        <f t="shared" si="86"/>
        <v>16787.662</v>
      </c>
      <c r="AR165" s="1">
        <f t="shared" si="87"/>
        <v>0.16135969380369938</v>
      </c>
      <c r="AS165" s="1">
        <f t="shared" si="88"/>
        <v>0.8386403061963007</v>
      </c>
      <c r="AU165" s="4">
        <f t="shared" si="85"/>
        <v>21900.77</v>
      </c>
      <c r="AV165" s="1">
        <f t="shared" si="89"/>
        <v>0.13290491612851968</v>
      </c>
      <c r="AW165" s="1">
        <f t="shared" si="90"/>
        <v>0.8670950838714803</v>
      </c>
    </row>
    <row r="166" spans="1:49" ht="12.75">
      <c r="A166" s="3">
        <v>1492</v>
      </c>
      <c r="B166" s="6">
        <v>12</v>
      </c>
      <c r="C166" s="4">
        <v>67.46</v>
      </c>
      <c r="D166" s="4">
        <f t="shared" si="91"/>
        <v>16.511030633999997</v>
      </c>
      <c r="E166" s="4">
        <v>1097.12</v>
      </c>
      <c r="F166" s="4">
        <v>66.07</v>
      </c>
      <c r="G166" s="4">
        <f t="shared" si="92"/>
        <v>16.170824102999998</v>
      </c>
      <c r="H166" s="4">
        <v>1039.8</v>
      </c>
      <c r="I166" s="4">
        <f t="shared" si="93"/>
        <v>32.681854736999995</v>
      </c>
      <c r="J166" s="4">
        <f t="shared" si="83"/>
        <v>2136.92</v>
      </c>
      <c r="L166" s="4">
        <v>7.36</v>
      </c>
      <c r="M166" s="4">
        <f>L166*0.2447529</f>
        <v>1.801381344</v>
      </c>
      <c r="N166" s="4">
        <v>111.53</v>
      </c>
      <c r="P166" s="4">
        <f>O166*0.2447529</f>
        <v>0</v>
      </c>
      <c r="S166" s="4">
        <f t="shared" si="94"/>
        <v>140.89</v>
      </c>
      <c r="T166" s="4">
        <f t="shared" si="95"/>
        <v>34.483236080999994</v>
      </c>
      <c r="U166" s="4">
        <v>2248.45</v>
      </c>
      <c r="W166" s="4">
        <v>6390.9</v>
      </c>
      <c r="X166" s="4">
        <f t="shared" si="96"/>
        <v>1499.0166707512499</v>
      </c>
      <c r="Y166" s="4">
        <v>9923.09</v>
      </c>
      <c r="Z166" s="4">
        <v>10627.4</v>
      </c>
      <c r="AA166" s="4">
        <f t="shared" si="97"/>
        <v>2492.7083457324998</v>
      </c>
      <c r="AB166" s="4">
        <v>17083.97</v>
      </c>
      <c r="AC166" s="4">
        <f t="shared" si="98"/>
        <v>3991.7250164837496</v>
      </c>
      <c r="AD166" s="4">
        <f t="shared" si="84"/>
        <v>27007.06</v>
      </c>
      <c r="AF166" s="4">
        <v>1936.3</v>
      </c>
      <c r="AG166" s="4">
        <f t="shared" si="99"/>
        <v>454.16858025874996</v>
      </c>
      <c r="AH166" s="4">
        <v>2713.46</v>
      </c>
      <c r="AJ166" s="4">
        <f t="shared" si="100"/>
        <v>0</v>
      </c>
      <c r="AM166" s="4">
        <f t="shared" si="101"/>
        <v>18954.6</v>
      </c>
      <c r="AN166" s="4">
        <f t="shared" si="102"/>
        <v>4445.8935967424995</v>
      </c>
      <c r="AO166" s="4">
        <v>29720.52</v>
      </c>
      <c r="AQ166" s="4">
        <f t="shared" si="86"/>
        <v>29143.980000000003</v>
      </c>
      <c r="AR166" s="1">
        <f t="shared" si="87"/>
        <v>0.07332286118779932</v>
      </c>
      <c r="AS166" s="1">
        <f t="shared" si="88"/>
        <v>0.9266771388122006</v>
      </c>
      <c r="AU166" s="4">
        <f t="shared" si="85"/>
        <v>31968.97</v>
      </c>
      <c r="AV166" s="1">
        <f t="shared" si="89"/>
        <v>0.07033226281609947</v>
      </c>
      <c r="AW166" s="1">
        <f t="shared" si="90"/>
        <v>0.9296677371839005</v>
      </c>
    </row>
    <row r="167" spans="1:49" ht="12.75">
      <c r="A167" s="3">
        <v>1493</v>
      </c>
      <c r="B167" s="6">
        <v>12</v>
      </c>
      <c r="C167" s="4">
        <v>43.09</v>
      </c>
      <c r="D167" s="4">
        <f t="shared" si="91"/>
        <v>10.546402461000001</v>
      </c>
      <c r="E167" s="4">
        <v>783.7</v>
      </c>
      <c r="F167" s="4">
        <v>16.44</v>
      </c>
      <c r="G167" s="4">
        <f t="shared" si="92"/>
        <v>4.0237376760000005</v>
      </c>
      <c r="H167" s="4">
        <v>304.04</v>
      </c>
      <c r="I167" s="4">
        <f t="shared" si="93"/>
        <v>14.570140137000003</v>
      </c>
      <c r="J167" s="4">
        <f t="shared" si="83"/>
        <v>1087.74</v>
      </c>
      <c r="M167" s="4">
        <f>L167*0.2447529</f>
        <v>0</v>
      </c>
      <c r="P167" s="4">
        <f>O167*0.2447529</f>
        <v>0</v>
      </c>
      <c r="S167" s="4">
        <f t="shared" si="94"/>
        <v>59.53</v>
      </c>
      <c r="T167" s="4">
        <f t="shared" si="95"/>
        <v>14.570140137</v>
      </c>
      <c r="U167" s="4">
        <v>1087.74</v>
      </c>
      <c r="W167" s="4">
        <v>5963.2</v>
      </c>
      <c r="X167" s="4">
        <f t="shared" si="96"/>
        <v>1398.6975560600001</v>
      </c>
      <c r="Y167" s="4">
        <v>10247.63</v>
      </c>
      <c r="Z167" s="4">
        <v>5531.5</v>
      </c>
      <c r="AA167" s="4">
        <f t="shared" si="97"/>
        <v>1297.44022191875</v>
      </c>
      <c r="AB167" s="4">
        <v>9399.68</v>
      </c>
      <c r="AC167" s="4">
        <f t="shared" si="98"/>
        <v>2696.13777797875</v>
      </c>
      <c r="AD167" s="4">
        <f t="shared" si="84"/>
        <v>19647.309999999998</v>
      </c>
      <c r="AG167" s="4">
        <f t="shared" si="99"/>
        <v>0</v>
      </c>
      <c r="AJ167" s="4">
        <f t="shared" si="100"/>
        <v>0</v>
      </c>
      <c r="AM167" s="4">
        <f t="shared" si="101"/>
        <v>11494.7</v>
      </c>
      <c r="AN167" s="4">
        <f t="shared" si="102"/>
        <v>2696.1377779787504</v>
      </c>
      <c r="AO167" s="4">
        <v>19647.31</v>
      </c>
      <c r="AQ167" s="4">
        <f t="shared" si="86"/>
        <v>20735.05</v>
      </c>
      <c r="AR167" s="1">
        <f t="shared" si="87"/>
        <v>0.0524590005811416</v>
      </c>
      <c r="AS167" s="1">
        <f t="shared" si="88"/>
        <v>0.9475409994188583</v>
      </c>
      <c r="AU167" s="4">
        <f t="shared" si="85"/>
        <v>20735.050000000003</v>
      </c>
      <c r="AV167" s="1">
        <f t="shared" si="89"/>
        <v>0.052459000581141585</v>
      </c>
      <c r="AW167" s="1">
        <f t="shared" si="90"/>
        <v>0.9475409994188584</v>
      </c>
    </row>
    <row r="168" spans="1:49" ht="12.75">
      <c r="A168" s="3">
        <v>1494</v>
      </c>
      <c r="B168" s="6">
        <v>12</v>
      </c>
      <c r="C168" s="4">
        <v>6.5</v>
      </c>
      <c r="D168" s="4">
        <f t="shared" si="91"/>
        <v>1.59089385</v>
      </c>
      <c r="E168" s="4">
        <v>118.29</v>
      </c>
      <c r="F168" s="4">
        <v>0</v>
      </c>
      <c r="G168" s="4">
        <f t="shared" si="92"/>
        <v>0</v>
      </c>
      <c r="H168" s="4">
        <f>(G168/T168)*U168</f>
        <v>0</v>
      </c>
      <c r="I168" s="4">
        <f t="shared" si="93"/>
        <v>1.59089385</v>
      </c>
      <c r="J168" s="4">
        <f t="shared" si="83"/>
        <v>118.29</v>
      </c>
      <c r="M168" s="4">
        <f>L168*0.2447529</f>
        <v>0</v>
      </c>
      <c r="P168" s="4">
        <f>O168*0.2447529</f>
        <v>0</v>
      </c>
      <c r="S168" s="4">
        <f t="shared" si="94"/>
        <v>6.5</v>
      </c>
      <c r="T168" s="4">
        <f t="shared" si="95"/>
        <v>1.59089385</v>
      </c>
      <c r="U168" s="4">
        <v>118.29</v>
      </c>
      <c r="W168" s="4">
        <v>2444.9</v>
      </c>
      <c r="X168" s="4">
        <f t="shared" si="96"/>
        <v>573.46318332625</v>
      </c>
      <c r="Y168" s="4">
        <v>4781.19</v>
      </c>
      <c r="Z168" s="4">
        <v>5255.9</v>
      </c>
      <c r="AA168" s="4">
        <f t="shared" si="97"/>
        <v>1232.79690181375</v>
      </c>
      <c r="AB168" s="4">
        <v>10221.81</v>
      </c>
      <c r="AC168" s="4">
        <f t="shared" si="98"/>
        <v>1806.2600851400002</v>
      </c>
      <c r="AD168" s="4">
        <f t="shared" si="84"/>
        <v>15003</v>
      </c>
      <c r="AG168" s="4">
        <f t="shared" si="99"/>
        <v>0</v>
      </c>
      <c r="AJ168" s="4">
        <f t="shared" si="100"/>
        <v>0</v>
      </c>
      <c r="AM168" s="4">
        <f t="shared" si="101"/>
        <v>7700.799999999999</v>
      </c>
      <c r="AN168" s="4">
        <f t="shared" si="102"/>
        <v>1806.26008514</v>
      </c>
      <c r="AO168" s="4">
        <v>15003</v>
      </c>
      <c r="AQ168" s="4">
        <f t="shared" si="86"/>
        <v>15121.29</v>
      </c>
      <c r="AR168" s="1">
        <f t="shared" si="87"/>
        <v>0.007822745281652558</v>
      </c>
      <c r="AS168" s="1">
        <f t="shared" si="88"/>
        <v>0.9921772547183474</v>
      </c>
      <c r="AU168" s="4">
        <f aca="true" t="shared" si="103" ref="AU168:AU173">U168+AO168</f>
        <v>15121.29</v>
      </c>
      <c r="AV168" s="1">
        <f t="shared" si="89"/>
        <v>0.007822745281652558</v>
      </c>
      <c r="AW168" s="1">
        <f t="shared" si="90"/>
        <v>0.9921772547183474</v>
      </c>
    </row>
    <row r="169" spans="1:49" ht="12.75">
      <c r="A169" s="3">
        <v>1495</v>
      </c>
      <c r="B169" s="6">
        <v>12</v>
      </c>
      <c r="C169" s="4">
        <v>7.55</v>
      </c>
      <c r="D169" s="4">
        <f t="shared" si="91"/>
        <v>1.847884395</v>
      </c>
      <c r="E169" s="4">
        <v>137.41</v>
      </c>
      <c r="F169" s="4">
        <v>8.44</v>
      </c>
      <c r="G169" s="4">
        <f t="shared" si="92"/>
        <v>2.0657144759999997</v>
      </c>
      <c r="H169" s="4">
        <v>179.092</v>
      </c>
      <c r="I169" s="4">
        <f t="shared" si="93"/>
        <v>3.9135988709999996</v>
      </c>
      <c r="J169" s="4">
        <f t="shared" si="83"/>
        <v>316.502</v>
      </c>
      <c r="M169" s="4">
        <f>L169*0.2447529</f>
        <v>0</v>
      </c>
      <c r="P169" s="4">
        <f>O169*0.2447529</f>
        <v>0</v>
      </c>
      <c r="S169" s="4">
        <f t="shared" si="94"/>
        <v>15.989999999999998</v>
      </c>
      <c r="T169" s="4">
        <f t="shared" si="95"/>
        <v>3.9135988709999996</v>
      </c>
      <c r="U169" s="4">
        <v>316.5</v>
      </c>
      <c r="W169" s="4">
        <v>2840.2</v>
      </c>
      <c r="X169" s="4">
        <f t="shared" si="96"/>
        <v>666.1827204724999</v>
      </c>
      <c r="Y169" s="4">
        <v>5554.14</v>
      </c>
      <c r="Z169" s="4">
        <v>4448.3</v>
      </c>
      <c r="AA169" s="4">
        <f t="shared" si="97"/>
        <v>1043.3703948587502</v>
      </c>
      <c r="AB169" s="4">
        <v>8690.47</v>
      </c>
      <c r="AC169" s="4">
        <f t="shared" si="98"/>
        <v>1709.55311533125</v>
      </c>
      <c r="AD169" s="4">
        <f t="shared" si="84"/>
        <v>14244.61</v>
      </c>
      <c r="AG169" s="4">
        <f t="shared" si="99"/>
        <v>0</v>
      </c>
      <c r="AJ169" s="4">
        <f t="shared" si="100"/>
        <v>0</v>
      </c>
      <c r="AM169" s="4">
        <f t="shared" si="101"/>
        <v>7288.5</v>
      </c>
      <c r="AN169" s="4">
        <f t="shared" si="102"/>
        <v>1709.55311533125</v>
      </c>
      <c r="AO169" s="4">
        <v>14244.61</v>
      </c>
      <c r="AQ169" s="4">
        <f t="shared" si="86"/>
        <v>14561.112000000001</v>
      </c>
      <c r="AR169" s="1">
        <f t="shared" si="87"/>
        <v>0.021736114659374917</v>
      </c>
      <c r="AS169" s="1">
        <f t="shared" si="88"/>
        <v>0.978263885340625</v>
      </c>
      <c r="AU169" s="4">
        <f t="shared" si="103"/>
        <v>14561.11</v>
      </c>
      <c r="AV169" s="1">
        <f t="shared" si="89"/>
        <v>0.0217359802927112</v>
      </c>
      <c r="AW169" s="1">
        <f t="shared" si="90"/>
        <v>0.9782640197072888</v>
      </c>
    </row>
    <row r="170" spans="1:49" ht="12.75">
      <c r="A170" s="3">
        <v>1496</v>
      </c>
      <c r="B170" s="6">
        <v>12</v>
      </c>
      <c r="C170" s="4">
        <v>41.1</v>
      </c>
      <c r="D170" s="4">
        <f t="shared" si="91"/>
        <v>10.059344190000001</v>
      </c>
      <c r="E170" s="4">
        <v>889.71</v>
      </c>
      <c r="F170" s="4">
        <v>80.55</v>
      </c>
      <c r="G170" s="4">
        <f t="shared" si="92"/>
        <v>19.714846095</v>
      </c>
      <c r="H170" s="4">
        <v>1781.15</v>
      </c>
      <c r="I170" s="4">
        <f t="shared" si="93"/>
        <v>29.774190285</v>
      </c>
      <c r="J170" s="4">
        <f t="shared" si="83"/>
        <v>2670.86</v>
      </c>
      <c r="M170" s="4">
        <f>L170*0.2447529</f>
        <v>0</v>
      </c>
      <c r="P170" s="4">
        <f>O170*0.2447529</f>
        <v>0</v>
      </c>
      <c r="S170" s="4">
        <f t="shared" si="94"/>
        <v>121.65</v>
      </c>
      <c r="T170" s="4">
        <f t="shared" si="95"/>
        <v>29.774190285</v>
      </c>
      <c r="U170" s="4">
        <v>2670.86</v>
      </c>
      <c r="W170" s="4">
        <v>6734.5</v>
      </c>
      <c r="X170" s="4">
        <f t="shared" si="96"/>
        <v>1579.60972150625</v>
      </c>
      <c r="Y170" s="4">
        <v>13264.96</v>
      </c>
      <c r="Z170" s="4">
        <v>8243.9</v>
      </c>
      <c r="AA170" s="4">
        <f t="shared" si="97"/>
        <v>1933.6468309637498</v>
      </c>
      <c r="AB170" s="4">
        <v>16296.61</v>
      </c>
      <c r="AC170" s="4">
        <f t="shared" si="98"/>
        <v>3513.25655247</v>
      </c>
      <c r="AD170" s="4">
        <f t="shared" si="84"/>
        <v>29561.57</v>
      </c>
      <c r="AG170" s="4">
        <f t="shared" si="99"/>
        <v>0</v>
      </c>
      <c r="AJ170" s="4">
        <f t="shared" si="100"/>
        <v>0</v>
      </c>
      <c r="AM170" s="4">
        <f t="shared" si="101"/>
        <v>14978.4</v>
      </c>
      <c r="AN170" s="4">
        <f t="shared" si="102"/>
        <v>3513.25655247</v>
      </c>
      <c r="AO170" s="4">
        <v>29561.57</v>
      </c>
      <c r="AQ170" s="4">
        <f t="shared" si="86"/>
        <v>32232.43</v>
      </c>
      <c r="AR170" s="1">
        <f t="shared" si="87"/>
        <v>0.0828625083495101</v>
      </c>
      <c r="AS170" s="1">
        <f t="shared" si="88"/>
        <v>0.9171374916504899</v>
      </c>
      <c r="AU170" s="4">
        <f t="shared" si="103"/>
        <v>32232.43</v>
      </c>
      <c r="AV170" s="1">
        <f t="shared" si="89"/>
        <v>0.0828625083495101</v>
      </c>
      <c r="AW170" s="1">
        <f t="shared" si="90"/>
        <v>0.9171374916504899</v>
      </c>
    </row>
    <row r="171" spans="1:49" ht="12.75">
      <c r="A171" s="3">
        <v>1497</v>
      </c>
      <c r="B171" s="6">
        <v>12</v>
      </c>
      <c r="C171" s="4">
        <v>100.68</v>
      </c>
      <c r="D171" s="4">
        <f t="shared" si="91"/>
        <v>24.641721972000003</v>
      </c>
      <c r="E171" s="4">
        <v>2224.15</v>
      </c>
      <c r="F171" s="4">
        <v>193.92</v>
      </c>
      <c r="G171" s="4">
        <f t="shared" si="92"/>
        <v>47.462482367999996</v>
      </c>
      <c r="H171" s="4">
        <v>4305</v>
      </c>
      <c r="I171" s="4">
        <f t="shared" si="93"/>
        <v>72.10420434</v>
      </c>
      <c r="J171" s="4">
        <f t="shared" si="83"/>
        <v>6529.15</v>
      </c>
      <c r="M171" s="4">
        <f>L171*0.2447529</f>
        <v>0</v>
      </c>
      <c r="P171" s="4">
        <f>O171*0.2447529</f>
        <v>0</v>
      </c>
      <c r="S171" s="4">
        <f t="shared" si="94"/>
        <v>294.6</v>
      </c>
      <c r="T171" s="4">
        <f t="shared" si="95"/>
        <v>72.10420434000001</v>
      </c>
      <c r="U171" s="4">
        <v>6529.15</v>
      </c>
      <c r="W171" s="4">
        <v>13745.4</v>
      </c>
      <c r="X171" s="4">
        <f t="shared" si="96"/>
        <v>3224.0504070075</v>
      </c>
      <c r="Y171" s="4">
        <v>27143.12</v>
      </c>
      <c r="Z171" s="4">
        <v>16248.3</v>
      </c>
      <c r="AA171" s="4">
        <f t="shared" si="97"/>
        <v>3811.11777235875</v>
      </c>
      <c r="AB171" s="4">
        <v>32277.93</v>
      </c>
      <c r="AC171" s="4">
        <f t="shared" si="98"/>
        <v>7035.16817936625</v>
      </c>
      <c r="AD171" s="4">
        <f t="shared" si="84"/>
        <v>59421.05</v>
      </c>
      <c r="AG171" s="4">
        <f t="shared" si="99"/>
        <v>0</v>
      </c>
      <c r="AI171" s="4">
        <v>1342.5</v>
      </c>
      <c r="AJ171" s="4">
        <f t="shared" si="100"/>
        <v>314.88990290625003</v>
      </c>
      <c r="AK171" s="4">
        <v>2677.19</v>
      </c>
      <c r="AM171" s="4">
        <f t="shared" si="101"/>
        <v>31336.199999999997</v>
      </c>
      <c r="AN171" s="4">
        <f t="shared" si="102"/>
        <v>7350.0580822725</v>
      </c>
      <c r="AO171" s="4">
        <v>62098.24</v>
      </c>
      <c r="AQ171" s="4">
        <f t="shared" si="86"/>
        <v>65950.2</v>
      </c>
      <c r="AR171" s="1">
        <f t="shared" si="87"/>
        <v>0.09900121606909455</v>
      </c>
      <c r="AS171" s="1">
        <f t="shared" si="88"/>
        <v>0.9009987839309055</v>
      </c>
      <c r="AU171" s="4">
        <f t="shared" si="103"/>
        <v>68627.39</v>
      </c>
      <c r="AV171" s="1">
        <f t="shared" si="89"/>
        <v>0.09513912739505319</v>
      </c>
      <c r="AW171" s="1">
        <f t="shared" si="90"/>
        <v>0.9048608726049467</v>
      </c>
    </row>
    <row r="172" spans="1:49" ht="12.75">
      <c r="A172" s="3">
        <v>1498</v>
      </c>
      <c r="B172" s="6">
        <v>12</v>
      </c>
      <c r="C172" s="4">
        <v>63.15</v>
      </c>
      <c r="D172" s="4">
        <f t="shared" si="91"/>
        <v>15.456145634999999</v>
      </c>
      <c r="E172" s="4">
        <v>1398.23</v>
      </c>
      <c r="F172" s="4">
        <v>106</v>
      </c>
      <c r="G172" s="4">
        <f t="shared" si="92"/>
        <v>25.9438074</v>
      </c>
      <c r="H172" s="4">
        <v>2353.09</v>
      </c>
      <c r="I172" s="4">
        <f t="shared" si="93"/>
        <v>41.399953034999996</v>
      </c>
      <c r="J172" s="4">
        <f t="shared" si="83"/>
        <v>3751.32</v>
      </c>
      <c r="M172" s="4">
        <f>L172*0.2447529</f>
        <v>0</v>
      </c>
      <c r="P172" s="4">
        <f>O172*0.2447529</f>
        <v>0</v>
      </c>
      <c r="S172" s="4">
        <f t="shared" si="94"/>
        <v>169.15</v>
      </c>
      <c r="T172" s="4">
        <f t="shared" si="95"/>
        <v>41.399953035</v>
      </c>
      <c r="U172" s="4">
        <v>3751.32</v>
      </c>
      <c r="W172" s="4">
        <v>5599.4</v>
      </c>
      <c r="X172" s="4">
        <f t="shared" si="96"/>
        <v>1313.3664970825</v>
      </c>
      <c r="Y172" s="4">
        <v>11058.45</v>
      </c>
      <c r="Z172" s="4">
        <v>10233</v>
      </c>
      <c r="AA172" s="4">
        <f t="shared" si="97"/>
        <v>2400.1999079625</v>
      </c>
      <c r="AB172" s="4">
        <v>20173.15</v>
      </c>
      <c r="AC172" s="4">
        <f t="shared" si="98"/>
        <v>3713.5664050450005</v>
      </c>
      <c r="AD172" s="4">
        <f t="shared" si="84"/>
        <v>31231.600000000002</v>
      </c>
      <c r="AG172" s="4">
        <f t="shared" si="99"/>
        <v>0</v>
      </c>
      <c r="AI172" s="4">
        <v>2913.1</v>
      </c>
      <c r="AJ172" s="4">
        <f t="shared" si="100"/>
        <v>683.2817699487499</v>
      </c>
      <c r="AK172" s="4">
        <v>5809.46</v>
      </c>
      <c r="AM172" s="4">
        <f t="shared" si="101"/>
        <v>18745.5</v>
      </c>
      <c r="AN172" s="4">
        <f t="shared" si="102"/>
        <v>4396.84817499375</v>
      </c>
      <c r="AO172" s="4">
        <v>37041.06</v>
      </c>
      <c r="AQ172" s="4">
        <f aca="true" t="shared" si="104" ref="AQ172:AQ203">J172+AD172</f>
        <v>34982.920000000006</v>
      </c>
      <c r="AR172" s="1">
        <f aca="true" t="shared" si="105" ref="AR172:AR203">J172/AQ172</f>
        <v>0.10723290108430056</v>
      </c>
      <c r="AS172" s="1">
        <f aca="true" t="shared" si="106" ref="AS172:AS203">AD172/AQ172</f>
        <v>0.8927670989156994</v>
      </c>
      <c r="AU172" s="4">
        <f t="shared" si="103"/>
        <v>40792.38</v>
      </c>
      <c r="AV172" s="1">
        <f t="shared" si="89"/>
        <v>0.09196129277085574</v>
      </c>
      <c r="AW172" s="1">
        <f t="shared" si="90"/>
        <v>0.9080387072291443</v>
      </c>
    </row>
    <row r="173" spans="1:49" ht="12.75">
      <c r="A173" s="3">
        <v>1499</v>
      </c>
      <c r="B173" s="6">
        <v>12</v>
      </c>
      <c r="C173" s="4">
        <v>1201.42</v>
      </c>
      <c r="D173" s="4">
        <f t="shared" si="91"/>
        <v>294.05102911800003</v>
      </c>
      <c r="E173" s="4">
        <v>27802.64</v>
      </c>
      <c r="F173" s="4">
        <v>504.96</v>
      </c>
      <c r="G173" s="4">
        <f t="shared" si="92"/>
        <v>123.59042438399999</v>
      </c>
      <c r="H173" s="4">
        <v>11602.49</v>
      </c>
      <c r="I173" s="4">
        <f t="shared" si="93"/>
        <v>417.641453502</v>
      </c>
      <c r="J173" s="4">
        <f t="shared" si="83"/>
        <v>39405.13</v>
      </c>
      <c r="M173" s="4">
        <f>L173*0.2447529</f>
        <v>0</v>
      </c>
      <c r="P173" s="4">
        <f>O173*0.2447529</f>
        <v>0</v>
      </c>
      <c r="S173" s="4">
        <f t="shared" si="94"/>
        <v>1706.38</v>
      </c>
      <c r="T173" s="4">
        <f t="shared" si="95"/>
        <v>417.64145350200005</v>
      </c>
      <c r="U173" s="4">
        <v>39405.13</v>
      </c>
      <c r="W173" s="4">
        <v>5930.7</v>
      </c>
      <c r="X173" s="4">
        <f t="shared" si="96"/>
        <v>1391.07452302875</v>
      </c>
      <c r="Y173" s="4">
        <v>11734.7</v>
      </c>
      <c r="Z173" s="4">
        <v>11078.3</v>
      </c>
      <c r="AA173" s="4">
        <f t="shared" si="97"/>
        <v>2598.46913323375</v>
      </c>
      <c r="AB173" s="4">
        <v>21946.42</v>
      </c>
      <c r="AC173" s="4">
        <f t="shared" si="98"/>
        <v>3989.5436562625</v>
      </c>
      <c r="AD173" s="4">
        <f t="shared" si="84"/>
        <v>33681.119999999995</v>
      </c>
      <c r="AG173" s="4">
        <f t="shared" si="99"/>
        <v>0</v>
      </c>
      <c r="AI173" s="4">
        <v>2913.1</v>
      </c>
      <c r="AJ173" s="4">
        <f t="shared" si="100"/>
        <v>683.2817699487499</v>
      </c>
      <c r="AK173" s="4">
        <v>5809.46</v>
      </c>
      <c r="AM173" s="4">
        <f t="shared" si="101"/>
        <v>19922.1</v>
      </c>
      <c r="AN173" s="4">
        <f t="shared" si="102"/>
        <v>4672.82542621125</v>
      </c>
      <c r="AO173" s="4">
        <v>39490.58</v>
      </c>
      <c r="AQ173" s="4">
        <f t="shared" si="104"/>
        <v>73086.25</v>
      </c>
      <c r="AR173" s="1">
        <f t="shared" si="105"/>
        <v>0.5391592809865057</v>
      </c>
      <c r="AS173" s="1">
        <f t="shared" si="106"/>
        <v>0.46084071901349427</v>
      </c>
      <c r="AU173" s="4">
        <f t="shared" si="103"/>
        <v>78895.70999999999</v>
      </c>
      <c r="AV173" s="1">
        <f t="shared" si="89"/>
        <v>0.4994584623168991</v>
      </c>
      <c r="AW173" s="1">
        <f t="shared" si="90"/>
        <v>0.500541537683101</v>
      </c>
    </row>
    <row r="174" spans="1:45" ht="12.75">
      <c r="A174" s="3">
        <v>1500</v>
      </c>
      <c r="B174" s="6">
        <v>12</v>
      </c>
      <c r="D174" s="4">
        <f>(464.4167+952.5324)-294.051</f>
        <v>1122.8981</v>
      </c>
      <c r="E174" s="4">
        <f>(43473.6383+89755.8993)-27802.64</f>
        <v>105426.89760000001</v>
      </c>
      <c r="G174" s="4">
        <v>689.3486999999999</v>
      </c>
      <c r="H174" s="4">
        <f>(27362.0818+48778.4501)-11602.49</f>
        <v>64538.041900000004</v>
      </c>
      <c r="I174" s="4">
        <f t="shared" si="93"/>
        <v>1812.2468</v>
      </c>
      <c r="J174" s="4">
        <f t="shared" si="83"/>
        <v>169964.9395</v>
      </c>
      <c r="X174" s="4">
        <f>1633.544+2608.9962-1391.075</f>
        <v>2851.4652000000006</v>
      </c>
      <c r="Y174" s="4">
        <f>(12806.0107+21062.0153)-11734.7</f>
        <v>22133.325999999997</v>
      </c>
      <c r="AA174" s="4">
        <v>3261.8188999999993</v>
      </c>
      <c r="AB174" s="4">
        <f>(24007.4079+25629.3001)-21946.42</f>
        <v>27690.288</v>
      </c>
      <c r="AC174" s="4">
        <f t="shared" si="98"/>
        <v>6113.2841</v>
      </c>
      <c r="AD174" s="4">
        <f t="shared" si="84"/>
        <v>49823.614</v>
      </c>
      <c r="AQ174" s="4">
        <f t="shared" si="104"/>
        <v>219788.5535</v>
      </c>
      <c r="AR174" s="1">
        <f t="shared" si="105"/>
        <v>0.7733111519840818</v>
      </c>
      <c r="AS174" s="1">
        <f t="shared" si="106"/>
        <v>0.22668884801591818</v>
      </c>
    </row>
    <row r="175" spans="1:45" ht="12.75">
      <c r="A175" s="3">
        <v>1501</v>
      </c>
      <c r="B175" s="6">
        <v>12</v>
      </c>
      <c r="D175" s="4">
        <v>243.3416</v>
      </c>
      <c r="E175" s="4">
        <v>23071.0313</v>
      </c>
      <c r="G175" s="4">
        <v>584.2424</v>
      </c>
      <c r="H175" s="4">
        <v>55388.8521</v>
      </c>
      <c r="I175" s="4">
        <f t="shared" si="93"/>
        <v>827.584</v>
      </c>
      <c r="J175" s="4">
        <f t="shared" si="83"/>
        <v>78459.88339999999</v>
      </c>
      <c r="X175" s="4">
        <v>818.0084</v>
      </c>
      <c r="Y175" s="4">
        <v>6913.6757</v>
      </c>
      <c r="AA175" s="4">
        <v>2520.5802</v>
      </c>
      <c r="AB175" s="4">
        <v>21303.5487</v>
      </c>
      <c r="AC175" s="4">
        <f t="shared" si="98"/>
        <v>3338.5886</v>
      </c>
      <c r="AD175" s="4">
        <f t="shared" si="84"/>
        <v>28217.2244</v>
      </c>
      <c r="AQ175" s="4">
        <f t="shared" si="104"/>
        <v>106677.1078</v>
      </c>
      <c r="AR175" s="1">
        <f t="shared" si="105"/>
        <v>0.7354894130341242</v>
      </c>
      <c r="AS175" s="1">
        <f t="shared" si="106"/>
        <v>0.2645105869658757</v>
      </c>
    </row>
    <row r="176" spans="1:45" ht="12.75">
      <c r="A176" s="3">
        <v>1502</v>
      </c>
      <c r="B176" s="6">
        <v>12</v>
      </c>
      <c r="D176" s="4">
        <v>140.7616</v>
      </c>
      <c r="E176" s="4">
        <v>13346.0513</v>
      </c>
      <c r="G176" s="4">
        <v>337.4034</v>
      </c>
      <c r="H176" s="4">
        <v>32004.8077</v>
      </c>
      <c r="I176" s="4">
        <f t="shared" si="93"/>
        <v>478.16499999999996</v>
      </c>
      <c r="J176" s="4">
        <f t="shared" si="83"/>
        <v>45350.859</v>
      </c>
      <c r="X176" s="4">
        <v>880.3526</v>
      </c>
      <c r="Y176" s="4">
        <v>7552.3569</v>
      </c>
      <c r="AA176" s="4">
        <v>2134.1281</v>
      </c>
      <c r="AB176" s="4">
        <v>18408.3931</v>
      </c>
      <c r="AC176" s="4">
        <f t="shared" si="98"/>
        <v>3014.4807</v>
      </c>
      <c r="AD176" s="4">
        <f t="shared" si="84"/>
        <v>25960.75</v>
      </c>
      <c r="AQ176" s="4">
        <f t="shared" si="104"/>
        <v>71311.609</v>
      </c>
      <c r="AR176" s="1">
        <f t="shared" si="105"/>
        <v>0.6359533831300875</v>
      </c>
      <c r="AS176" s="1">
        <f t="shared" si="106"/>
        <v>0.36404661686991246</v>
      </c>
    </row>
    <row r="177" spans="1:45" ht="12.75">
      <c r="A177" s="3">
        <v>1503</v>
      </c>
      <c r="B177" s="6">
        <v>12</v>
      </c>
      <c r="D177" s="4">
        <v>101.5838</v>
      </c>
      <c r="E177" s="4">
        <v>9635.3722</v>
      </c>
      <c r="G177" s="4">
        <v>337.1149</v>
      </c>
      <c r="H177" s="4">
        <v>31979.3307</v>
      </c>
      <c r="I177" s="4">
        <f t="shared" si="93"/>
        <v>438.6987</v>
      </c>
      <c r="J177" s="4">
        <f t="shared" si="83"/>
        <v>41614.7029</v>
      </c>
      <c r="X177" s="4">
        <v>1421.0707</v>
      </c>
      <c r="Y177" s="4">
        <v>12339.4387</v>
      </c>
      <c r="AA177" s="4">
        <v>2205.7175</v>
      </c>
      <c r="AB177" s="4">
        <v>19063.5379</v>
      </c>
      <c r="AC177" s="4">
        <f t="shared" si="98"/>
        <v>3626.7882</v>
      </c>
      <c r="AD177" s="4">
        <f t="shared" si="84"/>
        <v>31402.9766</v>
      </c>
      <c r="AQ177" s="4">
        <f t="shared" si="104"/>
        <v>73017.6795</v>
      </c>
      <c r="AR177" s="1">
        <f t="shared" si="105"/>
        <v>0.569926395702564</v>
      </c>
      <c r="AS177" s="1">
        <f t="shared" si="106"/>
        <v>0.43007360429743596</v>
      </c>
    </row>
    <row r="178" spans="1:45" ht="12.75">
      <c r="A178" s="3">
        <v>1504</v>
      </c>
      <c r="B178" s="6">
        <v>12</v>
      </c>
      <c r="D178" s="4">
        <v>142.4574</v>
      </c>
      <c r="E178" s="4">
        <v>13511.1046</v>
      </c>
      <c r="G178" s="4">
        <v>323.7306</v>
      </c>
      <c r="H178" s="4">
        <v>30719.9159</v>
      </c>
      <c r="I178" s="4">
        <f t="shared" si="93"/>
        <v>466.188</v>
      </c>
      <c r="J178" s="4">
        <f t="shared" si="83"/>
        <v>44231.0205</v>
      </c>
      <c r="X178" s="4">
        <v>647.2162</v>
      </c>
      <c r="Y178" s="4">
        <v>5496.5182</v>
      </c>
      <c r="AA178" s="4">
        <v>2126.3463</v>
      </c>
      <c r="AB178" s="4">
        <v>17951.3956</v>
      </c>
      <c r="AC178" s="4">
        <f t="shared" si="98"/>
        <v>2773.5625</v>
      </c>
      <c r="AD178" s="4">
        <f t="shared" si="84"/>
        <v>23447.913800000002</v>
      </c>
      <c r="AQ178" s="4">
        <f t="shared" si="104"/>
        <v>67678.9343</v>
      </c>
      <c r="AR178" s="1">
        <f t="shared" si="105"/>
        <v>0.6535419175475995</v>
      </c>
      <c r="AS178" s="1">
        <f t="shared" si="106"/>
        <v>0.3464580824524006</v>
      </c>
    </row>
    <row r="179" spans="1:45" ht="12.75">
      <c r="A179" s="3">
        <v>1505</v>
      </c>
      <c r="B179" s="6">
        <v>12</v>
      </c>
      <c r="D179" s="4">
        <v>143.7109</v>
      </c>
      <c r="E179" s="4">
        <v>13632.1046</v>
      </c>
      <c r="G179" s="4">
        <v>340.0075</v>
      </c>
      <c r="H179" s="4">
        <v>32274.0778</v>
      </c>
      <c r="I179" s="4">
        <f t="shared" si="93"/>
        <v>483.7184</v>
      </c>
      <c r="J179" s="4">
        <f t="shared" si="83"/>
        <v>45906.1824</v>
      </c>
      <c r="X179" s="4">
        <v>784.9865</v>
      </c>
      <c r="Y179" s="4">
        <v>6751.9812</v>
      </c>
      <c r="AA179" s="4">
        <v>2250.7737</v>
      </c>
      <c r="AB179" s="4">
        <v>18733.7167</v>
      </c>
      <c r="AC179" s="4">
        <f t="shared" si="98"/>
        <v>3035.7602</v>
      </c>
      <c r="AD179" s="4">
        <f t="shared" si="84"/>
        <v>25485.6979</v>
      </c>
      <c r="AQ179" s="4">
        <f t="shared" si="104"/>
        <v>71391.88029999999</v>
      </c>
      <c r="AR179" s="1">
        <f t="shared" si="105"/>
        <v>0.6430168557978155</v>
      </c>
      <c r="AS179" s="1">
        <f t="shared" si="106"/>
        <v>0.35698314420218463</v>
      </c>
    </row>
    <row r="180" spans="1:45" ht="12.75">
      <c r="A180" s="3">
        <v>1506</v>
      </c>
      <c r="B180" s="6">
        <v>12</v>
      </c>
      <c r="D180" s="4">
        <v>71.1063</v>
      </c>
      <c r="E180" s="4">
        <v>6752.6641</v>
      </c>
      <c r="G180" s="4">
        <v>364.0453</v>
      </c>
      <c r="H180" s="4">
        <v>34563.3655</v>
      </c>
      <c r="I180" s="4">
        <f t="shared" si="93"/>
        <v>435.15160000000003</v>
      </c>
      <c r="J180" s="4">
        <f t="shared" si="83"/>
        <v>41316.0296</v>
      </c>
      <c r="X180" s="4">
        <v>771.2929</v>
      </c>
      <c r="Y180" s="4">
        <v>6835.4735</v>
      </c>
      <c r="AA180" s="4">
        <v>2135.7664</v>
      </c>
      <c r="AB180" s="4">
        <v>18012.4339</v>
      </c>
      <c r="AC180" s="4">
        <f t="shared" si="98"/>
        <v>2907.0593</v>
      </c>
      <c r="AD180" s="4">
        <f t="shared" si="84"/>
        <v>24847.9074</v>
      </c>
      <c r="AQ180" s="4">
        <f t="shared" si="104"/>
        <v>66163.937</v>
      </c>
      <c r="AR180" s="1">
        <f t="shared" si="105"/>
        <v>0.6244493824483268</v>
      </c>
      <c r="AS180" s="1">
        <f t="shared" si="106"/>
        <v>0.3755506175516732</v>
      </c>
    </row>
    <row r="181" spans="1:45" ht="12.75">
      <c r="A181" s="3">
        <v>1507</v>
      </c>
      <c r="B181" s="6">
        <v>12</v>
      </c>
      <c r="D181" s="4">
        <v>23.9257</v>
      </c>
      <c r="E181" s="4">
        <v>2272.3855</v>
      </c>
      <c r="G181" s="4">
        <v>216.7436</v>
      </c>
      <c r="H181" s="4">
        <v>20578.119</v>
      </c>
      <c r="I181" s="4">
        <f t="shared" si="93"/>
        <v>240.6693</v>
      </c>
      <c r="J181" s="4">
        <f t="shared" si="83"/>
        <v>22850.5045</v>
      </c>
      <c r="X181" s="4">
        <v>132.055</v>
      </c>
      <c r="Y181" s="4">
        <v>1210.2838</v>
      </c>
      <c r="AA181" s="4">
        <v>1214.271</v>
      </c>
      <c r="AB181" s="4">
        <v>10361.842299999998</v>
      </c>
      <c r="AC181" s="4">
        <f t="shared" si="98"/>
        <v>1346.326</v>
      </c>
      <c r="AD181" s="4">
        <f t="shared" si="84"/>
        <v>11572.126099999998</v>
      </c>
      <c r="AQ181" s="4">
        <f t="shared" si="104"/>
        <v>34422.6306</v>
      </c>
      <c r="AR181" s="1">
        <f t="shared" si="105"/>
        <v>0.663822145539336</v>
      </c>
      <c r="AS181" s="1">
        <f t="shared" si="106"/>
        <v>0.336177854460664</v>
      </c>
    </row>
    <row r="182" spans="1:45" ht="12.75">
      <c r="A182" s="3">
        <v>1508</v>
      </c>
      <c r="B182" s="6">
        <v>12</v>
      </c>
      <c r="D182" s="4">
        <v>11.5567</v>
      </c>
      <c r="E182" s="4">
        <v>1097.4118</v>
      </c>
      <c r="G182" s="4">
        <v>245.1478</v>
      </c>
      <c r="H182" s="4">
        <v>23277.544</v>
      </c>
      <c r="I182" s="4">
        <f t="shared" si="93"/>
        <v>256.7045</v>
      </c>
      <c r="J182" s="4">
        <f t="shared" si="83"/>
        <v>24374.955800000003</v>
      </c>
      <c r="X182" s="4">
        <v>25.2037</v>
      </c>
      <c r="Y182" s="4">
        <v>228.2501</v>
      </c>
      <c r="AA182" s="4">
        <v>1019.9038</v>
      </c>
      <c r="AB182" s="4">
        <v>8752.4294</v>
      </c>
      <c r="AC182" s="4">
        <f t="shared" si="98"/>
        <v>1045.1075</v>
      </c>
      <c r="AD182" s="4">
        <f t="shared" si="84"/>
        <v>8980.6795</v>
      </c>
      <c r="AQ182" s="4">
        <f t="shared" si="104"/>
        <v>33355.6353</v>
      </c>
      <c r="AR182" s="1">
        <f t="shared" si="105"/>
        <v>0.7307597526106782</v>
      </c>
      <c r="AS182" s="1">
        <f t="shared" si="106"/>
        <v>0.26924024738932195</v>
      </c>
    </row>
    <row r="183" spans="1:45" ht="12.75">
      <c r="A183" s="3">
        <v>1509</v>
      </c>
      <c r="B183" s="6">
        <v>12</v>
      </c>
      <c r="D183" s="4">
        <v>72.7274</v>
      </c>
      <c r="E183" s="4">
        <v>6906.1261</v>
      </c>
      <c r="G183" s="4">
        <v>272.8069</v>
      </c>
      <c r="H183" s="4">
        <v>25902.5806</v>
      </c>
      <c r="I183" s="4">
        <f t="shared" si="93"/>
        <v>345.5343</v>
      </c>
      <c r="J183" s="4">
        <f t="shared" si="83"/>
        <v>32808.7067</v>
      </c>
      <c r="X183" s="4">
        <v>158.6092</v>
      </c>
      <c r="Y183" s="4">
        <v>1436.4017</v>
      </c>
      <c r="AA183" s="4">
        <v>710.1859000000001</v>
      </c>
      <c r="AB183" s="4">
        <v>6114.2563</v>
      </c>
      <c r="AC183" s="4">
        <f t="shared" si="98"/>
        <v>868.7951</v>
      </c>
      <c r="AD183" s="4">
        <f t="shared" si="84"/>
        <v>7550.657999999999</v>
      </c>
      <c r="AQ183" s="4">
        <f t="shared" si="104"/>
        <v>40359.364700000006</v>
      </c>
      <c r="AR183" s="1">
        <f t="shared" si="105"/>
        <v>0.8129143494669527</v>
      </c>
      <c r="AS183" s="1">
        <f t="shared" si="106"/>
        <v>0.18708565053304713</v>
      </c>
    </row>
    <row r="184" spans="1:45" ht="12.75">
      <c r="A184" s="3">
        <v>1510</v>
      </c>
      <c r="B184" s="6">
        <v>12</v>
      </c>
      <c r="D184" s="4">
        <v>59.9343</v>
      </c>
      <c r="E184" s="4">
        <v>5695.4081</v>
      </c>
      <c r="G184" s="4">
        <v>219.4035</v>
      </c>
      <c r="H184" s="4">
        <v>20832.439</v>
      </c>
      <c r="I184" s="4">
        <f t="shared" si="93"/>
        <v>279.3378</v>
      </c>
      <c r="J184" s="4">
        <f t="shared" si="83"/>
        <v>26527.8471</v>
      </c>
      <c r="X184" s="4">
        <v>132.7563</v>
      </c>
      <c r="Y184" s="4">
        <v>1231.1197</v>
      </c>
      <c r="AA184" s="4">
        <v>618.6037</v>
      </c>
      <c r="AB184" s="4">
        <v>5278.49</v>
      </c>
      <c r="AC184" s="4">
        <f t="shared" si="98"/>
        <v>751.36</v>
      </c>
      <c r="AD184" s="4">
        <f t="shared" si="84"/>
        <v>6509.6097</v>
      </c>
      <c r="AQ184" s="4">
        <f t="shared" si="104"/>
        <v>33037.4568</v>
      </c>
      <c r="AR184" s="1">
        <f t="shared" si="105"/>
        <v>0.8029627480284741</v>
      </c>
      <c r="AS184" s="1">
        <f t="shared" si="106"/>
        <v>0.19703725197152586</v>
      </c>
    </row>
    <row r="185" spans="1:45" ht="12.75">
      <c r="A185" s="3">
        <v>1511</v>
      </c>
      <c r="B185" s="6">
        <v>12</v>
      </c>
      <c r="D185" s="4">
        <v>41.443</v>
      </c>
      <c r="E185" s="4">
        <v>3933.8202</v>
      </c>
      <c r="G185" s="4">
        <v>201.6835</v>
      </c>
      <c r="H185" s="4">
        <v>19152.3256</v>
      </c>
      <c r="I185" s="4">
        <f t="shared" si="93"/>
        <v>243.12650000000002</v>
      </c>
      <c r="J185" s="4">
        <f t="shared" si="83"/>
        <v>23086.1458</v>
      </c>
      <c r="X185" s="4">
        <v>95.0667</v>
      </c>
      <c r="Y185" s="4">
        <v>930.6777</v>
      </c>
      <c r="AA185" s="4">
        <v>1154.6213</v>
      </c>
      <c r="AB185" s="4">
        <v>9848.1303</v>
      </c>
      <c r="AC185" s="4">
        <f t="shared" si="98"/>
        <v>1249.688</v>
      </c>
      <c r="AD185" s="4">
        <f t="shared" si="84"/>
        <v>10778.808</v>
      </c>
      <c r="AQ185" s="4">
        <f t="shared" si="104"/>
        <v>33864.9538</v>
      </c>
      <c r="AR185" s="1">
        <f t="shared" si="105"/>
        <v>0.6817120122573442</v>
      </c>
      <c r="AS185" s="1">
        <f t="shared" si="106"/>
        <v>0.31828798774265565</v>
      </c>
    </row>
    <row r="186" spans="1:45" ht="12.75">
      <c r="A186" s="3">
        <v>1512</v>
      </c>
      <c r="B186" s="6">
        <v>12</v>
      </c>
      <c r="D186" s="4">
        <v>52.5381</v>
      </c>
      <c r="E186" s="4">
        <v>4986.91</v>
      </c>
      <c r="G186" s="4">
        <v>186.0932</v>
      </c>
      <c r="H186" s="4">
        <v>17670.6307</v>
      </c>
      <c r="I186" s="4">
        <f t="shared" si="93"/>
        <v>238.6313</v>
      </c>
      <c r="J186" s="4">
        <f t="shared" si="83"/>
        <v>22657.5407</v>
      </c>
      <c r="X186" s="4">
        <v>147.8401</v>
      </c>
      <c r="Y186" s="4">
        <v>1353.6146</v>
      </c>
      <c r="AA186" s="4">
        <v>2404.1387</v>
      </c>
      <c r="AB186" s="4">
        <v>20490.799000000003</v>
      </c>
      <c r="AC186" s="4">
        <f t="shared" si="98"/>
        <v>2551.9788</v>
      </c>
      <c r="AD186" s="4">
        <f t="shared" si="84"/>
        <v>21844.413600000003</v>
      </c>
      <c r="AQ186" s="4">
        <f t="shared" si="104"/>
        <v>44501.954300000005</v>
      </c>
      <c r="AR186" s="1">
        <f t="shared" si="105"/>
        <v>0.5091358583324058</v>
      </c>
      <c r="AS186" s="1">
        <f t="shared" si="106"/>
        <v>0.4908641416675942</v>
      </c>
    </row>
    <row r="187" spans="1:45" ht="12.75">
      <c r="A187" s="3">
        <v>1513</v>
      </c>
      <c r="B187" s="6">
        <v>12</v>
      </c>
      <c r="D187" s="4">
        <v>82.0374</v>
      </c>
      <c r="E187" s="4">
        <v>7787.1652</v>
      </c>
      <c r="G187" s="4">
        <v>274.7448</v>
      </c>
      <c r="H187" s="4">
        <v>26068.4984</v>
      </c>
      <c r="I187" s="4">
        <f t="shared" si="93"/>
        <v>356.7822</v>
      </c>
      <c r="J187" s="4">
        <f t="shared" si="83"/>
        <v>33855.6636</v>
      </c>
      <c r="X187" s="4">
        <v>283.2386</v>
      </c>
      <c r="Y187" s="4">
        <v>2457.3551</v>
      </c>
      <c r="AA187" s="4">
        <v>2342.6429000000003</v>
      </c>
      <c r="AB187" s="4">
        <v>19844.9087</v>
      </c>
      <c r="AC187" s="4">
        <f t="shared" si="98"/>
        <v>2625.8815000000004</v>
      </c>
      <c r="AD187" s="4">
        <f t="shared" si="84"/>
        <v>22302.2638</v>
      </c>
      <c r="AQ187" s="4">
        <f t="shared" si="104"/>
        <v>56157.9274</v>
      </c>
      <c r="AR187" s="1">
        <f t="shared" si="105"/>
        <v>0.6028652617261655</v>
      </c>
      <c r="AS187" s="1">
        <f t="shared" si="106"/>
        <v>0.3971347382738345</v>
      </c>
    </row>
    <row r="188" spans="1:45" ht="12.75">
      <c r="A188" s="3">
        <v>1514</v>
      </c>
      <c r="B188" s="6">
        <v>12</v>
      </c>
      <c r="D188" s="4">
        <v>34.1785</v>
      </c>
      <c r="E188" s="4">
        <v>3246.2444</v>
      </c>
      <c r="G188" s="4">
        <v>215.582</v>
      </c>
      <c r="H188" s="4">
        <v>20449.5409</v>
      </c>
      <c r="I188" s="4">
        <f t="shared" si="93"/>
        <v>249.76049999999998</v>
      </c>
      <c r="J188" s="4">
        <f t="shared" si="83"/>
        <v>23695.7853</v>
      </c>
      <c r="X188" s="4">
        <v>120.7659</v>
      </c>
      <c r="Y188" s="4">
        <v>1103.0702</v>
      </c>
      <c r="AA188" s="4">
        <v>940.831</v>
      </c>
      <c r="AB188" s="4">
        <v>8074.8312</v>
      </c>
      <c r="AC188" s="4">
        <f t="shared" si="98"/>
        <v>1061.5969</v>
      </c>
      <c r="AD188" s="4">
        <f t="shared" si="84"/>
        <v>9177.901399999999</v>
      </c>
      <c r="AQ188" s="4">
        <f t="shared" si="104"/>
        <v>32873.6867</v>
      </c>
      <c r="AR188" s="1">
        <f t="shared" si="105"/>
        <v>0.7208131389778074</v>
      </c>
      <c r="AS188" s="1">
        <f t="shared" si="106"/>
        <v>0.27918686102219253</v>
      </c>
    </row>
    <row r="189" spans="1:45" ht="12.75">
      <c r="A189" s="3">
        <v>1515</v>
      </c>
      <c r="B189" s="6">
        <v>12</v>
      </c>
      <c r="D189" s="4">
        <v>34.1785</v>
      </c>
      <c r="E189" s="4">
        <v>3246.2444</v>
      </c>
      <c r="G189" s="4">
        <v>166.0161</v>
      </c>
      <c r="H189" s="4">
        <v>15757.6209</v>
      </c>
      <c r="I189" s="4">
        <f t="shared" si="93"/>
        <v>200.19459999999998</v>
      </c>
      <c r="J189" s="4">
        <f t="shared" si="83"/>
        <v>19003.8653</v>
      </c>
      <c r="X189" s="4">
        <v>120.7659</v>
      </c>
      <c r="Y189" s="4">
        <v>1103.0702</v>
      </c>
      <c r="AA189" s="4">
        <v>592.003</v>
      </c>
      <c r="AB189" s="4">
        <v>5164.1775</v>
      </c>
      <c r="AC189" s="4">
        <f t="shared" si="98"/>
        <v>712.7689</v>
      </c>
      <c r="AD189" s="4">
        <f t="shared" si="84"/>
        <v>6267.2477</v>
      </c>
      <c r="AQ189" s="4">
        <f t="shared" si="104"/>
        <v>25271.113</v>
      </c>
      <c r="AR189" s="1">
        <f t="shared" si="105"/>
        <v>0.7519995379704882</v>
      </c>
      <c r="AS189" s="1">
        <f t="shared" si="106"/>
        <v>0.2480004620295117</v>
      </c>
    </row>
    <row r="190" spans="1:45" ht="12.75">
      <c r="A190" s="3">
        <v>1516</v>
      </c>
      <c r="B190" s="6">
        <v>12</v>
      </c>
      <c r="D190" s="4">
        <v>10.7686</v>
      </c>
      <c r="E190" s="4">
        <v>1022.7893</v>
      </c>
      <c r="G190" s="4">
        <v>158.931</v>
      </c>
      <c r="H190" s="4">
        <v>15089.8298</v>
      </c>
      <c r="I190" s="4">
        <f aca="true" t="shared" si="107" ref="I190:I221">D190+G190</f>
        <v>169.6996</v>
      </c>
      <c r="J190" s="4">
        <f t="shared" si="83"/>
        <v>16112.6191</v>
      </c>
      <c r="X190" s="4">
        <v>38.0495</v>
      </c>
      <c r="Y190" s="4">
        <v>347.5427</v>
      </c>
      <c r="AA190" s="4">
        <v>947.7946</v>
      </c>
      <c r="AB190" s="4">
        <v>8197.8473</v>
      </c>
      <c r="AC190" s="4">
        <f aca="true" t="shared" si="108" ref="AC190:AC221">X190+AA190</f>
        <v>985.8440999999999</v>
      </c>
      <c r="AD190" s="4">
        <f t="shared" si="84"/>
        <v>8545.39</v>
      </c>
      <c r="AQ190" s="4">
        <f t="shared" si="104"/>
        <v>24658.0091</v>
      </c>
      <c r="AR190" s="1">
        <f t="shared" si="105"/>
        <v>0.6534436350743338</v>
      </c>
      <c r="AS190" s="1">
        <f t="shared" si="106"/>
        <v>0.34655636492566627</v>
      </c>
    </row>
    <row r="191" spans="1:45" ht="12.75">
      <c r="A191" s="3">
        <v>1517</v>
      </c>
      <c r="B191" s="6">
        <v>12</v>
      </c>
      <c r="D191" s="4">
        <v>25.5965</v>
      </c>
      <c r="E191" s="4">
        <v>2431.1374</v>
      </c>
      <c r="G191" s="4">
        <v>145.2948</v>
      </c>
      <c r="H191" s="4">
        <v>13799.7116</v>
      </c>
      <c r="I191" s="4">
        <f t="shared" si="107"/>
        <v>170.8913</v>
      </c>
      <c r="J191" s="4">
        <f t="shared" si="83"/>
        <v>16230.849</v>
      </c>
      <c r="X191" s="4">
        <v>246.9834</v>
      </c>
      <c r="Y191" s="4">
        <v>2183.5659</v>
      </c>
      <c r="AA191" s="4">
        <v>978.8412</v>
      </c>
      <c r="AB191" s="4">
        <v>8464.9731</v>
      </c>
      <c r="AC191" s="4">
        <f t="shared" si="108"/>
        <v>1225.8246</v>
      </c>
      <c r="AD191" s="4">
        <f t="shared" si="84"/>
        <v>10648.538999999999</v>
      </c>
      <c r="AQ191" s="4">
        <f t="shared" si="104"/>
        <v>26879.388</v>
      </c>
      <c r="AR191" s="1">
        <f t="shared" si="105"/>
        <v>0.6038399758208781</v>
      </c>
      <c r="AS191" s="1">
        <f t="shared" si="106"/>
        <v>0.3961600241791219</v>
      </c>
    </row>
    <row r="192" spans="1:45" ht="12.75">
      <c r="A192" s="3">
        <v>1518</v>
      </c>
      <c r="B192" s="6">
        <v>12</v>
      </c>
      <c r="D192" s="4">
        <v>10.1435</v>
      </c>
      <c r="E192" s="4">
        <v>963.4229</v>
      </c>
      <c r="G192" s="4">
        <v>135.3177</v>
      </c>
      <c r="H192" s="4">
        <v>12852.1557</v>
      </c>
      <c r="I192" s="4">
        <f t="shared" si="107"/>
        <v>145.4612</v>
      </c>
      <c r="J192" s="4">
        <f t="shared" si="83"/>
        <v>13815.578599999999</v>
      </c>
      <c r="X192" s="4">
        <v>97.8758</v>
      </c>
      <c r="Y192" s="4">
        <v>865.314</v>
      </c>
      <c r="AA192" s="4">
        <v>459.9338</v>
      </c>
      <c r="AB192" s="4">
        <v>4045.5946</v>
      </c>
      <c r="AC192" s="4">
        <f t="shared" si="108"/>
        <v>557.8096</v>
      </c>
      <c r="AD192" s="4">
        <f t="shared" si="84"/>
        <v>4910.9086</v>
      </c>
      <c r="AQ192" s="4">
        <f t="shared" si="104"/>
        <v>18726.4872</v>
      </c>
      <c r="AR192" s="1">
        <f t="shared" si="105"/>
        <v>0.7377560165154733</v>
      </c>
      <c r="AS192" s="1">
        <f t="shared" si="106"/>
        <v>0.26224398348452665</v>
      </c>
    </row>
    <row r="193" spans="1:45" ht="12.75">
      <c r="A193" s="3">
        <v>1519</v>
      </c>
      <c r="B193" s="6">
        <v>12</v>
      </c>
      <c r="D193" s="4">
        <v>0</v>
      </c>
      <c r="E193" s="4">
        <v>0</v>
      </c>
      <c r="G193" s="4">
        <v>131.0149</v>
      </c>
      <c r="H193" s="4">
        <v>12443.7591</v>
      </c>
      <c r="I193" s="4">
        <f t="shared" si="107"/>
        <v>131.0149</v>
      </c>
      <c r="J193" s="4">
        <f t="shared" si="83"/>
        <v>12443.7591</v>
      </c>
      <c r="X193" s="4">
        <v>0</v>
      </c>
      <c r="Y193" s="4">
        <v>0</v>
      </c>
      <c r="AA193" s="4">
        <v>429.8287</v>
      </c>
      <c r="AB193" s="4">
        <v>3782.7496</v>
      </c>
      <c r="AC193" s="4">
        <f t="shared" si="108"/>
        <v>429.8287</v>
      </c>
      <c r="AD193" s="4">
        <f t="shared" si="84"/>
        <v>3782.7496</v>
      </c>
      <c r="AQ193" s="4">
        <f t="shared" si="104"/>
        <v>16226.508699999998</v>
      </c>
      <c r="AR193" s="1">
        <f t="shared" si="105"/>
        <v>0.7668784043483119</v>
      </c>
      <c r="AS193" s="1">
        <f t="shared" si="106"/>
        <v>0.2331215956516882</v>
      </c>
    </row>
    <row r="194" spans="1:45" ht="12.75">
      <c r="A194" s="3">
        <v>1520</v>
      </c>
      <c r="B194" s="6">
        <v>12</v>
      </c>
      <c r="D194" s="4">
        <v>0</v>
      </c>
      <c r="E194" s="4">
        <v>0</v>
      </c>
      <c r="G194" s="4">
        <v>108.4025</v>
      </c>
      <c r="H194" s="4">
        <v>10296.552</v>
      </c>
      <c r="I194" s="4">
        <f t="shared" si="107"/>
        <v>108.4025</v>
      </c>
      <c r="J194" s="4">
        <f t="shared" si="83"/>
        <v>10296.552</v>
      </c>
      <c r="X194" s="4">
        <v>0</v>
      </c>
      <c r="Y194" s="4">
        <v>0</v>
      </c>
      <c r="AA194" s="4">
        <v>326.3031</v>
      </c>
      <c r="AB194" s="4">
        <v>2875.513</v>
      </c>
      <c r="AC194" s="4">
        <f t="shared" si="108"/>
        <v>326.3031</v>
      </c>
      <c r="AD194" s="4">
        <f t="shared" si="84"/>
        <v>2875.513</v>
      </c>
      <c r="AQ194" s="4">
        <f t="shared" si="104"/>
        <v>13172.064999999999</v>
      </c>
      <c r="AR194" s="1">
        <f t="shared" si="105"/>
        <v>0.7816961121889393</v>
      </c>
      <c r="AS194" s="1">
        <f t="shared" si="106"/>
        <v>0.21830388781106078</v>
      </c>
    </row>
    <row r="195" spans="1:45" ht="12.75">
      <c r="A195" s="3">
        <v>1521</v>
      </c>
      <c r="B195" s="6">
        <v>12</v>
      </c>
      <c r="D195" s="4">
        <v>831.9195</v>
      </c>
      <c r="E195" s="4">
        <v>80210.2289</v>
      </c>
      <c r="G195" s="4">
        <v>1542.0199</v>
      </c>
      <c r="H195" s="4">
        <v>148310.8726</v>
      </c>
      <c r="I195" s="4">
        <f t="shared" si="107"/>
        <v>2373.9394</v>
      </c>
      <c r="J195" s="4">
        <f t="shared" si="83"/>
        <v>228521.1015</v>
      </c>
      <c r="X195" s="4">
        <v>765.3019</v>
      </c>
      <c r="Y195" s="4">
        <v>6716.5592</v>
      </c>
      <c r="AA195" s="4">
        <v>3365.554</v>
      </c>
      <c r="AB195" s="4">
        <v>29483.803699999997</v>
      </c>
      <c r="AC195" s="4">
        <f t="shared" si="108"/>
        <v>4130.8559000000005</v>
      </c>
      <c r="AD195" s="4">
        <f t="shared" si="84"/>
        <v>36200.36289999999</v>
      </c>
      <c r="AQ195" s="4">
        <f t="shared" si="104"/>
        <v>264721.4644</v>
      </c>
      <c r="AR195" s="1">
        <f t="shared" si="105"/>
        <v>0.8632511232814107</v>
      </c>
      <c r="AS195" s="1">
        <f t="shared" si="106"/>
        <v>0.13674887671858918</v>
      </c>
    </row>
    <row r="196" spans="1:45" ht="12.75">
      <c r="A196" s="3">
        <v>1522</v>
      </c>
      <c r="B196" s="6">
        <v>12</v>
      </c>
      <c r="D196" s="4">
        <v>844.5998</v>
      </c>
      <c r="E196" s="4">
        <v>81411.2504</v>
      </c>
      <c r="G196" s="4">
        <v>1066.5124</v>
      </c>
      <c r="H196" s="4">
        <v>102571.4196</v>
      </c>
      <c r="I196" s="4">
        <f t="shared" si="107"/>
        <v>1911.1122</v>
      </c>
      <c r="J196" s="4">
        <f t="shared" si="83"/>
        <v>183982.66999999998</v>
      </c>
      <c r="X196" s="4">
        <v>606.5335</v>
      </c>
      <c r="Y196" s="4">
        <v>5344.2088</v>
      </c>
      <c r="AA196" s="4">
        <v>1681.5430000000001</v>
      </c>
      <c r="AB196" s="4">
        <v>14758.185599999999</v>
      </c>
      <c r="AC196" s="4">
        <f t="shared" si="108"/>
        <v>2288.0765</v>
      </c>
      <c r="AD196" s="4">
        <f t="shared" si="84"/>
        <v>20102.394399999997</v>
      </c>
      <c r="AQ196" s="4">
        <f t="shared" si="104"/>
        <v>204085.06439999997</v>
      </c>
      <c r="AR196" s="1">
        <f t="shared" si="105"/>
        <v>0.9014999237739418</v>
      </c>
      <c r="AS196" s="1">
        <f t="shared" si="106"/>
        <v>0.09850007622605822</v>
      </c>
    </row>
    <row r="197" spans="1:45" ht="12.75">
      <c r="A197" s="3">
        <v>1523</v>
      </c>
      <c r="B197" s="6">
        <v>12</v>
      </c>
      <c r="D197" s="4">
        <v>296.0506</v>
      </c>
      <c r="E197" s="4">
        <v>28515.1296</v>
      </c>
      <c r="G197" s="4">
        <v>854.2763</v>
      </c>
      <c r="H197" s="4">
        <v>83662.7576</v>
      </c>
      <c r="I197" s="4">
        <f t="shared" si="107"/>
        <v>1150.3269</v>
      </c>
      <c r="J197" s="4">
        <f t="shared" si="83"/>
        <v>112177.8872</v>
      </c>
      <c r="X197" s="4">
        <v>44.3458</v>
      </c>
      <c r="Y197" s="4">
        <v>417.3634</v>
      </c>
      <c r="AA197" s="4">
        <v>834.8034</v>
      </c>
      <c r="AB197" s="4">
        <v>7453.3954</v>
      </c>
      <c r="AC197" s="4">
        <f t="shared" si="108"/>
        <v>879.1492000000001</v>
      </c>
      <c r="AD197" s="4">
        <f t="shared" si="84"/>
        <v>7870.7588000000005</v>
      </c>
      <c r="AQ197" s="4">
        <f t="shared" si="104"/>
        <v>120048.646</v>
      </c>
      <c r="AR197" s="1">
        <f t="shared" si="105"/>
        <v>0.9344369215126341</v>
      </c>
      <c r="AS197" s="1">
        <f t="shared" si="106"/>
        <v>0.06556307848736587</v>
      </c>
    </row>
    <row r="198" spans="1:45" ht="12.75">
      <c r="A198" s="3">
        <v>1524</v>
      </c>
      <c r="B198" s="6">
        <v>12</v>
      </c>
      <c r="D198" s="4">
        <v>42.7157</v>
      </c>
      <c r="E198" s="4">
        <v>4115.9965</v>
      </c>
      <c r="G198" s="4">
        <v>552.7511</v>
      </c>
      <c r="H198" s="4">
        <v>56992.2587</v>
      </c>
      <c r="I198" s="4">
        <f t="shared" si="107"/>
        <v>595.4667999999999</v>
      </c>
      <c r="J198" s="4">
        <f t="shared" si="83"/>
        <v>61108.2552</v>
      </c>
      <c r="X198" s="4">
        <v>81.5154</v>
      </c>
      <c r="Y198" s="4">
        <v>724.5699</v>
      </c>
      <c r="AA198" s="4">
        <v>416.03</v>
      </c>
      <c r="AB198" s="4">
        <v>3831.8802</v>
      </c>
      <c r="AC198" s="4">
        <f t="shared" si="108"/>
        <v>497.5454</v>
      </c>
      <c r="AD198" s="4">
        <f t="shared" si="84"/>
        <v>4556.4501</v>
      </c>
      <c r="AQ198" s="4">
        <f t="shared" si="104"/>
        <v>65664.7053</v>
      </c>
      <c r="AR198" s="1">
        <f t="shared" si="105"/>
        <v>0.9306103624590545</v>
      </c>
      <c r="AS198" s="1">
        <f t="shared" si="106"/>
        <v>0.06938963754094546</v>
      </c>
    </row>
    <row r="199" spans="1:45" ht="12.75">
      <c r="A199" s="3">
        <v>1525</v>
      </c>
      <c r="B199" s="6">
        <v>12</v>
      </c>
      <c r="D199" s="4">
        <v>95.6704</v>
      </c>
      <c r="E199" s="4">
        <v>9233.4323</v>
      </c>
      <c r="G199" s="4">
        <v>406.4252</v>
      </c>
      <c r="H199" s="4">
        <v>42793.935</v>
      </c>
      <c r="I199" s="4">
        <f t="shared" si="107"/>
        <v>502.0956</v>
      </c>
      <c r="J199" s="4">
        <f t="shared" si="83"/>
        <v>52027.3673</v>
      </c>
      <c r="X199" s="4">
        <v>845.1693</v>
      </c>
      <c r="Y199" s="4">
        <v>7482.9921</v>
      </c>
      <c r="AA199" s="4">
        <v>880.192</v>
      </c>
      <c r="AB199" s="4">
        <v>7722.6361</v>
      </c>
      <c r="AC199" s="4">
        <f t="shared" si="108"/>
        <v>1725.3613</v>
      </c>
      <c r="AD199" s="4">
        <f t="shared" si="84"/>
        <v>15205.6282</v>
      </c>
      <c r="AQ199" s="4">
        <f t="shared" si="104"/>
        <v>67232.99549999999</v>
      </c>
      <c r="AR199" s="1">
        <f t="shared" si="105"/>
        <v>0.7738368179653695</v>
      </c>
      <c r="AS199" s="1">
        <f t="shared" si="106"/>
        <v>0.22616318203463062</v>
      </c>
    </row>
    <row r="200" spans="1:45" ht="12.75">
      <c r="A200" s="3">
        <v>1526</v>
      </c>
      <c r="B200" s="6">
        <v>12</v>
      </c>
      <c r="D200" s="4">
        <v>95.6704</v>
      </c>
      <c r="E200" s="4">
        <v>9233.4323</v>
      </c>
      <c r="G200" s="4">
        <v>341.0777</v>
      </c>
      <c r="H200" s="4">
        <v>36053.1803</v>
      </c>
      <c r="I200" s="4">
        <f t="shared" si="107"/>
        <v>436.7481</v>
      </c>
      <c r="J200" s="4">
        <f aca="true" t="shared" si="109" ref="J200:J263">E200+H200</f>
        <v>45286.6126</v>
      </c>
      <c r="X200" s="4">
        <v>845.1693</v>
      </c>
      <c r="Y200" s="4">
        <v>7482.9921</v>
      </c>
      <c r="AA200" s="4">
        <v>1653.4942</v>
      </c>
      <c r="AB200" s="4">
        <v>14491.5932</v>
      </c>
      <c r="AC200" s="4">
        <f t="shared" si="108"/>
        <v>2498.6635</v>
      </c>
      <c r="AD200" s="4">
        <f aca="true" t="shared" si="110" ref="AD200:AD263">Y200+AB200</f>
        <v>21974.5853</v>
      </c>
      <c r="AQ200" s="4">
        <f t="shared" si="104"/>
        <v>67261.1979</v>
      </c>
      <c r="AR200" s="1">
        <f t="shared" si="105"/>
        <v>0.6732947674724657</v>
      </c>
      <c r="AS200" s="1">
        <f t="shared" si="106"/>
        <v>0.32670523252753425</v>
      </c>
    </row>
    <row r="201" spans="1:45" ht="12.75">
      <c r="A201" s="3">
        <v>1527</v>
      </c>
      <c r="B201" s="6">
        <v>12</v>
      </c>
      <c r="D201" s="4">
        <v>57.4679</v>
      </c>
      <c r="E201" s="4">
        <v>5574.7801</v>
      </c>
      <c r="G201" s="4">
        <v>220.0827</v>
      </c>
      <c r="H201" s="4">
        <v>23572.2183</v>
      </c>
      <c r="I201" s="4">
        <f t="shared" si="107"/>
        <v>277.5506</v>
      </c>
      <c r="J201" s="4">
        <f t="shared" si="109"/>
        <v>29146.9984</v>
      </c>
      <c r="X201" s="4">
        <v>672.7096</v>
      </c>
      <c r="Y201" s="4">
        <v>5980.427</v>
      </c>
      <c r="AA201" s="4">
        <v>3085.3113</v>
      </c>
      <c r="AB201" s="4">
        <v>27024.7405</v>
      </c>
      <c r="AC201" s="4">
        <f t="shared" si="108"/>
        <v>3758.0209</v>
      </c>
      <c r="AD201" s="4">
        <f t="shared" si="110"/>
        <v>33005.167499999996</v>
      </c>
      <c r="AQ201" s="4">
        <f t="shared" si="104"/>
        <v>62152.16589999999</v>
      </c>
      <c r="AR201" s="1">
        <f t="shared" si="105"/>
        <v>0.46896190949960126</v>
      </c>
      <c r="AS201" s="1">
        <f t="shared" si="106"/>
        <v>0.5310380905003987</v>
      </c>
    </row>
    <row r="202" spans="1:45" ht="12.75">
      <c r="A202" s="3">
        <v>1528</v>
      </c>
      <c r="B202" s="6">
        <v>12</v>
      </c>
      <c r="D202" s="4">
        <v>34.3373</v>
      </c>
      <c r="E202" s="4">
        <v>3359.7571</v>
      </c>
      <c r="G202" s="4">
        <v>180.6896</v>
      </c>
      <c r="H202" s="4">
        <v>18153.4409</v>
      </c>
      <c r="I202" s="4">
        <f t="shared" si="107"/>
        <v>215.0269</v>
      </c>
      <c r="J202" s="4">
        <f t="shared" si="109"/>
        <v>21513.198</v>
      </c>
      <c r="X202" s="4">
        <v>569.4221</v>
      </c>
      <c r="Y202" s="4">
        <v>5080.8555</v>
      </c>
      <c r="AA202" s="4">
        <v>3022.2801000000004</v>
      </c>
      <c r="AB202" s="4">
        <v>26492.10526</v>
      </c>
      <c r="AC202" s="4">
        <f t="shared" si="108"/>
        <v>3591.7022000000006</v>
      </c>
      <c r="AD202" s="4">
        <f t="shared" si="110"/>
        <v>31572.96076</v>
      </c>
      <c r="AQ202" s="4">
        <f t="shared" si="104"/>
        <v>53086.158760000006</v>
      </c>
      <c r="AR202" s="1">
        <f t="shared" si="105"/>
        <v>0.40525060585491113</v>
      </c>
      <c r="AS202" s="1">
        <f t="shared" si="106"/>
        <v>0.5947493941450888</v>
      </c>
    </row>
    <row r="203" spans="1:45" ht="12.75">
      <c r="A203" s="3">
        <v>1529</v>
      </c>
      <c r="B203" s="6">
        <v>12</v>
      </c>
      <c r="D203" s="4">
        <v>24.9242</v>
      </c>
      <c r="E203" s="4">
        <v>2418.3543</v>
      </c>
      <c r="G203" s="4">
        <v>131.514</v>
      </c>
      <c r="H203" s="4">
        <v>12840.794</v>
      </c>
      <c r="I203" s="4">
        <f t="shared" si="107"/>
        <v>156.4382</v>
      </c>
      <c r="J203" s="4">
        <f t="shared" si="109"/>
        <v>15259.1483</v>
      </c>
      <c r="X203" s="4">
        <v>418.9479</v>
      </c>
      <c r="Y203" s="4">
        <v>3741.0388</v>
      </c>
      <c r="AA203" s="4">
        <v>2204.707</v>
      </c>
      <c r="AB203" s="4">
        <v>19337.6312</v>
      </c>
      <c r="AC203" s="4">
        <f t="shared" si="108"/>
        <v>2623.6549</v>
      </c>
      <c r="AD203" s="4">
        <f t="shared" si="110"/>
        <v>23078.67</v>
      </c>
      <c r="AQ203" s="4">
        <f t="shared" si="104"/>
        <v>38337.8183</v>
      </c>
      <c r="AR203" s="1">
        <f t="shared" si="105"/>
        <v>0.39801817048102606</v>
      </c>
      <c r="AS203" s="1">
        <f t="shared" si="106"/>
        <v>0.6019818295189739</v>
      </c>
    </row>
    <row r="204" spans="1:45" ht="12.75">
      <c r="A204" s="3">
        <v>1530</v>
      </c>
      <c r="B204" s="6">
        <v>12</v>
      </c>
      <c r="D204" s="4">
        <v>17.6455</v>
      </c>
      <c r="E204" s="4">
        <v>1690.6161</v>
      </c>
      <c r="G204" s="4">
        <v>101.5396</v>
      </c>
      <c r="H204" s="4">
        <v>9916.7514</v>
      </c>
      <c r="I204" s="4">
        <f t="shared" si="107"/>
        <v>119.18509999999999</v>
      </c>
      <c r="J204" s="4">
        <f t="shared" si="109"/>
        <v>11607.367499999998</v>
      </c>
      <c r="X204" s="4">
        <v>302.5374</v>
      </c>
      <c r="Y204" s="4">
        <v>2704.4858</v>
      </c>
      <c r="AA204" s="4">
        <v>2124.7961</v>
      </c>
      <c r="AB204" s="4">
        <v>18656.528</v>
      </c>
      <c r="AC204" s="4">
        <f t="shared" si="108"/>
        <v>2427.3335</v>
      </c>
      <c r="AD204" s="4">
        <f t="shared" si="110"/>
        <v>21361.013799999997</v>
      </c>
      <c r="AQ204" s="4">
        <f aca="true" t="shared" si="111" ref="AQ204:AQ235">J204+AD204</f>
        <v>32968.381299999994</v>
      </c>
      <c r="AR204" s="1">
        <f aca="true" t="shared" si="112" ref="AR204:AR235">J204/AQ204</f>
        <v>0.35207574780142453</v>
      </c>
      <c r="AS204" s="1">
        <f aca="true" t="shared" si="113" ref="AS204:AS235">AD204/AQ204</f>
        <v>0.6479242521985755</v>
      </c>
    </row>
    <row r="205" spans="1:45" ht="12.75">
      <c r="A205" s="3">
        <v>1531</v>
      </c>
      <c r="B205" s="6">
        <v>12</v>
      </c>
      <c r="D205" s="4">
        <v>17.0891</v>
      </c>
      <c r="E205" s="4">
        <v>1627.7229</v>
      </c>
      <c r="G205" s="4">
        <v>275.0908</v>
      </c>
      <c r="H205" s="4">
        <v>27458.739</v>
      </c>
      <c r="I205" s="4">
        <f t="shared" si="107"/>
        <v>292.1799</v>
      </c>
      <c r="J205" s="4">
        <f t="shared" si="109"/>
        <v>29086.461900000002</v>
      </c>
      <c r="X205" s="4">
        <v>272.08779999999996</v>
      </c>
      <c r="Y205" s="4">
        <v>2425.7947000000004</v>
      </c>
      <c r="AA205" s="4">
        <v>5656.6260999999995</v>
      </c>
      <c r="AB205" s="4">
        <v>49603.0417</v>
      </c>
      <c r="AC205" s="4">
        <f t="shared" si="108"/>
        <v>5928.7139</v>
      </c>
      <c r="AD205" s="4">
        <f t="shared" si="110"/>
        <v>52028.8364</v>
      </c>
      <c r="AQ205" s="4">
        <f t="shared" si="111"/>
        <v>81115.2983</v>
      </c>
      <c r="AR205" s="1">
        <f t="shared" si="112"/>
        <v>0.358581704186373</v>
      </c>
      <c r="AS205" s="1">
        <f t="shared" si="113"/>
        <v>0.6414182958136271</v>
      </c>
    </row>
    <row r="206" spans="1:45" ht="12.75">
      <c r="A206" s="3">
        <v>1532</v>
      </c>
      <c r="B206" s="6">
        <v>12</v>
      </c>
      <c r="D206" s="4">
        <v>16.5645</v>
      </c>
      <c r="E206" s="4">
        <v>1569.1553</v>
      </c>
      <c r="G206" s="4">
        <v>138.6276</v>
      </c>
      <c r="H206" s="4">
        <v>14311.777600000001</v>
      </c>
      <c r="I206" s="4">
        <f t="shared" si="107"/>
        <v>155.1921</v>
      </c>
      <c r="J206" s="4">
        <f t="shared" si="109"/>
        <v>15880.932900000002</v>
      </c>
      <c r="X206" s="4">
        <v>244.9584</v>
      </c>
      <c r="Y206" s="4">
        <v>2177.6462</v>
      </c>
      <c r="AA206" s="4">
        <v>2958.8624</v>
      </c>
      <c r="AB206" s="4">
        <v>25936.1205</v>
      </c>
      <c r="AC206" s="4">
        <f t="shared" si="108"/>
        <v>3203.8208</v>
      </c>
      <c r="AD206" s="4">
        <f t="shared" si="110"/>
        <v>28113.7667</v>
      </c>
      <c r="AQ206" s="4">
        <f t="shared" si="111"/>
        <v>43994.6996</v>
      </c>
      <c r="AR206" s="1">
        <f t="shared" si="112"/>
        <v>0.3609737773956752</v>
      </c>
      <c r="AS206" s="1">
        <f t="shared" si="113"/>
        <v>0.6390262226043248</v>
      </c>
    </row>
    <row r="207" spans="1:45" ht="12.75">
      <c r="A207" s="3">
        <v>1533</v>
      </c>
      <c r="B207" s="6">
        <v>12</v>
      </c>
      <c r="D207" s="4">
        <v>16.5192</v>
      </c>
      <c r="E207" s="4">
        <v>1564.868</v>
      </c>
      <c r="G207" s="4">
        <v>60.5535</v>
      </c>
      <c r="H207" s="4">
        <v>5897.0337</v>
      </c>
      <c r="I207" s="4">
        <f t="shared" si="107"/>
        <v>77.0727</v>
      </c>
      <c r="J207" s="4">
        <f t="shared" si="109"/>
        <v>7461.9017</v>
      </c>
      <c r="X207" s="4">
        <v>244.2892</v>
      </c>
      <c r="Y207" s="4">
        <v>2171.6963</v>
      </c>
      <c r="AA207" s="4">
        <v>1503.0194999999999</v>
      </c>
      <c r="AB207" s="4">
        <v>13192.4931</v>
      </c>
      <c r="AC207" s="4">
        <f t="shared" si="108"/>
        <v>1747.3086999999998</v>
      </c>
      <c r="AD207" s="4">
        <f t="shared" si="110"/>
        <v>15364.1894</v>
      </c>
      <c r="AQ207" s="4">
        <f t="shared" si="111"/>
        <v>22826.091099999998</v>
      </c>
      <c r="AR207" s="1">
        <f t="shared" si="112"/>
        <v>0.3269023008499252</v>
      </c>
      <c r="AS207" s="1">
        <f t="shared" si="113"/>
        <v>0.6730976991500749</v>
      </c>
    </row>
    <row r="208" spans="1:45" ht="12.75">
      <c r="A208" s="3">
        <v>1534</v>
      </c>
      <c r="B208" s="6">
        <v>12</v>
      </c>
      <c r="D208" s="4">
        <v>16.5192</v>
      </c>
      <c r="E208" s="4">
        <v>1564.868</v>
      </c>
      <c r="G208" s="4">
        <v>61.8389</v>
      </c>
      <c r="H208" s="4">
        <v>5979.4495</v>
      </c>
      <c r="I208" s="4">
        <f t="shared" si="107"/>
        <v>78.35810000000001</v>
      </c>
      <c r="J208" s="4">
        <f t="shared" si="109"/>
        <v>7544.317499999999</v>
      </c>
      <c r="X208" s="4">
        <v>244.2892</v>
      </c>
      <c r="Y208" s="4">
        <v>2171.6963</v>
      </c>
      <c r="AA208" s="4">
        <v>1556.4886</v>
      </c>
      <c r="AB208" s="4">
        <v>13663.4753</v>
      </c>
      <c r="AC208" s="4">
        <f t="shared" si="108"/>
        <v>1800.7777999999998</v>
      </c>
      <c r="AD208" s="4">
        <f t="shared" si="110"/>
        <v>15835.1716</v>
      </c>
      <c r="AQ208" s="4">
        <f t="shared" si="111"/>
        <v>23379.4891</v>
      </c>
      <c r="AR208" s="1">
        <f t="shared" si="112"/>
        <v>0.32268957921753727</v>
      </c>
      <c r="AS208" s="1">
        <f t="shared" si="113"/>
        <v>0.6773104207824627</v>
      </c>
    </row>
    <row r="209" spans="1:45" ht="12.75">
      <c r="A209" s="3">
        <v>1535</v>
      </c>
      <c r="B209" s="6">
        <v>12</v>
      </c>
      <c r="D209" s="4">
        <v>16.5192</v>
      </c>
      <c r="E209" s="4">
        <v>1564.868</v>
      </c>
      <c r="G209" s="4">
        <v>61.8389</v>
      </c>
      <c r="H209" s="4">
        <v>5979.4495</v>
      </c>
      <c r="I209" s="4">
        <f t="shared" si="107"/>
        <v>78.35810000000001</v>
      </c>
      <c r="J209" s="4">
        <f t="shared" si="109"/>
        <v>7544.317499999999</v>
      </c>
      <c r="X209" s="4">
        <v>244.2892</v>
      </c>
      <c r="Y209" s="4">
        <v>2171.6963</v>
      </c>
      <c r="AA209" s="4">
        <v>1556.4886</v>
      </c>
      <c r="AB209" s="4">
        <v>13663.4753</v>
      </c>
      <c r="AC209" s="4">
        <f t="shared" si="108"/>
        <v>1800.7777999999998</v>
      </c>
      <c r="AD209" s="4">
        <f t="shared" si="110"/>
        <v>15835.1716</v>
      </c>
      <c r="AQ209" s="4">
        <f t="shared" si="111"/>
        <v>23379.4891</v>
      </c>
      <c r="AR209" s="1">
        <f t="shared" si="112"/>
        <v>0.32268957921753727</v>
      </c>
      <c r="AS209" s="1">
        <f t="shared" si="113"/>
        <v>0.6773104207824627</v>
      </c>
    </row>
    <row r="210" spans="1:45" ht="12.75">
      <c r="A210" s="3">
        <v>1536</v>
      </c>
      <c r="B210" s="6">
        <v>12</v>
      </c>
      <c r="D210" s="4">
        <v>14.3109</v>
      </c>
      <c r="E210" s="4">
        <v>1369.2353</v>
      </c>
      <c r="G210" s="4">
        <v>50.2264</v>
      </c>
      <c r="H210" s="4">
        <v>4865.9158</v>
      </c>
      <c r="I210" s="4">
        <f t="shared" si="107"/>
        <v>64.5373</v>
      </c>
      <c r="J210" s="4">
        <f t="shared" si="109"/>
        <v>6235.1511</v>
      </c>
      <c r="X210" s="4">
        <v>286.17670000000004</v>
      </c>
      <c r="Y210" s="4">
        <v>2535.6294</v>
      </c>
      <c r="AA210" s="4">
        <v>4484.8917</v>
      </c>
      <c r="AB210" s="4">
        <v>39493.5219</v>
      </c>
      <c r="AC210" s="4">
        <f t="shared" si="108"/>
        <v>4771.0684</v>
      </c>
      <c r="AD210" s="4">
        <f t="shared" si="110"/>
        <v>42029.1513</v>
      </c>
      <c r="AQ210" s="4">
        <f t="shared" si="111"/>
        <v>48264.3024</v>
      </c>
      <c r="AR210" s="1">
        <f t="shared" si="112"/>
        <v>0.12918763537334377</v>
      </c>
      <c r="AS210" s="1">
        <f t="shared" si="113"/>
        <v>0.8708123646266562</v>
      </c>
    </row>
    <row r="211" spans="1:45" ht="12.75">
      <c r="A211" s="3">
        <v>1537</v>
      </c>
      <c r="B211" s="6">
        <v>12</v>
      </c>
      <c r="D211" s="4">
        <v>26.008</v>
      </c>
      <c r="E211" s="4">
        <v>2506.0538</v>
      </c>
      <c r="G211" s="4">
        <v>24.4507</v>
      </c>
      <c r="H211" s="4">
        <v>2361.2838</v>
      </c>
      <c r="I211" s="4">
        <f t="shared" si="107"/>
        <v>50.4587</v>
      </c>
      <c r="J211" s="4">
        <f t="shared" si="109"/>
        <v>4867.337600000001</v>
      </c>
      <c r="X211" s="4">
        <v>617.1652</v>
      </c>
      <c r="Y211" s="4">
        <v>5460.1782</v>
      </c>
      <c r="AA211" s="4">
        <v>2577.1924</v>
      </c>
      <c r="AB211" s="4">
        <v>22720.784</v>
      </c>
      <c r="AC211" s="4">
        <f t="shared" si="108"/>
        <v>3194.3576</v>
      </c>
      <c r="AD211" s="4">
        <f t="shared" si="110"/>
        <v>28180.9622</v>
      </c>
      <c r="AQ211" s="4">
        <f t="shared" si="111"/>
        <v>33048.2998</v>
      </c>
      <c r="AR211" s="1">
        <f t="shared" si="112"/>
        <v>0.14727951602520867</v>
      </c>
      <c r="AS211" s="1">
        <f t="shared" si="113"/>
        <v>0.8527204839747914</v>
      </c>
    </row>
    <row r="212" spans="1:45" ht="12.75">
      <c r="A212" s="3">
        <v>1538</v>
      </c>
      <c r="B212" s="6">
        <v>12</v>
      </c>
      <c r="D212" s="4">
        <v>26.008</v>
      </c>
      <c r="E212" s="4">
        <v>2506.0538</v>
      </c>
      <c r="G212" s="4">
        <v>14.8415</v>
      </c>
      <c r="H212" s="4">
        <v>1426.7713</v>
      </c>
      <c r="I212" s="4">
        <f t="shared" si="107"/>
        <v>40.8495</v>
      </c>
      <c r="J212" s="4">
        <f t="shared" si="109"/>
        <v>3932.8251</v>
      </c>
      <c r="X212" s="4">
        <v>617.1652</v>
      </c>
      <c r="Y212" s="4">
        <v>5460.1782</v>
      </c>
      <c r="AA212" s="4">
        <v>1671.2908</v>
      </c>
      <c r="AB212" s="4">
        <v>14751.7606</v>
      </c>
      <c r="AC212" s="4">
        <f t="shared" si="108"/>
        <v>2288.456</v>
      </c>
      <c r="AD212" s="4">
        <f t="shared" si="110"/>
        <v>20211.9388</v>
      </c>
      <c r="AQ212" s="4">
        <f t="shared" si="111"/>
        <v>24144.763899999998</v>
      </c>
      <c r="AR212" s="1">
        <f t="shared" si="112"/>
        <v>0.1628852166990956</v>
      </c>
      <c r="AS212" s="1">
        <f t="shared" si="113"/>
        <v>0.8371147833009045</v>
      </c>
    </row>
    <row r="213" spans="1:45" ht="12.75">
      <c r="A213" s="3">
        <v>1539</v>
      </c>
      <c r="B213" s="6">
        <v>12</v>
      </c>
      <c r="D213" s="4">
        <v>31.6079</v>
      </c>
      <c r="E213" s="4">
        <v>3049.4146</v>
      </c>
      <c r="G213" s="4">
        <v>220.2742</v>
      </c>
      <c r="H213" s="4">
        <v>21404.8631</v>
      </c>
      <c r="I213" s="4">
        <f t="shared" si="107"/>
        <v>251.8821</v>
      </c>
      <c r="J213" s="4">
        <f t="shared" si="109"/>
        <v>24454.2777</v>
      </c>
      <c r="X213" s="4">
        <v>604.8811</v>
      </c>
      <c r="Y213" s="4">
        <v>5347.6178</v>
      </c>
      <c r="AA213" s="4">
        <v>7550.339499999999</v>
      </c>
      <c r="AB213" s="4">
        <v>66543.1881</v>
      </c>
      <c r="AC213" s="4">
        <f t="shared" si="108"/>
        <v>8155.220599999999</v>
      </c>
      <c r="AD213" s="4">
        <f t="shared" si="110"/>
        <v>71890.8059</v>
      </c>
      <c r="AQ213" s="4">
        <f t="shared" si="111"/>
        <v>96345.08360000001</v>
      </c>
      <c r="AR213" s="1">
        <f t="shared" si="112"/>
        <v>0.2538196738873347</v>
      </c>
      <c r="AS213" s="1">
        <f t="shared" si="113"/>
        <v>0.7461803261126653</v>
      </c>
    </row>
    <row r="214" spans="1:45" ht="12.75">
      <c r="A214" s="3">
        <v>1540</v>
      </c>
      <c r="B214" s="6">
        <v>12</v>
      </c>
      <c r="D214" s="4">
        <v>44.7112</v>
      </c>
      <c r="E214" s="4">
        <v>4320.0536</v>
      </c>
      <c r="G214" s="4">
        <v>240.8766</v>
      </c>
      <c r="H214" s="4">
        <v>23408.8633</v>
      </c>
      <c r="I214" s="4">
        <f t="shared" si="107"/>
        <v>285.5878</v>
      </c>
      <c r="J214" s="4">
        <f t="shared" si="109"/>
        <v>27728.9169</v>
      </c>
      <c r="X214" s="4">
        <v>606.8758</v>
      </c>
      <c r="Y214" s="4">
        <v>5357.005999999999</v>
      </c>
      <c r="AA214" s="4">
        <v>7808.9573</v>
      </c>
      <c r="AB214" s="4">
        <v>68819.6013</v>
      </c>
      <c r="AC214" s="4">
        <f t="shared" si="108"/>
        <v>8415.8331</v>
      </c>
      <c r="AD214" s="4">
        <f t="shared" si="110"/>
        <v>74176.60729999999</v>
      </c>
      <c r="AQ214" s="4">
        <f t="shared" si="111"/>
        <v>101905.52419999999</v>
      </c>
      <c r="AR214" s="1">
        <f t="shared" si="112"/>
        <v>0.27210415841224833</v>
      </c>
      <c r="AS214" s="1">
        <f t="shared" si="113"/>
        <v>0.7278958415877517</v>
      </c>
    </row>
    <row r="215" spans="1:45" ht="12.75">
      <c r="A215" s="3">
        <v>1541</v>
      </c>
      <c r="B215" s="6">
        <v>12</v>
      </c>
      <c r="D215" s="4">
        <v>44.5891</v>
      </c>
      <c r="E215" s="4">
        <v>4308.2501</v>
      </c>
      <c r="G215" s="4">
        <v>149.7088</v>
      </c>
      <c r="H215" s="4">
        <v>14545.0459</v>
      </c>
      <c r="I215" s="4">
        <f t="shared" si="107"/>
        <v>194.2979</v>
      </c>
      <c r="J215" s="4">
        <f t="shared" si="109"/>
        <v>18853.296</v>
      </c>
      <c r="X215" s="4">
        <v>605.2177</v>
      </c>
      <c r="Y215" s="4">
        <v>5342.3694</v>
      </c>
      <c r="AA215" s="4">
        <v>3613.0799</v>
      </c>
      <c r="AB215" s="4">
        <v>31847.0478</v>
      </c>
      <c r="AC215" s="4">
        <f t="shared" si="108"/>
        <v>4218.2976</v>
      </c>
      <c r="AD215" s="4">
        <f t="shared" si="110"/>
        <v>37189.417199999996</v>
      </c>
      <c r="AQ215" s="4">
        <f t="shared" si="111"/>
        <v>56042.7132</v>
      </c>
      <c r="AR215" s="1">
        <f t="shared" si="112"/>
        <v>0.3364094085294928</v>
      </c>
      <c r="AS215" s="1">
        <f t="shared" si="113"/>
        <v>0.6635905914705071</v>
      </c>
    </row>
    <row r="216" spans="1:45" ht="12.75">
      <c r="A216" s="3">
        <v>1542</v>
      </c>
      <c r="B216" s="6">
        <v>12</v>
      </c>
      <c r="D216" s="4">
        <v>44.5891</v>
      </c>
      <c r="E216" s="4">
        <v>4308.2501</v>
      </c>
      <c r="G216" s="4">
        <v>326.1943</v>
      </c>
      <c r="H216" s="4">
        <v>30995.6208</v>
      </c>
      <c r="I216" s="4">
        <f t="shared" si="107"/>
        <v>370.78340000000003</v>
      </c>
      <c r="J216" s="4">
        <f t="shared" si="109"/>
        <v>35303.8709</v>
      </c>
      <c r="X216" s="4">
        <v>605.2177</v>
      </c>
      <c r="Y216" s="4">
        <v>5342.3694</v>
      </c>
      <c r="AA216" s="4">
        <v>1619.8557</v>
      </c>
      <c r="AB216" s="4">
        <v>14266.8232</v>
      </c>
      <c r="AC216" s="4">
        <f t="shared" si="108"/>
        <v>2225.0734</v>
      </c>
      <c r="AD216" s="4">
        <f t="shared" si="110"/>
        <v>19609.192600000002</v>
      </c>
      <c r="AQ216" s="4">
        <f t="shared" si="111"/>
        <v>54913.063500000004</v>
      </c>
      <c r="AR216" s="1">
        <f t="shared" si="112"/>
        <v>0.6429047780224463</v>
      </c>
      <c r="AS216" s="1">
        <f t="shared" si="113"/>
        <v>0.35709522197755367</v>
      </c>
    </row>
    <row r="217" spans="1:45" ht="12.75">
      <c r="A217" s="3">
        <v>1543</v>
      </c>
      <c r="B217" s="6">
        <v>12</v>
      </c>
      <c r="D217" s="4">
        <v>44.5891</v>
      </c>
      <c r="E217" s="4">
        <v>4308.2501</v>
      </c>
      <c r="G217" s="4">
        <v>581.6048</v>
      </c>
      <c r="H217" s="4">
        <v>55094.8731</v>
      </c>
      <c r="I217" s="4">
        <f t="shared" si="107"/>
        <v>626.1939</v>
      </c>
      <c r="J217" s="4">
        <f t="shared" si="109"/>
        <v>59403.123199999995</v>
      </c>
      <c r="X217" s="4">
        <v>605.2177</v>
      </c>
      <c r="Y217" s="4">
        <v>5342.3694</v>
      </c>
      <c r="AA217" s="4">
        <v>1357.7314</v>
      </c>
      <c r="AB217" s="4">
        <v>11944.8549</v>
      </c>
      <c r="AC217" s="4">
        <f t="shared" si="108"/>
        <v>1962.9490999999998</v>
      </c>
      <c r="AD217" s="4">
        <f t="shared" si="110"/>
        <v>17287.2243</v>
      </c>
      <c r="AQ217" s="4">
        <f t="shared" si="111"/>
        <v>76690.3475</v>
      </c>
      <c r="AR217" s="1">
        <f t="shared" si="112"/>
        <v>0.7745840922157771</v>
      </c>
      <c r="AS217" s="1">
        <f t="shared" si="113"/>
        <v>0.2254159077842228</v>
      </c>
    </row>
    <row r="218" spans="1:45" ht="12.75">
      <c r="A218" s="3">
        <v>1544</v>
      </c>
      <c r="B218" s="6">
        <v>12</v>
      </c>
      <c r="D218" s="4">
        <v>46.099</v>
      </c>
      <c r="E218" s="4">
        <v>4400.8773</v>
      </c>
      <c r="G218" s="4">
        <v>583.1982</v>
      </c>
      <c r="H218" s="4">
        <v>55245.818</v>
      </c>
      <c r="I218" s="4">
        <f t="shared" si="107"/>
        <v>629.2972000000001</v>
      </c>
      <c r="J218" s="4">
        <f t="shared" si="109"/>
        <v>59646.6953</v>
      </c>
      <c r="X218" s="4">
        <v>521.3063000000001</v>
      </c>
      <c r="Y218" s="4">
        <v>4623.1099</v>
      </c>
      <c r="AA218" s="4">
        <v>1361.4512</v>
      </c>
      <c r="AB218" s="4">
        <v>11977.5805</v>
      </c>
      <c r="AC218" s="4">
        <f t="shared" si="108"/>
        <v>1882.7575000000002</v>
      </c>
      <c r="AD218" s="4">
        <f t="shared" si="110"/>
        <v>16600.6904</v>
      </c>
      <c r="AQ218" s="4">
        <f t="shared" si="111"/>
        <v>76247.3857</v>
      </c>
      <c r="AR218" s="1">
        <f t="shared" si="112"/>
        <v>0.7822785627652018</v>
      </c>
      <c r="AS218" s="1">
        <f t="shared" si="113"/>
        <v>0.2177214372347982</v>
      </c>
    </row>
    <row r="219" spans="1:45" ht="12.75">
      <c r="A219" s="3">
        <v>1545</v>
      </c>
      <c r="B219" s="6">
        <v>12</v>
      </c>
      <c r="D219" s="4">
        <v>35.7201</v>
      </c>
      <c r="E219" s="4">
        <v>3382.2073</v>
      </c>
      <c r="G219" s="4">
        <v>863.2077</v>
      </c>
      <c r="H219" s="4">
        <v>70101.1029</v>
      </c>
      <c r="I219" s="4">
        <f t="shared" si="107"/>
        <v>898.9278</v>
      </c>
      <c r="J219" s="4">
        <f t="shared" si="109"/>
        <v>73483.31019999999</v>
      </c>
      <c r="X219" s="4">
        <v>268.3666</v>
      </c>
      <c r="Y219" s="4">
        <v>2392.3406</v>
      </c>
      <c r="AA219" s="4">
        <v>1029.7842</v>
      </c>
      <c r="AB219" s="4">
        <v>9063.3043</v>
      </c>
      <c r="AC219" s="4">
        <f t="shared" si="108"/>
        <v>1298.1508000000001</v>
      </c>
      <c r="AD219" s="4">
        <f t="shared" si="110"/>
        <v>11455.6449</v>
      </c>
      <c r="AQ219" s="4">
        <f t="shared" si="111"/>
        <v>84938.95509999999</v>
      </c>
      <c r="AR219" s="1">
        <f t="shared" si="112"/>
        <v>0.8651308473654629</v>
      </c>
      <c r="AS219" s="1">
        <f t="shared" si="113"/>
        <v>0.1348691526345372</v>
      </c>
    </row>
    <row r="220" spans="1:45" ht="12.75">
      <c r="A220" s="3">
        <v>1546</v>
      </c>
      <c r="B220" s="6">
        <v>12</v>
      </c>
      <c r="D220" s="4">
        <v>18.3474</v>
      </c>
      <c r="E220" s="4">
        <v>1737.2407</v>
      </c>
      <c r="G220" s="4">
        <v>1891.3906</v>
      </c>
      <c r="H220" s="4">
        <v>135488.0167</v>
      </c>
      <c r="I220" s="4">
        <f t="shared" si="107"/>
        <v>1909.738</v>
      </c>
      <c r="J220" s="4">
        <f t="shared" si="109"/>
        <v>137225.2574</v>
      </c>
      <c r="X220" s="4">
        <v>30.8738</v>
      </c>
      <c r="Y220" s="4">
        <v>278.7441</v>
      </c>
      <c r="AA220" s="4">
        <v>701.109</v>
      </c>
      <c r="AB220" s="4">
        <v>6183.6529</v>
      </c>
      <c r="AC220" s="4">
        <f t="shared" si="108"/>
        <v>731.9828</v>
      </c>
      <c r="AD220" s="4">
        <f t="shared" si="110"/>
        <v>6462.397</v>
      </c>
      <c r="AQ220" s="4">
        <f t="shared" si="111"/>
        <v>143687.6544</v>
      </c>
      <c r="AR220" s="1">
        <f t="shared" si="112"/>
        <v>0.9550246886067896</v>
      </c>
      <c r="AS220" s="1">
        <f t="shared" si="113"/>
        <v>0.04497531139321041</v>
      </c>
    </row>
    <row r="221" spans="1:45" ht="12.75">
      <c r="A221" s="3">
        <v>1547</v>
      </c>
      <c r="B221" s="6">
        <v>12</v>
      </c>
      <c r="D221" s="4">
        <v>18.3474</v>
      </c>
      <c r="E221" s="4">
        <v>1737.2407</v>
      </c>
      <c r="G221" s="4">
        <v>253.7816</v>
      </c>
      <c r="H221" s="4">
        <v>24044.957</v>
      </c>
      <c r="I221" s="4">
        <f t="shared" si="107"/>
        <v>272.129</v>
      </c>
      <c r="J221" s="4">
        <f t="shared" si="109"/>
        <v>25782.197699999997</v>
      </c>
      <c r="X221" s="4">
        <v>30.8738</v>
      </c>
      <c r="Y221" s="4">
        <v>278.7441</v>
      </c>
      <c r="AA221" s="4">
        <v>487.4348</v>
      </c>
      <c r="AB221" s="4">
        <v>4285.6691</v>
      </c>
      <c r="AC221" s="4">
        <f t="shared" si="108"/>
        <v>518.3086</v>
      </c>
      <c r="AD221" s="4">
        <f t="shared" si="110"/>
        <v>4564.4132</v>
      </c>
      <c r="AQ221" s="4">
        <f t="shared" si="111"/>
        <v>30346.610899999996</v>
      </c>
      <c r="AR221" s="1">
        <f t="shared" si="112"/>
        <v>0.8495906770268044</v>
      </c>
      <c r="AS221" s="1">
        <f t="shared" si="113"/>
        <v>0.15040932297319567</v>
      </c>
    </row>
    <row r="222" spans="1:45" ht="12.75">
      <c r="A222" s="3">
        <v>1548</v>
      </c>
      <c r="B222" s="6">
        <v>12</v>
      </c>
      <c r="D222" s="4">
        <v>27.9175</v>
      </c>
      <c r="E222" s="4">
        <v>2666.718</v>
      </c>
      <c r="G222" s="4">
        <v>225.9314</v>
      </c>
      <c r="H222" s="4">
        <v>21411.3325</v>
      </c>
      <c r="I222" s="4">
        <f aca="true" t="shared" si="114" ref="I222:I253">D222+G222</f>
        <v>253.8489</v>
      </c>
      <c r="J222" s="4">
        <f t="shared" si="109"/>
        <v>24078.0505</v>
      </c>
      <c r="X222" s="4">
        <v>160.67</v>
      </c>
      <c r="Y222" s="4">
        <v>1436.4568</v>
      </c>
      <c r="AA222" s="4">
        <v>481.6242</v>
      </c>
      <c r="AB222" s="4">
        <v>4237.7166</v>
      </c>
      <c r="AC222" s="4">
        <f aca="true" t="shared" si="115" ref="AC222:AC253">X222+AA222</f>
        <v>642.2941999999999</v>
      </c>
      <c r="AD222" s="4">
        <f t="shared" si="110"/>
        <v>5674.1734</v>
      </c>
      <c r="AQ222" s="4">
        <f t="shared" si="111"/>
        <v>29752.2239</v>
      </c>
      <c r="AR222" s="1">
        <f t="shared" si="112"/>
        <v>0.8092857388048899</v>
      </c>
      <c r="AS222" s="1">
        <f t="shared" si="113"/>
        <v>0.19071426119511017</v>
      </c>
    </row>
    <row r="223" spans="1:45" ht="12.75">
      <c r="A223" s="3">
        <v>1549</v>
      </c>
      <c r="B223" s="6">
        <v>12</v>
      </c>
      <c r="D223" s="4">
        <v>50.2778</v>
      </c>
      <c r="E223" s="4">
        <v>4820.9813</v>
      </c>
      <c r="G223" s="4">
        <v>560.94</v>
      </c>
      <c r="H223" s="4">
        <v>53279.93</v>
      </c>
      <c r="I223" s="4">
        <f t="shared" si="114"/>
        <v>611.2178</v>
      </c>
      <c r="J223" s="4">
        <f t="shared" si="109"/>
        <v>58100.9113</v>
      </c>
      <c r="X223" s="4">
        <v>378.9139</v>
      </c>
      <c r="Y223" s="4">
        <v>3384.39</v>
      </c>
      <c r="AA223" s="4">
        <v>2320.4997</v>
      </c>
      <c r="AB223" s="4">
        <v>20484.2743</v>
      </c>
      <c r="AC223" s="4">
        <f t="shared" si="115"/>
        <v>2699.4136</v>
      </c>
      <c r="AD223" s="4">
        <f t="shared" si="110"/>
        <v>23868.6643</v>
      </c>
      <c r="AQ223" s="4">
        <f t="shared" si="111"/>
        <v>81969.5756</v>
      </c>
      <c r="AR223" s="1">
        <f t="shared" si="112"/>
        <v>0.7088106882915227</v>
      </c>
      <c r="AS223" s="1">
        <f t="shared" si="113"/>
        <v>0.2911893117084774</v>
      </c>
    </row>
    <row r="224" spans="1:45" ht="12.75">
      <c r="A224" s="3">
        <v>1550</v>
      </c>
      <c r="B224" s="6">
        <v>12</v>
      </c>
      <c r="D224" s="4">
        <v>50.2778</v>
      </c>
      <c r="E224" s="4">
        <v>4820.9813</v>
      </c>
      <c r="G224" s="4">
        <v>560.94</v>
      </c>
      <c r="H224" s="4">
        <v>53279.93</v>
      </c>
      <c r="I224" s="4">
        <f t="shared" si="114"/>
        <v>611.2178</v>
      </c>
      <c r="J224" s="4">
        <f t="shared" si="109"/>
        <v>58100.9113</v>
      </c>
      <c r="X224" s="4">
        <v>378.9139</v>
      </c>
      <c r="Y224" s="4">
        <v>3384.39</v>
      </c>
      <c r="AA224" s="4">
        <v>2320.4997</v>
      </c>
      <c r="AB224" s="4">
        <v>20484.2743</v>
      </c>
      <c r="AC224" s="4">
        <f t="shared" si="115"/>
        <v>2699.4136</v>
      </c>
      <c r="AD224" s="4">
        <f t="shared" si="110"/>
        <v>23868.6643</v>
      </c>
      <c r="AQ224" s="4">
        <f t="shared" si="111"/>
        <v>81969.5756</v>
      </c>
      <c r="AR224" s="1">
        <f t="shared" si="112"/>
        <v>0.7088106882915227</v>
      </c>
      <c r="AS224" s="1">
        <f t="shared" si="113"/>
        <v>0.2911893117084774</v>
      </c>
    </row>
    <row r="225" spans="1:45" ht="12.75">
      <c r="A225" s="3">
        <v>1551</v>
      </c>
      <c r="B225" s="6">
        <v>12</v>
      </c>
      <c r="D225" s="4">
        <v>37.5558</v>
      </c>
      <c r="E225" s="4">
        <v>3594.6249</v>
      </c>
      <c r="G225" s="4">
        <v>560.94</v>
      </c>
      <c r="H225" s="4">
        <v>53279.93</v>
      </c>
      <c r="I225" s="4">
        <f t="shared" si="114"/>
        <v>598.4958</v>
      </c>
      <c r="J225" s="4">
        <f t="shared" si="109"/>
        <v>56874.5549</v>
      </c>
      <c r="X225" s="4">
        <v>542.3599</v>
      </c>
      <c r="Y225" s="4">
        <v>4811.7256</v>
      </c>
      <c r="AA225" s="4">
        <v>2320.4997</v>
      </c>
      <c r="AB225" s="4">
        <v>20484.2743</v>
      </c>
      <c r="AC225" s="4">
        <f t="shared" si="115"/>
        <v>2862.8596</v>
      </c>
      <c r="AD225" s="4">
        <f t="shared" si="110"/>
        <v>25295.999900000003</v>
      </c>
      <c r="AQ225" s="4">
        <f t="shared" si="111"/>
        <v>82170.55480000001</v>
      </c>
      <c r="AR225" s="1">
        <f t="shared" si="112"/>
        <v>0.6921524996202166</v>
      </c>
      <c r="AS225" s="1">
        <f t="shared" si="113"/>
        <v>0.30784750037978326</v>
      </c>
    </row>
    <row r="226" spans="1:45" ht="12.75">
      <c r="A226" s="3">
        <v>1552</v>
      </c>
      <c r="B226" s="6">
        <v>12</v>
      </c>
      <c r="D226" s="4">
        <v>28.2878</v>
      </c>
      <c r="E226" s="4">
        <v>2681.1729</v>
      </c>
      <c r="G226" s="4">
        <v>1050.8503</v>
      </c>
      <c r="H226" s="4">
        <v>99574.2229</v>
      </c>
      <c r="I226" s="4">
        <f t="shared" si="114"/>
        <v>1079.1381000000001</v>
      </c>
      <c r="J226" s="4">
        <f t="shared" si="109"/>
        <v>102255.3958</v>
      </c>
      <c r="X226" s="4">
        <v>1462.036</v>
      </c>
      <c r="Y226" s="4">
        <v>12901.9637</v>
      </c>
      <c r="AA226" s="4">
        <v>7305.6039</v>
      </c>
      <c r="AB226" s="4">
        <v>64090.5704</v>
      </c>
      <c r="AC226" s="4">
        <f t="shared" si="115"/>
        <v>8767.6399</v>
      </c>
      <c r="AD226" s="4">
        <f t="shared" si="110"/>
        <v>76992.53409999999</v>
      </c>
      <c r="AQ226" s="4">
        <f t="shared" si="111"/>
        <v>179247.9299</v>
      </c>
      <c r="AR226" s="1">
        <f t="shared" si="112"/>
        <v>0.5704690472969306</v>
      </c>
      <c r="AS226" s="1">
        <f t="shared" si="113"/>
        <v>0.4295309527030694</v>
      </c>
    </row>
    <row r="227" spans="1:45" ht="12.75">
      <c r="A227" s="3">
        <v>1553</v>
      </c>
      <c r="B227" s="6">
        <v>12</v>
      </c>
      <c r="D227" s="4">
        <v>27.1042</v>
      </c>
      <c r="E227" s="4">
        <v>2584.7542</v>
      </c>
      <c r="G227" s="4">
        <v>765.8074</v>
      </c>
      <c r="H227" s="4">
        <v>72524.532</v>
      </c>
      <c r="I227" s="4">
        <f t="shared" si="114"/>
        <v>792.9116</v>
      </c>
      <c r="J227" s="4">
        <f t="shared" si="109"/>
        <v>75109.2862</v>
      </c>
      <c r="X227" s="4">
        <v>719.2378</v>
      </c>
      <c r="Y227" s="4">
        <v>6321.1232</v>
      </c>
      <c r="AA227" s="4">
        <v>5170.1672</v>
      </c>
      <c r="AB227" s="4">
        <v>45272.9143</v>
      </c>
      <c r="AC227" s="4">
        <f t="shared" si="115"/>
        <v>5889.405</v>
      </c>
      <c r="AD227" s="4">
        <f t="shared" si="110"/>
        <v>51594.0375</v>
      </c>
      <c r="AQ227" s="4">
        <f t="shared" si="111"/>
        <v>126703.32370000001</v>
      </c>
      <c r="AR227" s="1">
        <f t="shared" si="112"/>
        <v>0.5927964950456939</v>
      </c>
      <c r="AS227" s="1">
        <f t="shared" si="113"/>
        <v>0.4072035049543061</v>
      </c>
    </row>
    <row r="228" spans="1:45" ht="12.75">
      <c r="A228" s="3">
        <v>1554</v>
      </c>
      <c r="B228" s="6">
        <v>12</v>
      </c>
      <c r="D228" s="4">
        <v>28.837</v>
      </c>
      <c r="E228" s="4">
        <v>2755.7144</v>
      </c>
      <c r="G228" s="4">
        <v>593.3859</v>
      </c>
      <c r="H228" s="4">
        <v>56185.1176</v>
      </c>
      <c r="I228" s="4">
        <f t="shared" si="114"/>
        <v>622.2229</v>
      </c>
      <c r="J228" s="4">
        <f t="shared" si="109"/>
        <v>58940.831999999995</v>
      </c>
      <c r="X228" s="4">
        <v>518.5785</v>
      </c>
      <c r="Y228" s="4">
        <v>4539.3459</v>
      </c>
      <c r="AA228" s="4">
        <v>3743.7612</v>
      </c>
      <c r="AB228" s="4">
        <v>32741.3299</v>
      </c>
      <c r="AC228" s="4">
        <f t="shared" si="115"/>
        <v>4262.3396999999995</v>
      </c>
      <c r="AD228" s="4">
        <f t="shared" si="110"/>
        <v>37280.6758</v>
      </c>
      <c r="AQ228" s="4">
        <f t="shared" si="111"/>
        <v>96221.50779999999</v>
      </c>
      <c r="AR228" s="1">
        <f t="shared" si="112"/>
        <v>0.6125536103893812</v>
      </c>
      <c r="AS228" s="1">
        <f t="shared" si="113"/>
        <v>0.38744638961061884</v>
      </c>
    </row>
    <row r="229" spans="1:45" ht="12.75">
      <c r="A229" s="3">
        <v>1555</v>
      </c>
      <c r="B229" s="6">
        <v>12</v>
      </c>
      <c r="D229" s="4">
        <v>28.837</v>
      </c>
      <c r="E229" s="4">
        <v>2755.7144</v>
      </c>
      <c r="G229" s="4">
        <v>666.878</v>
      </c>
      <c r="H229" s="4">
        <v>63159.2632</v>
      </c>
      <c r="I229" s="4">
        <f t="shared" si="114"/>
        <v>695.715</v>
      </c>
      <c r="J229" s="4">
        <f t="shared" si="109"/>
        <v>65914.9776</v>
      </c>
      <c r="X229" s="4">
        <v>518.5785</v>
      </c>
      <c r="Y229" s="4">
        <v>4539.3459</v>
      </c>
      <c r="AA229" s="4">
        <v>7469.2144</v>
      </c>
      <c r="AB229" s="4">
        <v>70155.9236</v>
      </c>
      <c r="AC229" s="4">
        <f t="shared" si="115"/>
        <v>7987.7928999999995</v>
      </c>
      <c r="AD229" s="4">
        <f t="shared" si="110"/>
        <v>74695.2695</v>
      </c>
      <c r="AQ229" s="4">
        <f t="shared" si="111"/>
        <v>140610.24709999998</v>
      </c>
      <c r="AR229" s="1">
        <f t="shared" si="112"/>
        <v>0.4687779088612384</v>
      </c>
      <c r="AS229" s="1">
        <f t="shared" si="113"/>
        <v>0.5312220911387617</v>
      </c>
    </row>
    <row r="230" spans="1:45" ht="12.75">
      <c r="A230" s="3">
        <v>1556</v>
      </c>
      <c r="B230" s="6">
        <v>12</v>
      </c>
      <c r="D230" s="4">
        <v>6.3204</v>
      </c>
      <c r="E230" s="4">
        <v>603.9922</v>
      </c>
      <c r="G230" s="4">
        <v>744.4611</v>
      </c>
      <c r="H230" s="4">
        <v>70521.9939</v>
      </c>
      <c r="I230" s="4">
        <f t="shared" si="114"/>
        <v>750.7814999999999</v>
      </c>
      <c r="J230" s="4">
        <f t="shared" si="109"/>
        <v>71125.9861</v>
      </c>
      <c r="X230" s="4">
        <v>113.6611</v>
      </c>
      <c r="Y230" s="4">
        <v>994.9251</v>
      </c>
      <c r="AA230" s="4">
        <v>11479.9377</v>
      </c>
      <c r="AB230" s="4">
        <v>110449.8405</v>
      </c>
      <c r="AC230" s="4">
        <f t="shared" si="115"/>
        <v>11593.5988</v>
      </c>
      <c r="AD230" s="4">
        <f t="shared" si="110"/>
        <v>111444.7656</v>
      </c>
      <c r="AQ230" s="4">
        <f t="shared" si="111"/>
        <v>182570.7517</v>
      </c>
      <c r="AR230" s="1">
        <f t="shared" si="112"/>
        <v>0.3895803979427883</v>
      </c>
      <c r="AS230" s="1">
        <f t="shared" si="113"/>
        <v>0.6104196020572117</v>
      </c>
    </row>
    <row r="231" spans="1:45" ht="12.75">
      <c r="A231" s="3">
        <v>1557</v>
      </c>
      <c r="B231" s="6">
        <v>12</v>
      </c>
      <c r="D231" s="4">
        <v>50.24869</v>
      </c>
      <c r="E231" s="4">
        <v>5236.0675</v>
      </c>
      <c r="G231" s="4">
        <v>742.427</v>
      </c>
      <c r="H231" s="4">
        <v>70329.3108</v>
      </c>
      <c r="I231" s="4">
        <f t="shared" si="114"/>
        <v>792.67569</v>
      </c>
      <c r="J231" s="4">
        <f t="shared" si="109"/>
        <v>75565.37830000001</v>
      </c>
      <c r="X231" s="4">
        <v>8858.2356</v>
      </c>
      <c r="Y231" s="4">
        <v>85277.7219</v>
      </c>
      <c r="AA231" s="4">
        <v>11448.5718</v>
      </c>
      <c r="AB231" s="4">
        <v>110148.065</v>
      </c>
      <c r="AC231" s="4">
        <f t="shared" si="115"/>
        <v>20306.807399999998</v>
      </c>
      <c r="AD231" s="4">
        <f t="shared" si="110"/>
        <v>195425.7869</v>
      </c>
      <c r="AQ231" s="4">
        <f t="shared" si="111"/>
        <v>270991.16520000005</v>
      </c>
      <c r="AR231" s="1">
        <f t="shared" si="112"/>
        <v>0.2788481249720092</v>
      </c>
      <c r="AS231" s="1">
        <f t="shared" si="113"/>
        <v>0.7211518750279907</v>
      </c>
    </row>
    <row r="232" spans="1:45" ht="12.75">
      <c r="A232" s="3">
        <v>1558</v>
      </c>
      <c r="B232" s="6">
        <v>12</v>
      </c>
      <c r="D232" s="4">
        <v>59.5479</v>
      </c>
      <c r="E232" s="4">
        <v>6205.08</v>
      </c>
      <c r="G232" s="4">
        <v>628.1892</v>
      </c>
      <c r="H232" s="4">
        <v>63334.1822</v>
      </c>
      <c r="I232" s="4">
        <f t="shared" si="114"/>
        <v>687.7371</v>
      </c>
      <c r="J232" s="4">
        <f t="shared" si="109"/>
        <v>69539.2622</v>
      </c>
      <c r="X232" s="4">
        <v>10497.5845</v>
      </c>
      <c r="Y232" s="4">
        <v>101059.6379</v>
      </c>
      <c r="AA232" s="4">
        <v>9314.9614</v>
      </c>
      <c r="AB232" s="4">
        <v>91454.5875</v>
      </c>
      <c r="AC232" s="4">
        <f t="shared" si="115"/>
        <v>19812.5459</v>
      </c>
      <c r="AD232" s="4">
        <f t="shared" si="110"/>
        <v>192514.2254</v>
      </c>
      <c r="AQ232" s="4">
        <f t="shared" si="111"/>
        <v>262053.4876</v>
      </c>
      <c r="AR232" s="1">
        <f t="shared" si="112"/>
        <v>0.26536285716656877</v>
      </c>
      <c r="AS232" s="1">
        <f t="shared" si="113"/>
        <v>0.7346371428334313</v>
      </c>
    </row>
    <row r="233" spans="1:45" ht="12.75">
      <c r="A233" s="3">
        <v>1559</v>
      </c>
      <c r="B233" s="6">
        <v>12</v>
      </c>
      <c r="D233" s="4">
        <v>28.9846</v>
      </c>
      <c r="E233" s="4">
        <v>3200.4215</v>
      </c>
      <c r="G233" s="4">
        <v>501.295</v>
      </c>
      <c r="H233" s="4">
        <v>55422.7695</v>
      </c>
      <c r="I233" s="4">
        <f t="shared" si="114"/>
        <v>530.2796000000001</v>
      </c>
      <c r="J233" s="4">
        <f t="shared" si="109"/>
        <v>58623.191</v>
      </c>
      <c r="X233" s="4">
        <v>561.215</v>
      </c>
      <c r="Y233" s="4">
        <v>5514.5466</v>
      </c>
      <c r="AA233" s="4">
        <v>6958.7061</v>
      </c>
      <c r="AB233" s="4">
        <v>70754.5006</v>
      </c>
      <c r="AC233" s="4">
        <f t="shared" si="115"/>
        <v>7519.9211000000005</v>
      </c>
      <c r="AD233" s="4">
        <f t="shared" si="110"/>
        <v>76269.0472</v>
      </c>
      <c r="AQ233" s="4">
        <f t="shared" si="111"/>
        <v>134892.2382</v>
      </c>
      <c r="AR233" s="1">
        <f t="shared" si="112"/>
        <v>0.4345927666577928</v>
      </c>
      <c r="AS233" s="1">
        <f t="shared" si="113"/>
        <v>0.5654072333422072</v>
      </c>
    </row>
    <row r="234" spans="1:45" ht="12.75">
      <c r="A234" s="3">
        <v>1560</v>
      </c>
      <c r="B234" s="6">
        <v>12</v>
      </c>
      <c r="D234" s="4">
        <v>38.4895</v>
      </c>
      <c r="E234" s="4">
        <v>4267.2736</v>
      </c>
      <c r="G234" s="4">
        <v>460.4349</v>
      </c>
      <c r="H234" s="4">
        <v>50653.9176</v>
      </c>
      <c r="I234" s="4">
        <f t="shared" si="114"/>
        <v>498.92440000000005</v>
      </c>
      <c r="J234" s="4">
        <f t="shared" si="109"/>
        <v>54921.1912</v>
      </c>
      <c r="X234" s="4">
        <v>307.7376</v>
      </c>
      <c r="Y234" s="4">
        <v>3121.735</v>
      </c>
      <c r="AA234" s="4">
        <v>1189.7334</v>
      </c>
      <c r="AB234" s="4">
        <v>12088.5952</v>
      </c>
      <c r="AC234" s="4">
        <f t="shared" si="115"/>
        <v>1497.471</v>
      </c>
      <c r="AD234" s="4">
        <f t="shared" si="110"/>
        <v>15210.3302</v>
      </c>
      <c r="AQ234" s="4">
        <f t="shared" si="111"/>
        <v>70131.5214</v>
      </c>
      <c r="AR234" s="1">
        <f t="shared" si="112"/>
        <v>0.7831170649607496</v>
      </c>
      <c r="AS234" s="1">
        <f t="shared" si="113"/>
        <v>0.21688293503925044</v>
      </c>
    </row>
    <row r="235" spans="1:45" ht="12.75">
      <c r="A235" s="3">
        <v>1561</v>
      </c>
      <c r="B235" s="6">
        <v>12</v>
      </c>
      <c r="D235" s="4">
        <v>38.3844</v>
      </c>
      <c r="E235" s="4">
        <v>4255.6143</v>
      </c>
      <c r="G235" s="4">
        <v>383.3378</v>
      </c>
      <c r="H235" s="4">
        <v>42239.896</v>
      </c>
      <c r="I235" s="4">
        <f t="shared" si="114"/>
        <v>421.72220000000004</v>
      </c>
      <c r="J235" s="4">
        <f t="shared" si="109"/>
        <v>46495.5103</v>
      </c>
      <c r="X235" s="4">
        <v>306.8968</v>
      </c>
      <c r="Y235" s="4">
        <v>3113.2057</v>
      </c>
      <c r="AA235" s="4">
        <v>4689.9197</v>
      </c>
      <c r="AB235" s="4">
        <v>47886.7934</v>
      </c>
      <c r="AC235" s="4">
        <f t="shared" si="115"/>
        <v>4996.816500000001</v>
      </c>
      <c r="AD235" s="4">
        <f t="shared" si="110"/>
        <v>50999.9991</v>
      </c>
      <c r="AQ235" s="4">
        <f t="shared" si="111"/>
        <v>97495.50940000001</v>
      </c>
      <c r="AR235" s="1">
        <f t="shared" si="112"/>
        <v>0.47689899346276965</v>
      </c>
      <c r="AS235" s="1">
        <f t="shared" si="113"/>
        <v>0.5231010065372302</v>
      </c>
    </row>
    <row r="236" spans="1:45" ht="12.75">
      <c r="A236" s="3">
        <v>1562</v>
      </c>
      <c r="B236" s="6">
        <v>12</v>
      </c>
      <c r="D236" s="4">
        <v>263.4017</v>
      </c>
      <c r="E236" s="4">
        <v>29275.5396</v>
      </c>
      <c r="G236" s="4">
        <v>382.539</v>
      </c>
      <c r="H236" s="4">
        <v>41748.8409</v>
      </c>
      <c r="I236" s="4">
        <f t="shared" si="114"/>
        <v>645.9407</v>
      </c>
      <c r="J236" s="4">
        <f t="shared" si="109"/>
        <v>71024.3805</v>
      </c>
      <c r="X236" s="4">
        <v>967.8613</v>
      </c>
      <c r="Y236" s="4">
        <v>9873.8572</v>
      </c>
      <c r="AA236" s="4">
        <v>7218.9356</v>
      </c>
      <c r="AB236" s="4">
        <v>73704.5257</v>
      </c>
      <c r="AC236" s="4">
        <f t="shared" si="115"/>
        <v>8186.796899999999</v>
      </c>
      <c r="AD236" s="4">
        <f t="shared" si="110"/>
        <v>83578.3829</v>
      </c>
      <c r="AQ236" s="4">
        <f aca="true" t="shared" si="116" ref="AQ236:AQ267">J236+AD236</f>
        <v>154602.7634</v>
      </c>
      <c r="AR236" s="1">
        <f aca="true" t="shared" si="117" ref="AR236:AR267">J236/AQ236</f>
        <v>0.4593991655649798</v>
      </c>
      <c r="AS236" s="1">
        <f aca="true" t="shared" si="118" ref="AS236:AS267">AD236/AQ236</f>
        <v>0.5406008344350202</v>
      </c>
    </row>
    <row r="237" spans="1:45" ht="12.75">
      <c r="A237" s="3">
        <v>1563</v>
      </c>
      <c r="B237" s="6">
        <v>12</v>
      </c>
      <c r="D237" s="4">
        <v>359.2099</v>
      </c>
      <c r="E237" s="4">
        <v>39928.5347</v>
      </c>
      <c r="G237" s="4">
        <v>338.411</v>
      </c>
      <c r="H237" s="4">
        <v>37514.4384</v>
      </c>
      <c r="I237" s="4">
        <f t="shared" si="114"/>
        <v>697.6209</v>
      </c>
      <c r="J237" s="4">
        <f t="shared" si="109"/>
        <v>77442.9731</v>
      </c>
      <c r="X237" s="4">
        <v>1249.2877</v>
      </c>
      <c r="Y237" s="4">
        <v>12752.4158</v>
      </c>
      <c r="AA237" s="4">
        <v>4369.4903</v>
      </c>
      <c r="AB237" s="4">
        <v>44595.2371</v>
      </c>
      <c r="AC237" s="4">
        <f t="shared" si="115"/>
        <v>5618.778</v>
      </c>
      <c r="AD237" s="4">
        <f t="shared" si="110"/>
        <v>57347.6529</v>
      </c>
      <c r="AQ237" s="4">
        <f t="shared" si="116"/>
        <v>134790.626</v>
      </c>
      <c r="AR237" s="1">
        <f t="shared" si="117"/>
        <v>0.5745427215391077</v>
      </c>
      <c r="AS237" s="1">
        <f t="shared" si="118"/>
        <v>0.42545727846089243</v>
      </c>
    </row>
    <row r="238" spans="1:45" ht="12.75">
      <c r="A238" s="3">
        <v>1564</v>
      </c>
      <c r="B238" s="6">
        <v>12</v>
      </c>
      <c r="D238" s="4">
        <v>360.194</v>
      </c>
      <c r="E238" s="4">
        <v>40037.948</v>
      </c>
      <c r="G238" s="4">
        <v>339.3381</v>
      </c>
      <c r="H238" s="4">
        <v>37617.2177</v>
      </c>
      <c r="I238" s="4">
        <f t="shared" si="114"/>
        <v>699.5321</v>
      </c>
      <c r="J238" s="4">
        <f t="shared" si="109"/>
        <v>77655.1657</v>
      </c>
      <c r="X238" s="4">
        <v>1252.7104</v>
      </c>
      <c r="Y238" s="4">
        <v>12787.3539</v>
      </c>
      <c r="AA238" s="4">
        <v>4381.4615</v>
      </c>
      <c r="AB238" s="4">
        <v>44717.4158</v>
      </c>
      <c r="AC238" s="4">
        <f t="shared" si="115"/>
        <v>5634.1719</v>
      </c>
      <c r="AD238" s="4">
        <f t="shared" si="110"/>
        <v>57504.769700000004</v>
      </c>
      <c r="AQ238" s="4">
        <f t="shared" si="116"/>
        <v>135159.93540000002</v>
      </c>
      <c r="AR238" s="1">
        <f t="shared" si="117"/>
        <v>0.5745427849619998</v>
      </c>
      <c r="AS238" s="1">
        <f t="shared" si="118"/>
        <v>0.42545721503800005</v>
      </c>
    </row>
    <row r="239" spans="1:45" ht="12.75">
      <c r="A239" s="3">
        <v>1565</v>
      </c>
      <c r="B239" s="6">
        <v>12</v>
      </c>
      <c r="D239" s="4">
        <v>345.4637</v>
      </c>
      <c r="E239" s="4">
        <v>38400.9063</v>
      </c>
      <c r="G239" s="4">
        <v>92.2539</v>
      </c>
      <c r="H239" s="4">
        <v>10198.2437</v>
      </c>
      <c r="I239" s="4">
        <f t="shared" si="114"/>
        <v>437.7176</v>
      </c>
      <c r="J239" s="4">
        <f t="shared" si="109"/>
        <v>48599.15</v>
      </c>
      <c r="X239" s="4">
        <v>4015.2119</v>
      </c>
      <c r="Y239" s="4">
        <v>40916.6919</v>
      </c>
      <c r="AA239" s="4">
        <v>13436.9171</v>
      </c>
      <c r="AB239" s="4">
        <v>137049.2111</v>
      </c>
      <c r="AC239" s="4">
        <f t="shared" si="115"/>
        <v>17452.129</v>
      </c>
      <c r="AD239" s="4">
        <f t="shared" si="110"/>
        <v>177965.903</v>
      </c>
      <c r="AQ239" s="4">
        <f t="shared" si="116"/>
        <v>226565.05299999999</v>
      </c>
      <c r="AR239" s="1">
        <f t="shared" si="117"/>
        <v>0.214504175981633</v>
      </c>
      <c r="AS239" s="1">
        <f t="shared" si="118"/>
        <v>0.785495824018367</v>
      </c>
    </row>
    <row r="240" spans="1:45" ht="12.75">
      <c r="A240" s="3">
        <v>1566</v>
      </c>
      <c r="B240" s="6">
        <v>12</v>
      </c>
      <c r="D240" s="4">
        <v>338.0423</v>
      </c>
      <c r="E240" s="4">
        <v>37576.1129</v>
      </c>
      <c r="G240" s="4">
        <v>13.4117</v>
      </c>
      <c r="H240" s="4">
        <v>1447.4488</v>
      </c>
      <c r="I240" s="4">
        <f t="shared" si="114"/>
        <v>351.454</v>
      </c>
      <c r="J240" s="4">
        <f t="shared" si="109"/>
        <v>39023.5617</v>
      </c>
      <c r="X240" s="4">
        <v>5219.0242</v>
      </c>
      <c r="Y240" s="4">
        <v>53174.496</v>
      </c>
      <c r="AA240" s="4">
        <v>17039.9626</v>
      </c>
      <c r="AB240" s="4">
        <v>173788.6262</v>
      </c>
      <c r="AC240" s="4">
        <f t="shared" si="115"/>
        <v>22258.9868</v>
      </c>
      <c r="AD240" s="4">
        <f t="shared" si="110"/>
        <v>226963.12219999998</v>
      </c>
      <c r="AQ240" s="4">
        <f t="shared" si="116"/>
        <v>265986.6839</v>
      </c>
      <c r="AR240" s="1">
        <f t="shared" si="117"/>
        <v>0.14671246367608104</v>
      </c>
      <c r="AS240" s="1">
        <f t="shared" si="118"/>
        <v>0.8532875363239188</v>
      </c>
    </row>
    <row r="241" spans="1:45" ht="12.75">
      <c r="A241" s="3">
        <v>1567</v>
      </c>
      <c r="B241" s="6">
        <v>12</v>
      </c>
      <c r="D241" s="4">
        <v>338.0423</v>
      </c>
      <c r="E241" s="4">
        <v>37576.1129</v>
      </c>
      <c r="G241" s="4">
        <v>103.5124</v>
      </c>
      <c r="H241" s="4">
        <v>11521.9612</v>
      </c>
      <c r="I241" s="4">
        <f t="shared" si="114"/>
        <v>441.5547</v>
      </c>
      <c r="J241" s="4">
        <f t="shared" si="109"/>
        <v>49098.0741</v>
      </c>
      <c r="X241" s="4">
        <v>5219.0242</v>
      </c>
      <c r="Y241" s="4">
        <v>53174.496</v>
      </c>
      <c r="AA241" s="4">
        <v>18532.7576</v>
      </c>
      <c r="AB241" s="4">
        <v>188744.1478</v>
      </c>
      <c r="AC241" s="4">
        <f t="shared" si="115"/>
        <v>23751.7818</v>
      </c>
      <c r="AD241" s="4">
        <f t="shared" si="110"/>
        <v>241918.64380000002</v>
      </c>
      <c r="AQ241" s="4">
        <f t="shared" si="116"/>
        <v>291016.71790000005</v>
      </c>
      <c r="AR241" s="1">
        <f t="shared" si="117"/>
        <v>0.16871221163614117</v>
      </c>
      <c r="AS241" s="1">
        <f t="shared" si="118"/>
        <v>0.8312877883638587</v>
      </c>
    </row>
    <row r="242" spans="1:45" ht="12.75">
      <c r="A242" s="3">
        <v>1568</v>
      </c>
      <c r="B242" s="6">
        <v>12</v>
      </c>
      <c r="D242" s="4">
        <v>119.5168</v>
      </c>
      <c r="E242" s="4">
        <v>13274.2655</v>
      </c>
      <c r="G242" s="4">
        <v>171.2969</v>
      </c>
      <c r="H242" s="4">
        <v>19100.8065</v>
      </c>
      <c r="I242" s="4">
        <f t="shared" si="114"/>
        <v>290.8137</v>
      </c>
      <c r="J242" s="4">
        <f t="shared" si="109"/>
        <v>32375.072</v>
      </c>
      <c r="X242" s="4">
        <v>2860.7976</v>
      </c>
      <c r="Y242" s="4">
        <v>29236.8261</v>
      </c>
      <c r="AA242" s="4">
        <v>19782.5786</v>
      </c>
      <c r="AB242" s="4">
        <v>201288.6142</v>
      </c>
      <c r="AC242" s="4">
        <f t="shared" si="115"/>
        <v>22643.3762</v>
      </c>
      <c r="AD242" s="4">
        <f t="shared" si="110"/>
        <v>230525.44030000002</v>
      </c>
      <c r="AQ242" s="4">
        <f t="shared" si="116"/>
        <v>262900.5123</v>
      </c>
      <c r="AR242" s="1">
        <f t="shared" si="117"/>
        <v>0.12314571666964379</v>
      </c>
      <c r="AS242" s="1">
        <f t="shared" si="118"/>
        <v>0.8768542833303563</v>
      </c>
    </row>
    <row r="243" spans="1:45" ht="12.75">
      <c r="A243" s="3">
        <v>1569</v>
      </c>
      <c r="B243" s="6">
        <v>12</v>
      </c>
      <c r="D243" s="4">
        <v>18.3017</v>
      </c>
      <c r="E243" s="4">
        <v>2017.7503</v>
      </c>
      <c r="G243" s="4">
        <v>114.8354</v>
      </c>
      <c r="H243" s="4">
        <v>12505.8161</v>
      </c>
      <c r="I243" s="4">
        <f t="shared" si="114"/>
        <v>133.1371</v>
      </c>
      <c r="J243" s="4">
        <f t="shared" si="109"/>
        <v>14523.5664</v>
      </c>
      <c r="X243" s="4">
        <v>1820.6818</v>
      </c>
      <c r="Y243" s="4">
        <v>18685.4772</v>
      </c>
      <c r="AA243" s="4">
        <v>11136.579</v>
      </c>
      <c r="AB243" s="4">
        <v>117558.5529</v>
      </c>
      <c r="AC243" s="4">
        <f t="shared" si="115"/>
        <v>12957.2608</v>
      </c>
      <c r="AD243" s="4">
        <f t="shared" si="110"/>
        <v>136244.0301</v>
      </c>
      <c r="AQ243" s="4">
        <f t="shared" si="116"/>
        <v>150767.5965</v>
      </c>
      <c r="AR243" s="1">
        <f t="shared" si="117"/>
        <v>0.09633082132472676</v>
      </c>
      <c r="AS243" s="1">
        <f t="shared" si="118"/>
        <v>0.9036691786752732</v>
      </c>
    </row>
    <row r="244" spans="1:45" ht="12.75">
      <c r="A244" s="3">
        <v>1570</v>
      </c>
      <c r="B244" s="6">
        <v>12</v>
      </c>
      <c r="D244" s="4">
        <v>18.3017</v>
      </c>
      <c r="E244" s="4">
        <v>2017.7503</v>
      </c>
      <c r="G244" s="4">
        <v>99.031</v>
      </c>
      <c r="H244" s="4">
        <v>10493.9822</v>
      </c>
      <c r="I244" s="4">
        <f t="shared" si="114"/>
        <v>117.3327</v>
      </c>
      <c r="J244" s="4">
        <f t="shared" si="109"/>
        <v>12511.7325</v>
      </c>
      <c r="X244" s="4">
        <v>1820.6818</v>
      </c>
      <c r="Y244" s="4">
        <v>18685.4772</v>
      </c>
      <c r="AA244" s="4">
        <v>7538.4057</v>
      </c>
      <c r="AB244" s="4">
        <v>84486.673</v>
      </c>
      <c r="AC244" s="4">
        <f t="shared" si="115"/>
        <v>9359.0875</v>
      </c>
      <c r="AD244" s="4">
        <f t="shared" si="110"/>
        <v>103172.1502</v>
      </c>
      <c r="AQ244" s="4">
        <f t="shared" si="116"/>
        <v>115683.8827</v>
      </c>
      <c r="AR244" s="1">
        <f t="shared" si="117"/>
        <v>0.10815450007367361</v>
      </c>
      <c r="AS244" s="1">
        <f t="shared" si="118"/>
        <v>0.8918454999263264</v>
      </c>
    </row>
    <row r="245" spans="1:45" ht="12.75">
      <c r="A245" s="3">
        <v>1571</v>
      </c>
      <c r="B245" s="6">
        <v>12</v>
      </c>
      <c r="D245" s="4">
        <v>6.4181</v>
      </c>
      <c r="E245" s="4">
        <v>707.5946</v>
      </c>
      <c r="G245" s="4">
        <v>99.031</v>
      </c>
      <c r="H245" s="4">
        <v>10493.9822</v>
      </c>
      <c r="I245" s="4">
        <f t="shared" si="114"/>
        <v>105.4491</v>
      </c>
      <c r="J245" s="4">
        <f t="shared" si="109"/>
        <v>11201.5768</v>
      </c>
      <c r="X245" s="4">
        <v>638.4857</v>
      </c>
      <c r="Y245" s="4">
        <v>6552.7153</v>
      </c>
      <c r="AA245" s="4">
        <v>7538.4057</v>
      </c>
      <c r="AB245" s="4">
        <v>84486.673</v>
      </c>
      <c r="AC245" s="4">
        <f t="shared" si="115"/>
        <v>8176.8914</v>
      </c>
      <c r="AD245" s="4">
        <f t="shared" si="110"/>
        <v>91039.38829999999</v>
      </c>
      <c r="AQ245" s="4">
        <f t="shared" si="116"/>
        <v>102240.96509999999</v>
      </c>
      <c r="AR245" s="1">
        <f t="shared" si="117"/>
        <v>0.10956055421663857</v>
      </c>
      <c r="AS245" s="1">
        <f t="shared" si="118"/>
        <v>0.8904394457833614</v>
      </c>
    </row>
    <row r="246" spans="1:45" ht="12.75">
      <c r="A246" s="3">
        <v>1572</v>
      </c>
      <c r="B246" s="6">
        <v>12</v>
      </c>
      <c r="D246" s="4">
        <v>0</v>
      </c>
      <c r="G246" s="4">
        <v>94.1503</v>
      </c>
      <c r="H246" s="4">
        <v>10275.6935</v>
      </c>
      <c r="I246" s="4">
        <f t="shared" si="114"/>
        <v>94.1503</v>
      </c>
      <c r="J246" s="4">
        <f t="shared" si="109"/>
        <v>10275.6935</v>
      </c>
      <c r="X246" s="4">
        <v>0</v>
      </c>
      <c r="Y246" s="4">
        <v>0</v>
      </c>
      <c r="AA246" s="4">
        <v>16704.4928</v>
      </c>
      <c r="AB246" s="4">
        <v>176618.7187</v>
      </c>
      <c r="AC246" s="4">
        <f t="shared" si="115"/>
        <v>16704.4928</v>
      </c>
      <c r="AD246" s="4">
        <f t="shared" si="110"/>
        <v>176618.7187</v>
      </c>
      <c r="AQ246" s="4">
        <f t="shared" si="116"/>
        <v>186894.4122</v>
      </c>
      <c r="AR246" s="1">
        <f t="shared" si="117"/>
        <v>0.0549812772840086</v>
      </c>
      <c r="AS246" s="1">
        <f t="shared" si="118"/>
        <v>0.9450187227159914</v>
      </c>
    </row>
    <row r="247" spans="1:45" ht="12.75">
      <c r="A247" s="3">
        <v>1573</v>
      </c>
      <c r="B247" s="6">
        <v>12</v>
      </c>
      <c r="D247" s="4">
        <v>0</v>
      </c>
      <c r="G247" s="4">
        <v>101.3976</v>
      </c>
      <c r="H247" s="4">
        <v>11501.4186</v>
      </c>
      <c r="I247" s="4">
        <f t="shared" si="114"/>
        <v>101.3976</v>
      </c>
      <c r="J247" s="4">
        <f t="shared" si="109"/>
        <v>11501.4186</v>
      </c>
      <c r="X247" s="4">
        <v>0</v>
      </c>
      <c r="Y247" s="4">
        <v>0</v>
      </c>
      <c r="AA247" s="4">
        <v>15714.2056</v>
      </c>
      <c r="AB247" s="4">
        <v>160437.0501</v>
      </c>
      <c r="AC247" s="4">
        <f t="shared" si="115"/>
        <v>15714.2056</v>
      </c>
      <c r="AD247" s="4">
        <f t="shared" si="110"/>
        <v>160437.0501</v>
      </c>
      <c r="AQ247" s="4">
        <f t="shared" si="116"/>
        <v>171938.4687</v>
      </c>
      <c r="AR247" s="1">
        <f t="shared" si="117"/>
        <v>0.0668926429725729</v>
      </c>
      <c r="AS247" s="1">
        <f t="shared" si="118"/>
        <v>0.9331073570274271</v>
      </c>
    </row>
    <row r="248" spans="1:45" ht="12.75">
      <c r="A248" s="3">
        <v>1574</v>
      </c>
      <c r="B248" s="6">
        <v>12</v>
      </c>
      <c r="D248" s="4">
        <v>11.7634</v>
      </c>
      <c r="E248" s="4">
        <v>1493.952</v>
      </c>
      <c r="G248" s="4">
        <v>50.187</v>
      </c>
      <c r="H248" s="4">
        <v>5680.5154</v>
      </c>
      <c r="I248" s="4">
        <f t="shared" si="114"/>
        <v>61.9504</v>
      </c>
      <c r="J248" s="4">
        <f t="shared" si="109"/>
        <v>7174.4674</v>
      </c>
      <c r="X248" s="4">
        <v>1555.8296</v>
      </c>
      <c r="Y248" s="4">
        <v>16910.1406</v>
      </c>
      <c r="AA248" s="4">
        <v>12747.47</v>
      </c>
      <c r="AB248" s="4">
        <v>130314.1405</v>
      </c>
      <c r="AC248" s="4">
        <f t="shared" si="115"/>
        <v>14303.299599999998</v>
      </c>
      <c r="AD248" s="4">
        <f t="shared" si="110"/>
        <v>147224.2811</v>
      </c>
      <c r="AQ248" s="4">
        <f t="shared" si="116"/>
        <v>154398.7485</v>
      </c>
      <c r="AR248" s="1">
        <f t="shared" si="117"/>
        <v>0.04646713441462902</v>
      </c>
      <c r="AS248" s="1">
        <f t="shared" si="118"/>
        <v>0.953532865585371</v>
      </c>
    </row>
    <row r="249" spans="1:45" ht="12.75">
      <c r="A249" s="3">
        <v>1575</v>
      </c>
      <c r="B249" s="6">
        <v>12</v>
      </c>
      <c r="D249" s="4">
        <v>18.0405</v>
      </c>
      <c r="E249" s="4">
        <v>2291.1448</v>
      </c>
      <c r="G249" s="4">
        <v>4.1702</v>
      </c>
      <c r="H249" s="4">
        <v>492.9205</v>
      </c>
      <c r="I249" s="4">
        <f t="shared" si="114"/>
        <v>22.210700000000003</v>
      </c>
      <c r="J249" s="4">
        <f t="shared" si="109"/>
        <v>2784.0653</v>
      </c>
      <c r="X249" s="4">
        <v>2386.0412</v>
      </c>
      <c r="Y249" s="4">
        <v>25933.6191</v>
      </c>
      <c r="AA249" s="4">
        <v>4453.0347</v>
      </c>
      <c r="AB249" s="4">
        <v>46739.4495</v>
      </c>
      <c r="AC249" s="4">
        <f t="shared" si="115"/>
        <v>6839.0759</v>
      </c>
      <c r="AD249" s="4">
        <f t="shared" si="110"/>
        <v>72673.0686</v>
      </c>
      <c r="AQ249" s="4">
        <f t="shared" si="116"/>
        <v>75457.1339</v>
      </c>
      <c r="AR249" s="1">
        <f t="shared" si="117"/>
        <v>0.03689598525819439</v>
      </c>
      <c r="AS249" s="1">
        <f t="shared" si="118"/>
        <v>0.9631040147418056</v>
      </c>
    </row>
    <row r="250" spans="1:45" ht="12.75">
      <c r="A250" s="3">
        <v>1576</v>
      </c>
      <c r="B250" s="6">
        <v>12</v>
      </c>
      <c r="D250" s="4">
        <v>18.0899</v>
      </c>
      <c r="E250" s="4">
        <v>2297.422</v>
      </c>
      <c r="G250" s="4">
        <v>19.722900000000003</v>
      </c>
      <c r="H250" s="4">
        <v>2326.5310000000004</v>
      </c>
      <c r="I250" s="4">
        <f t="shared" si="114"/>
        <v>37.8128</v>
      </c>
      <c r="J250" s="4">
        <f t="shared" si="109"/>
        <v>4623.953</v>
      </c>
      <c r="X250" s="4">
        <v>2392.5783</v>
      </c>
      <c r="Y250" s="4">
        <v>26004.6701</v>
      </c>
      <c r="AA250" s="4">
        <v>4028.5482</v>
      </c>
      <c r="AB250" s="4">
        <v>42728.0287</v>
      </c>
      <c r="AC250" s="4">
        <f t="shared" si="115"/>
        <v>6421.1265</v>
      </c>
      <c r="AD250" s="4">
        <f t="shared" si="110"/>
        <v>68732.6988</v>
      </c>
      <c r="AQ250" s="4">
        <f t="shared" si="116"/>
        <v>73356.65179999999</v>
      </c>
      <c r="AR250" s="1">
        <f t="shared" si="117"/>
        <v>0.06303386109560688</v>
      </c>
      <c r="AS250" s="1">
        <f t="shared" si="118"/>
        <v>0.9369661389043932</v>
      </c>
    </row>
    <row r="251" spans="1:45" ht="12.75">
      <c r="A251" s="3">
        <v>1577</v>
      </c>
      <c r="B251" s="6">
        <v>12</v>
      </c>
      <c r="D251" s="4">
        <v>15.6916</v>
      </c>
      <c r="E251" s="4">
        <v>1993.7626</v>
      </c>
      <c r="G251" s="4">
        <v>21.0928</v>
      </c>
      <c r="H251" s="4">
        <v>2750.5858</v>
      </c>
      <c r="I251" s="4">
        <f t="shared" si="114"/>
        <v>36.7844</v>
      </c>
      <c r="J251" s="4">
        <f t="shared" si="109"/>
        <v>4744.3484</v>
      </c>
      <c r="X251" s="4">
        <v>2370.9604</v>
      </c>
      <c r="Y251" s="4">
        <v>26215.0832</v>
      </c>
      <c r="AA251" s="4">
        <v>9719.334200000001</v>
      </c>
      <c r="AB251" s="4">
        <v>114967.2063</v>
      </c>
      <c r="AC251" s="4">
        <f t="shared" si="115"/>
        <v>12090.294600000001</v>
      </c>
      <c r="AD251" s="4">
        <f t="shared" si="110"/>
        <v>141182.2895</v>
      </c>
      <c r="AQ251" s="4">
        <f t="shared" si="116"/>
        <v>145926.6379</v>
      </c>
      <c r="AR251" s="1">
        <f t="shared" si="117"/>
        <v>0.03251187355697996</v>
      </c>
      <c r="AS251" s="1">
        <f t="shared" si="118"/>
        <v>0.9674881264430201</v>
      </c>
    </row>
    <row r="252" spans="1:45" ht="12.75">
      <c r="A252" s="3">
        <v>1578</v>
      </c>
      <c r="B252" s="6">
        <v>12</v>
      </c>
      <c r="D252" s="4">
        <v>0.5325</v>
      </c>
      <c r="E252" s="4">
        <v>74.4317</v>
      </c>
      <c r="G252" s="4">
        <v>8.1841</v>
      </c>
      <c r="H252" s="4">
        <v>1089.3737</v>
      </c>
      <c r="I252" s="4">
        <f t="shared" si="114"/>
        <v>8.716600000000001</v>
      </c>
      <c r="J252" s="4">
        <f t="shared" si="109"/>
        <v>1163.8054000000002</v>
      </c>
      <c r="X252" s="4">
        <v>2228.2306</v>
      </c>
      <c r="Y252" s="4">
        <v>27469.6348</v>
      </c>
      <c r="AA252" s="4">
        <v>5100.3692</v>
      </c>
      <c r="AB252" s="4">
        <v>66040.4825</v>
      </c>
      <c r="AC252" s="4">
        <f t="shared" si="115"/>
        <v>7328.5998</v>
      </c>
      <c r="AD252" s="4">
        <f t="shared" si="110"/>
        <v>93510.1173</v>
      </c>
      <c r="AQ252" s="4">
        <f t="shared" si="116"/>
        <v>94673.9227</v>
      </c>
      <c r="AR252" s="1">
        <f t="shared" si="117"/>
        <v>0.012292776794385432</v>
      </c>
      <c r="AS252" s="1">
        <f t="shared" si="118"/>
        <v>0.9877072232056145</v>
      </c>
    </row>
    <row r="253" spans="1:45" ht="12.75">
      <c r="A253" s="3">
        <v>1579</v>
      </c>
      <c r="B253" s="6">
        <v>12</v>
      </c>
      <c r="D253" s="4">
        <v>0.4713</v>
      </c>
      <c r="E253" s="4">
        <v>65.8669</v>
      </c>
      <c r="G253" s="4">
        <v>1.0768</v>
      </c>
      <c r="H253" s="4">
        <v>152.7342</v>
      </c>
      <c r="I253" s="4">
        <f t="shared" si="114"/>
        <v>1.5481</v>
      </c>
      <c r="J253" s="4">
        <f t="shared" si="109"/>
        <v>218.60109999999997</v>
      </c>
      <c r="X253" s="4">
        <v>1971.8315</v>
      </c>
      <c r="Y253" s="4">
        <v>24308.7453</v>
      </c>
      <c r="AA253" s="4">
        <v>2685.1046</v>
      </c>
      <c r="AB253" s="4">
        <v>35273.6397</v>
      </c>
      <c r="AC253" s="4">
        <f t="shared" si="115"/>
        <v>4656.9361</v>
      </c>
      <c r="AD253" s="4">
        <f t="shared" si="110"/>
        <v>59582.384999999995</v>
      </c>
      <c r="AQ253" s="4">
        <f t="shared" si="116"/>
        <v>59800.986099999995</v>
      </c>
      <c r="AR253" s="1">
        <f t="shared" si="117"/>
        <v>0.0036554765106122556</v>
      </c>
      <c r="AS253" s="1">
        <f t="shared" si="118"/>
        <v>0.9963445234893877</v>
      </c>
    </row>
    <row r="254" spans="1:45" ht="12.75">
      <c r="A254" s="3">
        <v>1580</v>
      </c>
      <c r="B254" s="6">
        <v>12</v>
      </c>
      <c r="D254" s="4">
        <v>0.1455</v>
      </c>
      <c r="E254" s="4">
        <v>21.256</v>
      </c>
      <c r="G254" s="4">
        <v>106.7973</v>
      </c>
      <c r="H254" s="4">
        <v>15416.149099999999</v>
      </c>
      <c r="I254" s="4">
        <f aca="true" t="shared" si="119" ref="I254:I274">D254+G254</f>
        <v>106.9428</v>
      </c>
      <c r="J254" s="4">
        <f t="shared" si="109"/>
        <v>15437.405099999998</v>
      </c>
      <c r="X254" s="4">
        <v>62.1845</v>
      </c>
      <c r="Y254" s="4">
        <v>829.3536</v>
      </c>
      <c r="AA254" s="4">
        <v>2395.783</v>
      </c>
      <c r="AB254" s="4">
        <v>31298.6805</v>
      </c>
      <c r="AC254" s="4">
        <f aca="true" t="shared" si="120" ref="AC254:AC274">X254+AA254</f>
        <v>2457.9674999999997</v>
      </c>
      <c r="AD254" s="4">
        <f t="shared" si="110"/>
        <v>32128.034099999997</v>
      </c>
      <c r="AQ254" s="4">
        <f t="shared" si="116"/>
        <v>47565.43919999999</v>
      </c>
      <c r="AR254" s="1">
        <f t="shared" si="117"/>
        <v>0.32455087894994145</v>
      </c>
      <c r="AS254" s="1">
        <f t="shared" si="118"/>
        <v>0.6754491210500586</v>
      </c>
    </row>
    <row r="255" spans="1:45" ht="12.75">
      <c r="A255" s="3">
        <v>1581</v>
      </c>
      <c r="B255" s="6">
        <v>12</v>
      </c>
      <c r="D255" s="4">
        <v>0.307</v>
      </c>
      <c r="E255" s="4">
        <v>44.8464</v>
      </c>
      <c r="G255" s="4">
        <v>12.2769</v>
      </c>
      <c r="H255" s="4">
        <v>1788.2524</v>
      </c>
      <c r="I255" s="4">
        <f t="shared" si="119"/>
        <v>12.5839</v>
      </c>
      <c r="J255" s="4">
        <f t="shared" si="109"/>
        <v>1833.0988</v>
      </c>
      <c r="X255" s="4">
        <v>131.1984</v>
      </c>
      <c r="Y255" s="4">
        <v>1749.7923</v>
      </c>
      <c r="AA255" s="4">
        <v>148.235</v>
      </c>
      <c r="AB255" s="4">
        <v>1945.5201</v>
      </c>
      <c r="AC255" s="4">
        <f t="shared" si="120"/>
        <v>279.4334</v>
      </c>
      <c r="AD255" s="4">
        <f t="shared" si="110"/>
        <v>3695.3124</v>
      </c>
      <c r="AQ255" s="4">
        <f t="shared" si="116"/>
        <v>5528.4112</v>
      </c>
      <c r="AR255" s="1">
        <f t="shared" si="117"/>
        <v>0.3315778681585769</v>
      </c>
      <c r="AS255" s="1">
        <f t="shared" si="118"/>
        <v>0.6684221318414231</v>
      </c>
    </row>
    <row r="256" spans="1:45" ht="12.75">
      <c r="A256" s="3">
        <v>1582</v>
      </c>
      <c r="B256" s="6">
        <v>12</v>
      </c>
      <c r="D256" s="4">
        <v>95.7581</v>
      </c>
      <c r="E256" s="4">
        <v>20055.9023</v>
      </c>
      <c r="G256" s="4">
        <v>0</v>
      </c>
      <c r="H256" s="4">
        <v>0</v>
      </c>
      <c r="I256" s="4">
        <f t="shared" si="119"/>
        <v>95.7581</v>
      </c>
      <c r="J256" s="4">
        <f t="shared" si="109"/>
        <v>20055.9023</v>
      </c>
      <c r="X256" s="4">
        <v>414.6624</v>
      </c>
      <c r="Y256" s="4">
        <v>6228.8065</v>
      </c>
      <c r="AA256" s="4">
        <v>0</v>
      </c>
      <c r="AB256" s="4">
        <v>0</v>
      </c>
      <c r="AC256" s="4">
        <f t="shared" si="120"/>
        <v>414.6624</v>
      </c>
      <c r="AD256" s="4">
        <f t="shared" si="110"/>
        <v>6228.8065</v>
      </c>
      <c r="AQ256" s="4">
        <f t="shared" si="116"/>
        <v>26284.7088</v>
      </c>
      <c r="AR256" s="1">
        <f t="shared" si="117"/>
        <v>0.763025470535173</v>
      </c>
      <c r="AS256" s="1">
        <f t="shared" si="118"/>
        <v>0.23697452946482708</v>
      </c>
    </row>
    <row r="257" spans="1:45" ht="12.75">
      <c r="A257" s="3">
        <v>1583</v>
      </c>
      <c r="B257" s="6">
        <v>12</v>
      </c>
      <c r="D257" s="4">
        <v>121.4364</v>
      </c>
      <c r="E257" s="4">
        <v>25456.0073</v>
      </c>
      <c r="G257" s="4">
        <v>0</v>
      </c>
      <c r="H257" s="4">
        <v>0</v>
      </c>
      <c r="I257" s="4">
        <f t="shared" si="119"/>
        <v>121.4364</v>
      </c>
      <c r="J257" s="4">
        <f t="shared" si="109"/>
        <v>25456.0073</v>
      </c>
      <c r="X257" s="4">
        <v>379.2456</v>
      </c>
      <c r="Y257" s="4">
        <v>5946.2776</v>
      </c>
      <c r="AA257" s="4">
        <v>0</v>
      </c>
      <c r="AB257" s="4">
        <v>0</v>
      </c>
      <c r="AC257" s="4">
        <f t="shared" si="120"/>
        <v>379.2456</v>
      </c>
      <c r="AD257" s="4">
        <f t="shared" si="110"/>
        <v>5946.2776</v>
      </c>
      <c r="AQ257" s="4">
        <f t="shared" si="116"/>
        <v>31402.284900000002</v>
      </c>
      <c r="AR257" s="1">
        <f t="shared" si="117"/>
        <v>0.8106418810307654</v>
      </c>
      <c r="AS257" s="1">
        <f t="shared" si="118"/>
        <v>0.18935811896923463</v>
      </c>
    </row>
    <row r="258" spans="1:45" ht="12.75">
      <c r="A258" s="3">
        <v>1584</v>
      </c>
      <c r="B258" s="6">
        <v>12</v>
      </c>
      <c r="D258" s="4">
        <v>45.3599</v>
      </c>
      <c r="E258" s="4">
        <v>9502.7157</v>
      </c>
      <c r="G258" s="4">
        <v>166.2289</v>
      </c>
      <c r="H258" s="4">
        <v>27875.5036</v>
      </c>
      <c r="I258" s="4">
        <f t="shared" si="119"/>
        <v>211.58880000000002</v>
      </c>
      <c r="J258" s="4">
        <f t="shared" si="109"/>
        <v>37378.2193</v>
      </c>
      <c r="X258" s="4">
        <v>142.8991</v>
      </c>
      <c r="Y258" s="4">
        <v>2242.968</v>
      </c>
      <c r="AA258" s="4">
        <v>1704.5611000000001</v>
      </c>
      <c r="AB258" s="4">
        <v>23741.0703</v>
      </c>
      <c r="AC258" s="4">
        <f t="shared" si="120"/>
        <v>1847.4602000000002</v>
      </c>
      <c r="AD258" s="4">
        <f t="shared" si="110"/>
        <v>25984.0383</v>
      </c>
      <c r="AQ258" s="4">
        <f t="shared" si="116"/>
        <v>63362.2576</v>
      </c>
      <c r="AR258" s="1">
        <f t="shared" si="117"/>
        <v>0.589912997355069</v>
      </c>
      <c r="AS258" s="1">
        <f t="shared" si="118"/>
        <v>0.41008700264493103</v>
      </c>
    </row>
    <row r="259" spans="1:45" ht="12.75">
      <c r="A259" s="3">
        <v>1585</v>
      </c>
      <c r="B259" s="6">
        <v>12</v>
      </c>
      <c r="D259" s="4">
        <v>41.0256</v>
      </c>
      <c r="E259" s="4">
        <v>6474.2507</v>
      </c>
      <c r="G259" s="4">
        <v>290.2093</v>
      </c>
      <c r="H259" s="4">
        <v>48592.300800000005</v>
      </c>
      <c r="I259" s="4">
        <f t="shared" si="119"/>
        <v>331.2349</v>
      </c>
      <c r="J259" s="4">
        <f t="shared" si="109"/>
        <v>55066.5515</v>
      </c>
      <c r="X259" s="4">
        <v>580.7891</v>
      </c>
      <c r="Y259" s="4">
        <v>9989.5693</v>
      </c>
      <c r="AA259" s="4">
        <v>3478.9023</v>
      </c>
      <c r="AB259" s="4">
        <v>48722.596000000005</v>
      </c>
      <c r="AC259" s="4">
        <f t="shared" si="120"/>
        <v>4059.6914</v>
      </c>
      <c r="AD259" s="4">
        <f t="shared" si="110"/>
        <v>58712.16530000001</v>
      </c>
      <c r="AQ259" s="4">
        <f t="shared" si="116"/>
        <v>113778.71680000001</v>
      </c>
      <c r="AR259" s="1">
        <f t="shared" si="117"/>
        <v>0.48397936845074346</v>
      </c>
      <c r="AS259" s="1">
        <f t="shared" si="118"/>
        <v>0.5160206315492565</v>
      </c>
    </row>
    <row r="260" spans="1:45" ht="12.75">
      <c r="A260" s="3">
        <v>1586</v>
      </c>
      <c r="B260" s="6">
        <v>12</v>
      </c>
      <c r="D260" s="4">
        <v>36.4172</v>
      </c>
      <c r="E260" s="4">
        <v>5747.0061</v>
      </c>
      <c r="G260" s="4">
        <v>137.0898</v>
      </c>
      <c r="H260" s="4">
        <v>21645.4034</v>
      </c>
      <c r="I260" s="4">
        <f t="shared" si="119"/>
        <v>173.507</v>
      </c>
      <c r="J260" s="4">
        <f t="shared" si="109"/>
        <v>27392.409499999998</v>
      </c>
      <c r="X260" s="4">
        <v>515.5498</v>
      </c>
      <c r="Y260" s="4">
        <v>8867.4533</v>
      </c>
      <c r="AA260" s="4">
        <v>7317.2819</v>
      </c>
      <c r="AB260" s="4">
        <v>106737.023</v>
      </c>
      <c r="AC260" s="4">
        <f t="shared" si="120"/>
        <v>7832.8317</v>
      </c>
      <c r="AD260" s="4">
        <f t="shared" si="110"/>
        <v>115604.4763</v>
      </c>
      <c r="AQ260" s="4">
        <f t="shared" si="116"/>
        <v>142996.8858</v>
      </c>
      <c r="AR260" s="1">
        <f t="shared" si="117"/>
        <v>0.1915594828988926</v>
      </c>
      <c r="AS260" s="1">
        <f t="shared" si="118"/>
        <v>0.8084405171011074</v>
      </c>
    </row>
    <row r="261" spans="1:45" ht="12.75">
      <c r="A261" s="3">
        <v>1587</v>
      </c>
      <c r="B261" s="6">
        <v>12</v>
      </c>
      <c r="D261" s="4">
        <v>2.9559</v>
      </c>
      <c r="E261" s="4">
        <v>466.4804</v>
      </c>
      <c r="G261" s="4">
        <v>48.5994</v>
      </c>
      <c r="H261" s="4">
        <v>7672.9046</v>
      </c>
      <c r="I261" s="4">
        <f t="shared" si="119"/>
        <v>51.5553</v>
      </c>
      <c r="J261" s="4">
        <f t="shared" si="109"/>
        <v>8139.385</v>
      </c>
      <c r="X261" s="4">
        <v>179.6877</v>
      </c>
      <c r="Y261" s="4">
        <v>2658.6732</v>
      </c>
      <c r="AA261" s="4">
        <v>7755.9305</v>
      </c>
      <c r="AB261" s="4">
        <v>113153.5193</v>
      </c>
      <c r="AC261" s="4">
        <f t="shared" si="120"/>
        <v>7935.618200000001</v>
      </c>
      <c r="AD261" s="4">
        <f t="shared" si="110"/>
        <v>115812.1925</v>
      </c>
      <c r="AQ261" s="4">
        <f t="shared" si="116"/>
        <v>123951.5775</v>
      </c>
      <c r="AR261" s="1">
        <f t="shared" si="117"/>
        <v>0.06566584438991913</v>
      </c>
      <c r="AS261" s="1">
        <f t="shared" si="118"/>
        <v>0.9343341556100809</v>
      </c>
    </row>
    <row r="262" spans="1:45" ht="12.75">
      <c r="A262" s="3">
        <v>1588</v>
      </c>
      <c r="B262" s="6">
        <v>12</v>
      </c>
      <c r="D262" s="4">
        <v>4.38</v>
      </c>
      <c r="E262" s="4">
        <v>691.222</v>
      </c>
      <c r="G262" s="4">
        <v>12.3201</v>
      </c>
      <c r="H262" s="4">
        <v>1945.1411</v>
      </c>
      <c r="I262" s="4">
        <f t="shared" si="119"/>
        <v>16.7001</v>
      </c>
      <c r="J262" s="4">
        <f t="shared" si="109"/>
        <v>2636.3631</v>
      </c>
      <c r="X262" s="4">
        <v>266.2578</v>
      </c>
      <c r="Y262" s="4">
        <v>3939.5724</v>
      </c>
      <c r="AA262" s="4">
        <v>11240.942</v>
      </c>
      <c r="AB262" s="4">
        <v>163985.1374</v>
      </c>
      <c r="AC262" s="4">
        <f t="shared" si="120"/>
        <v>11507.199799999999</v>
      </c>
      <c r="AD262" s="4">
        <f t="shared" si="110"/>
        <v>167924.7098</v>
      </c>
      <c r="AQ262" s="4">
        <f t="shared" si="116"/>
        <v>170561.0729</v>
      </c>
      <c r="AR262" s="1">
        <f t="shared" si="117"/>
        <v>0.015457003495432399</v>
      </c>
      <c r="AS262" s="1">
        <f t="shared" si="118"/>
        <v>0.9845429965045677</v>
      </c>
    </row>
    <row r="263" spans="1:45" ht="12.75">
      <c r="A263" s="3">
        <v>1589</v>
      </c>
      <c r="B263" s="6">
        <v>12</v>
      </c>
      <c r="D263" s="4">
        <v>4.368</v>
      </c>
      <c r="E263" s="4">
        <v>689.3334</v>
      </c>
      <c r="G263" s="4">
        <v>5.569</v>
      </c>
      <c r="H263" s="4">
        <v>898.7508</v>
      </c>
      <c r="I263" s="4">
        <f t="shared" si="119"/>
        <v>9.937000000000001</v>
      </c>
      <c r="J263" s="4">
        <f t="shared" si="109"/>
        <v>1588.0842</v>
      </c>
      <c r="X263" s="4">
        <v>265.5304</v>
      </c>
      <c r="Y263" s="4">
        <v>3928.8085</v>
      </c>
      <c r="AA263" s="4">
        <v>6896.7126</v>
      </c>
      <c r="AB263" s="4">
        <v>100592.6102</v>
      </c>
      <c r="AC263" s="4">
        <f t="shared" si="120"/>
        <v>7162.2429999999995</v>
      </c>
      <c r="AD263" s="4">
        <f t="shared" si="110"/>
        <v>104521.4187</v>
      </c>
      <c r="AQ263" s="4">
        <f t="shared" si="116"/>
        <v>106109.50289999999</v>
      </c>
      <c r="AR263" s="1">
        <f t="shared" si="117"/>
        <v>0.014966465364526744</v>
      </c>
      <c r="AS263" s="1">
        <f t="shared" si="118"/>
        <v>0.9850335346354733</v>
      </c>
    </row>
    <row r="264" spans="1:45" ht="12.75">
      <c r="A264" s="3">
        <v>1590</v>
      </c>
      <c r="B264" s="6">
        <v>12</v>
      </c>
      <c r="D264" s="4">
        <v>4.1594</v>
      </c>
      <c r="E264" s="4">
        <v>683.7767</v>
      </c>
      <c r="G264" s="4">
        <v>4.6811</v>
      </c>
      <c r="H264" s="4">
        <v>789.8068</v>
      </c>
      <c r="I264" s="4">
        <f t="shared" si="119"/>
        <v>8.840499999999999</v>
      </c>
      <c r="J264" s="4">
        <f aca="true" t="shared" si="121" ref="J264:J274">E264+H264</f>
        <v>1473.5835</v>
      </c>
      <c r="X264" s="4">
        <v>140.2793</v>
      </c>
      <c r="Y264" s="4">
        <v>2067.951</v>
      </c>
      <c r="AA264" s="4">
        <v>16043.7662</v>
      </c>
      <c r="AB264" s="4">
        <v>234019.5782</v>
      </c>
      <c r="AC264" s="4">
        <f t="shared" si="120"/>
        <v>16184.0455</v>
      </c>
      <c r="AD264" s="4">
        <f aca="true" t="shared" si="122" ref="AD264:AD274">Y264+AB264</f>
        <v>236087.5292</v>
      </c>
      <c r="AQ264" s="4">
        <f t="shared" si="116"/>
        <v>237561.1127</v>
      </c>
      <c r="AR264" s="1">
        <f t="shared" si="117"/>
        <v>0.006202965978951655</v>
      </c>
      <c r="AS264" s="1">
        <f t="shared" si="118"/>
        <v>0.9937970340210484</v>
      </c>
    </row>
    <row r="265" spans="1:45" ht="12.75">
      <c r="A265" s="3">
        <v>1591</v>
      </c>
      <c r="B265" s="6">
        <v>12</v>
      </c>
      <c r="D265" s="4">
        <v>4.2787</v>
      </c>
      <c r="E265" s="4">
        <v>721.2833</v>
      </c>
      <c r="G265" s="4">
        <v>10.3405</v>
      </c>
      <c r="H265" s="4">
        <v>1744.7159</v>
      </c>
      <c r="I265" s="4">
        <f t="shared" si="119"/>
        <v>14.6192</v>
      </c>
      <c r="J265" s="4">
        <f t="shared" si="121"/>
        <v>2465.9992</v>
      </c>
      <c r="X265" s="4">
        <v>70.7619</v>
      </c>
      <c r="Y265" s="4">
        <v>1034.1611</v>
      </c>
      <c r="AA265" s="4">
        <v>17667.048</v>
      </c>
      <c r="AB265" s="4">
        <v>257784.7569</v>
      </c>
      <c r="AC265" s="4">
        <f t="shared" si="120"/>
        <v>17737.8099</v>
      </c>
      <c r="AD265" s="4">
        <f t="shared" si="122"/>
        <v>258818.918</v>
      </c>
      <c r="AQ265" s="4">
        <f t="shared" si="116"/>
        <v>261284.9172</v>
      </c>
      <c r="AR265" s="1">
        <f t="shared" si="117"/>
        <v>0.009437969961780864</v>
      </c>
      <c r="AS265" s="1">
        <f t="shared" si="118"/>
        <v>0.9905620300382192</v>
      </c>
    </row>
    <row r="266" spans="1:45" ht="12.75">
      <c r="A266" s="3">
        <v>1592</v>
      </c>
      <c r="B266" s="6">
        <v>12</v>
      </c>
      <c r="D266" s="4">
        <v>4.2905</v>
      </c>
      <c r="E266" s="4">
        <v>723.2594</v>
      </c>
      <c r="G266" s="4">
        <v>13.4502</v>
      </c>
      <c r="H266" s="4">
        <v>2269.388</v>
      </c>
      <c r="I266" s="4">
        <f t="shared" si="119"/>
        <v>17.7407</v>
      </c>
      <c r="J266" s="4">
        <f t="shared" si="121"/>
        <v>2992.6474</v>
      </c>
      <c r="X266" s="4">
        <v>70.9558</v>
      </c>
      <c r="Y266" s="4">
        <v>1036.9944</v>
      </c>
      <c r="AA266" s="4">
        <v>15508.0087</v>
      </c>
      <c r="AB266" s="4">
        <v>226293.6751</v>
      </c>
      <c r="AC266" s="4">
        <f t="shared" si="120"/>
        <v>15578.9645</v>
      </c>
      <c r="AD266" s="4">
        <f t="shared" si="122"/>
        <v>227330.6695</v>
      </c>
      <c r="AQ266" s="4">
        <f t="shared" si="116"/>
        <v>230323.31689999998</v>
      </c>
      <c r="AR266" s="1">
        <f t="shared" si="117"/>
        <v>0.01299324549628349</v>
      </c>
      <c r="AS266" s="1">
        <f t="shared" si="118"/>
        <v>0.9870067545037166</v>
      </c>
    </row>
    <row r="267" spans="1:45" ht="12.75">
      <c r="A267" s="3">
        <v>1593</v>
      </c>
      <c r="B267" s="6">
        <v>12</v>
      </c>
      <c r="D267" s="4">
        <v>0.9613</v>
      </c>
      <c r="E267" s="4">
        <v>162.0417</v>
      </c>
      <c r="G267" s="4">
        <v>4.6106</v>
      </c>
      <c r="H267" s="4">
        <v>777.9174</v>
      </c>
      <c r="I267" s="4">
        <f t="shared" si="119"/>
        <v>5.571899999999999</v>
      </c>
      <c r="J267" s="4">
        <f t="shared" si="121"/>
        <v>939.9591</v>
      </c>
      <c r="X267" s="4">
        <v>15.8972</v>
      </c>
      <c r="Y267" s="4">
        <v>232.3321</v>
      </c>
      <c r="AA267" s="4">
        <v>8009.825199999999</v>
      </c>
      <c r="AB267" s="4">
        <v>131646.2287</v>
      </c>
      <c r="AC267" s="4">
        <f t="shared" si="120"/>
        <v>8025.7224</v>
      </c>
      <c r="AD267" s="4">
        <f t="shared" si="122"/>
        <v>131878.5608</v>
      </c>
      <c r="AQ267" s="4">
        <f t="shared" si="116"/>
        <v>132818.5199</v>
      </c>
      <c r="AR267" s="1">
        <f t="shared" si="117"/>
        <v>0.007077018330784756</v>
      </c>
      <c r="AS267" s="1">
        <f t="shared" si="118"/>
        <v>0.9929229816692152</v>
      </c>
    </row>
    <row r="268" spans="1:51" ht="12.75">
      <c r="A268" s="3">
        <v>1594</v>
      </c>
      <c r="B268" s="6">
        <v>12</v>
      </c>
      <c r="D268" s="4">
        <v>0</v>
      </c>
      <c r="E268" s="4">
        <v>0</v>
      </c>
      <c r="G268" s="4">
        <v>2.2287</v>
      </c>
      <c r="H268" s="4">
        <v>372.9818</v>
      </c>
      <c r="I268" s="4">
        <f t="shared" si="119"/>
        <v>2.2287</v>
      </c>
      <c r="J268" s="4">
        <f t="shared" si="121"/>
        <v>372.9818</v>
      </c>
      <c r="X268" s="4">
        <v>0</v>
      </c>
      <c r="Y268" s="4">
        <v>0</v>
      </c>
      <c r="AA268" s="4">
        <v>7636.094499999999</v>
      </c>
      <c r="AB268" s="4">
        <v>139628.7145</v>
      </c>
      <c r="AC268" s="4">
        <f t="shared" si="120"/>
        <v>7636.094499999999</v>
      </c>
      <c r="AD268" s="4">
        <f t="shared" si="122"/>
        <v>139628.7145</v>
      </c>
      <c r="AQ268" s="4">
        <f aca="true" t="shared" si="123" ref="AQ268:AQ274">J268+AD268</f>
        <v>140001.6963</v>
      </c>
      <c r="AR268" s="1">
        <f>J268/AQ268</f>
        <v>0.0026641234346244133</v>
      </c>
      <c r="AS268" s="1">
        <f aca="true" t="shared" si="124" ref="AS268:AS274">AD268/AQ268</f>
        <v>0.9973358765653755</v>
      </c>
      <c r="AY268" t="s">
        <v>76</v>
      </c>
    </row>
    <row r="269" spans="1:45" ht="12.75">
      <c r="A269" s="3">
        <v>1595</v>
      </c>
      <c r="B269" s="6">
        <v>12</v>
      </c>
      <c r="D269" s="4">
        <v>0</v>
      </c>
      <c r="E269" s="4">
        <v>0</v>
      </c>
      <c r="G269" s="4">
        <v>6.6677</v>
      </c>
      <c r="H269" s="4">
        <v>1115.8881</v>
      </c>
      <c r="I269" s="4">
        <f t="shared" si="119"/>
        <v>6.6677</v>
      </c>
      <c r="J269" s="4">
        <f t="shared" si="121"/>
        <v>1115.8881</v>
      </c>
      <c r="X269" s="4">
        <v>0</v>
      </c>
      <c r="Y269" s="4">
        <v>0</v>
      </c>
      <c r="AA269" s="4">
        <v>4388.8767</v>
      </c>
      <c r="AB269" s="4">
        <v>64026.8594</v>
      </c>
      <c r="AC269" s="4">
        <f t="shared" si="120"/>
        <v>4388.8767</v>
      </c>
      <c r="AD269" s="4">
        <f t="shared" si="122"/>
        <v>64026.8594</v>
      </c>
      <c r="AQ269" s="4">
        <f t="shared" si="123"/>
        <v>65142.7475</v>
      </c>
      <c r="AR269" s="1">
        <f>J269/AQ269</f>
        <v>0.01712989001576883</v>
      </c>
      <c r="AS269" s="1">
        <f t="shared" si="124"/>
        <v>0.9828701099842312</v>
      </c>
    </row>
    <row r="270" spans="1:45" ht="12.75">
      <c r="A270" s="3">
        <v>1596</v>
      </c>
      <c r="B270" s="6">
        <v>12</v>
      </c>
      <c r="D270" s="4">
        <v>0</v>
      </c>
      <c r="E270" s="4">
        <v>0</v>
      </c>
      <c r="G270" s="4">
        <v>5.12</v>
      </c>
      <c r="H270" s="4">
        <v>857.6613</v>
      </c>
      <c r="I270" s="4">
        <f t="shared" si="119"/>
        <v>5.12</v>
      </c>
      <c r="J270" s="4">
        <f t="shared" si="121"/>
        <v>857.6613</v>
      </c>
      <c r="X270" s="4">
        <v>0</v>
      </c>
      <c r="Y270" s="4">
        <v>0</v>
      </c>
      <c r="AA270" s="4">
        <v>3712.4549</v>
      </c>
      <c r="AB270" s="4">
        <v>54173.2803</v>
      </c>
      <c r="AC270" s="4">
        <f t="shared" si="120"/>
        <v>3712.4549</v>
      </c>
      <c r="AD270" s="4">
        <f t="shared" si="122"/>
        <v>54173.2803</v>
      </c>
      <c r="AQ270" s="4">
        <f t="shared" si="123"/>
        <v>55030.9416</v>
      </c>
      <c r="AR270" s="1">
        <f>J270/AQ270</f>
        <v>0.015585074052231009</v>
      </c>
      <c r="AS270" s="1">
        <f t="shared" si="124"/>
        <v>0.984414925947769</v>
      </c>
    </row>
    <row r="271" spans="1:45" ht="12.75">
      <c r="A271" s="3">
        <v>1597</v>
      </c>
      <c r="B271" s="6">
        <v>12</v>
      </c>
      <c r="D271" s="4">
        <v>0</v>
      </c>
      <c r="E271" s="4">
        <v>0</v>
      </c>
      <c r="G271" s="4">
        <v>1.6527</v>
      </c>
      <c r="H271" s="4">
        <v>278.2232</v>
      </c>
      <c r="I271" s="4">
        <f t="shared" si="119"/>
        <v>1.6527</v>
      </c>
      <c r="J271" s="4">
        <f t="shared" si="121"/>
        <v>278.2232</v>
      </c>
      <c r="X271" s="4">
        <v>0</v>
      </c>
      <c r="Y271" s="4">
        <v>0</v>
      </c>
      <c r="AA271" s="4">
        <v>2103.2265</v>
      </c>
      <c r="AB271" s="4">
        <v>30722.5234</v>
      </c>
      <c r="AC271" s="4">
        <f t="shared" si="120"/>
        <v>2103.2265</v>
      </c>
      <c r="AD271" s="4">
        <f t="shared" si="122"/>
        <v>30722.5234</v>
      </c>
      <c r="AQ271" s="4">
        <f t="shared" si="123"/>
        <v>31000.7466</v>
      </c>
      <c r="AR271" s="1">
        <f>J271/AQ271</f>
        <v>0.00897472578934599</v>
      </c>
      <c r="AS271" s="1">
        <f t="shared" si="124"/>
        <v>0.991025274210654</v>
      </c>
    </row>
    <row r="272" spans="1:45" ht="12.75">
      <c r="A272" s="3">
        <v>1598</v>
      </c>
      <c r="B272" s="6">
        <v>12</v>
      </c>
      <c r="D272" s="4">
        <v>0</v>
      </c>
      <c r="E272" s="4">
        <v>0</v>
      </c>
      <c r="G272" s="4">
        <v>0.1693</v>
      </c>
      <c r="H272" s="4">
        <v>28.3313</v>
      </c>
      <c r="I272" s="4">
        <f t="shared" si="119"/>
        <v>0.1693</v>
      </c>
      <c r="J272" s="4">
        <f t="shared" si="121"/>
        <v>28.3313</v>
      </c>
      <c r="X272" s="4">
        <v>0</v>
      </c>
      <c r="Y272" s="4">
        <v>0</v>
      </c>
      <c r="AA272" s="4">
        <v>1327.9118</v>
      </c>
      <c r="AB272" s="4">
        <v>19007.1417</v>
      </c>
      <c r="AC272" s="4">
        <f t="shared" si="120"/>
        <v>1327.9118</v>
      </c>
      <c r="AD272" s="4">
        <f t="shared" si="122"/>
        <v>19007.1417</v>
      </c>
      <c r="AQ272" s="4">
        <f t="shared" si="123"/>
        <v>19035.473</v>
      </c>
      <c r="AR272" s="1">
        <f>J272/AQ272</f>
        <v>0.00148834231752476</v>
      </c>
      <c r="AS272" s="1">
        <f t="shared" si="124"/>
        <v>0.9985116576824752</v>
      </c>
    </row>
    <row r="273" spans="1:45" ht="12.75">
      <c r="A273" s="3">
        <v>1599</v>
      </c>
      <c r="B273" s="6">
        <v>12</v>
      </c>
      <c r="D273" s="4">
        <v>0</v>
      </c>
      <c r="E273" s="4">
        <v>0</v>
      </c>
      <c r="G273" s="4">
        <v>0</v>
      </c>
      <c r="H273" s="4">
        <v>0</v>
      </c>
      <c r="I273" s="4">
        <f t="shared" si="119"/>
        <v>0</v>
      </c>
      <c r="J273" s="4">
        <f t="shared" si="121"/>
        <v>0</v>
      </c>
      <c r="X273" s="4">
        <v>0</v>
      </c>
      <c r="Y273" s="4">
        <v>0</v>
      </c>
      <c r="AA273" s="4">
        <v>1384.8855</v>
      </c>
      <c r="AB273" s="4">
        <v>19709.295</v>
      </c>
      <c r="AC273" s="4">
        <f t="shared" si="120"/>
        <v>1384.8855</v>
      </c>
      <c r="AD273" s="4">
        <f t="shared" si="122"/>
        <v>19709.295</v>
      </c>
      <c r="AQ273" s="4">
        <f t="shared" si="123"/>
        <v>19709.295</v>
      </c>
      <c r="AR273" s="1">
        <f>J273/AQ273</f>
        <v>0</v>
      </c>
      <c r="AS273" s="1">
        <f t="shared" si="124"/>
        <v>1</v>
      </c>
    </row>
    <row r="274" spans="1:45" ht="12.75">
      <c r="A274" s="3">
        <v>1600</v>
      </c>
      <c r="B274" s="6">
        <v>12</v>
      </c>
      <c r="D274" s="4">
        <v>23.8961</v>
      </c>
      <c r="E274" s="4">
        <v>4316.4443</v>
      </c>
      <c r="G274" s="4">
        <v>1943.4632</v>
      </c>
      <c r="H274" s="4">
        <v>351052.7764</v>
      </c>
      <c r="I274" s="4">
        <f t="shared" si="119"/>
        <v>1967.3592999999998</v>
      </c>
      <c r="J274" s="4">
        <f t="shared" si="121"/>
        <v>355369.22069999995</v>
      </c>
      <c r="X274" s="4">
        <v>131.0839</v>
      </c>
      <c r="Y274" s="4">
        <v>1886.9482</v>
      </c>
      <c r="AA274" s="4">
        <v>2780.2976</v>
      </c>
      <c r="AB274" s="4">
        <v>40554.284</v>
      </c>
      <c r="AC274" s="4">
        <f t="shared" si="120"/>
        <v>2911.3815</v>
      </c>
      <c r="AD274" s="4">
        <f t="shared" si="122"/>
        <v>42441.2322</v>
      </c>
      <c r="AQ274" s="4">
        <f t="shared" si="123"/>
        <v>397810.4528999999</v>
      </c>
      <c r="AR274" s="1">
        <f>J274/AQ274</f>
        <v>0.8933129285804144</v>
      </c>
      <c r="AS274" s="1">
        <f t="shared" si="124"/>
        <v>0.10668707141958564</v>
      </c>
    </row>
    <row r="275" ht="12.75">
      <c r="A275" s="3">
        <v>1601</v>
      </c>
    </row>
    <row r="276" ht="12.75">
      <c r="A276" s="3">
        <v>1602</v>
      </c>
    </row>
    <row r="277" ht="12.75">
      <c r="A277" s="3">
        <v>1603</v>
      </c>
    </row>
    <row r="278" ht="12.75">
      <c r="A278" s="3">
        <v>1604</v>
      </c>
    </row>
    <row r="279" ht="12.75">
      <c r="A279" s="3">
        <v>1605</v>
      </c>
    </row>
    <row r="280" ht="12.75">
      <c r="A280" s="3">
        <v>1606</v>
      </c>
    </row>
    <row r="281" ht="12.75">
      <c r="A281" s="3">
        <v>1607</v>
      </c>
    </row>
    <row r="282" ht="12.75">
      <c r="A282" s="3">
        <v>1608</v>
      </c>
    </row>
    <row r="283" ht="12.75">
      <c r="A283" s="3">
        <v>1609</v>
      </c>
    </row>
    <row r="284" ht="12.75">
      <c r="A284" s="3">
        <v>1610</v>
      </c>
    </row>
    <row r="285" ht="12.75">
      <c r="A285" s="3">
        <v>1611</v>
      </c>
    </row>
    <row r="286" ht="12.75">
      <c r="A286" s="3">
        <v>1612</v>
      </c>
    </row>
    <row r="287" ht="12.75">
      <c r="A287" s="3">
        <v>1613</v>
      </c>
    </row>
    <row r="288" ht="12.75">
      <c r="A288" s="3">
        <v>1614</v>
      </c>
    </row>
    <row r="289" ht="12.75">
      <c r="A289" s="3">
        <v>1615</v>
      </c>
    </row>
    <row r="290" ht="12.75">
      <c r="A290" s="3">
        <v>1616</v>
      </c>
    </row>
    <row r="291" ht="12.75">
      <c r="A291" s="3">
        <v>1617</v>
      </c>
    </row>
    <row r="292" ht="12.75">
      <c r="A292" s="3">
        <v>1618</v>
      </c>
    </row>
    <row r="293" ht="12.75">
      <c r="A293" s="3">
        <v>1619</v>
      </c>
    </row>
    <row r="294" ht="12.75">
      <c r="A294" s="3">
        <v>1620</v>
      </c>
    </row>
    <row r="295" ht="12.75">
      <c r="A295" s="3">
        <v>1621</v>
      </c>
    </row>
    <row r="296" ht="12.75">
      <c r="A296" s="3">
        <v>1622</v>
      </c>
    </row>
    <row r="297" ht="12.75">
      <c r="A297" s="3">
        <v>1623</v>
      </c>
    </row>
    <row r="298" ht="12.75">
      <c r="A298" s="3">
        <v>1624</v>
      </c>
    </row>
    <row r="299" ht="12.75">
      <c r="A299" s="3">
        <v>1625</v>
      </c>
    </row>
    <row r="300" ht="12.75">
      <c r="A300" s="3">
        <v>1626</v>
      </c>
    </row>
    <row r="301" ht="12.75">
      <c r="A301" s="3">
        <v>1627</v>
      </c>
    </row>
    <row r="302" ht="12.75">
      <c r="A302" s="3">
        <v>1628</v>
      </c>
    </row>
    <row r="303" ht="12.75">
      <c r="A303" s="3">
        <v>1629</v>
      </c>
    </row>
    <row r="304" ht="12.75">
      <c r="A304" s="3">
        <v>1630</v>
      </c>
    </row>
    <row r="305" ht="12.75">
      <c r="A305" s="3">
        <v>1631</v>
      </c>
    </row>
    <row r="306" ht="12.75">
      <c r="A306" s="3">
        <v>1632</v>
      </c>
    </row>
    <row r="307" ht="12.75">
      <c r="A307" s="3">
        <v>1633</v>
      </c>
    </row>
    <row r="308" ht="12.75">
      <c r="A308" s="3">
        <v>1634</v>
      </c>
    </row>
    <row r="309" ht="12.75">
      <c r="A309" s="3">
        <v>1635</v>
      </c>
    </row>
    <row r="310" ht="12.75">
      <c r="A310" s="3">
        <v>1636</v>
      </c>
    </row>
    <row r="311" ht="12.75">
      <c r="A311" s="3">
        <v>1637</v>
      </c>
    </row>
    <row r="312" ht="12.75">
      <c r="A312" s="3">
        <v>1638</v>
      </c>
    </row>
    <row r="313" ht="12.75">
      <c r="A313" s="3">
        <v>1639</v>
      </c>
    </row>
    <row r="314" ht="12.75">
      <c r="A314" s="3">
        <v>1640</v>
      </c>
    </row>
    <row r="315" ht="12.75">
      <c r="A315" s="3">
        <v>1641</v>
      </c>
    </row>
    <row r="316" ht="12.75">
      <c r="A316" s="3">
        <v>1642</v>
      </c>
    </row>
    <row r="317" ht="12.75">
      <c r="A317" s="3">
        <v>1643</v>
      </c>
    </row>
    <row r="318" ht="12.75">
      <c r="A318" s="3">
        <v>1644</v>
      </c>
    </row>
    <row r="319" ht="12.75">
      <c r="A319" s="3">
        <v>1645</v>
      </c>
    </row>
    <row r="320" ht="12.75">
      <c r="A320" s="3">
        <v>1646</v>
      </c>
    </row>
    <row r="321" ht="12.75">
      <c r="A321" s="3">
        <v>1647</v>
      </c>
    </row>
    <row r="322" ht="12.75">
      <c r="A322" s="3">
        <v>1648</v>
      </c>
    </row>
    <row r="323" ht="12.75">
      <c r="A323" s="3">
        <v>1649</v>
      </c>
    </row>
    <row r="324" ht="12.75">
      <c r="A324" s="3">
        <v>1650</v>
      </c>
    </row>
    <row r="325" ht="12.75">
      <c r="A325" s="3">
        <v>1651</v>
      </c>
    </row>
    <row r="326" ht="12.75">
      <c r="A326" s="3">
        <v>1652</v>
      </c>
    </row>
    <row r="327" ht="12.75">
      <c r="A327" s="3">
        <v>1653</v>
      </c>
    </row>
    <row r="328" ht="12.75">
      <c r="A328" s="3">
        <v>1654</v>
      </c>
    </row>
    <row r="329" ht="12.75">
      <c r="A329" s="3">
        <v>1655</v>
      </c>
    </row>
    <row r="330" ht="12.75">
      <c r="A330" s="3">
        <v>1656</v>
      </c>
    </row>
    <row r="331" ht="12.75">
      <c r="A331" s="3">
        <v>1657</v>
      </c>
    </row>
    <row r="332" ht="12.75">
      <c r="A332" s="3">
        <v>1658</v>
      </c>
    </row>
    <row r="333" ht="12.75">
      <c r="A333" s="3">
        <v>1659</v>
      </c>
    </row>
    <row r="334" ht="12.75">
      <c r="A334" s="3">
        <v>1660</v>
      </c>
    </row>
    <row r="335" ht="12.75">
      <c r="A335" s="3">
        <v>1661</v>
      </c>
    </row>
    <row r="336" ht="12.75">
      <c r="A336" s="3">
        <v>1662</v>
      </c>
    </row>
    <row r="337" ht="12.75">
      <c r="A337" s="3">
        <v>1663</v>
      </c>
    </row>
    <row r="338" ht="12.75">
      <c r="A338" s="3">
        <v>1664</v>
      </c>
    </row>
    <row r="339" ht="12.75">
      <c r="A339" s="3">
        <v>1665</v>
      </c>
    </row>
    <row r="340" ht="12.75">
      <c r="A340" s="3">
        <v>1666</v>
      </c>
    </row>
    <row r="341" ht="12.75">
      <c r="A341" s="3">
        <v>1667</v>
      </c>
    </row>
    <row r="342" ht="12.75">
      <c r="A342" s="3">
        <v>1668</v>
      </c>
    </row>
    <row r="343" ht="12.75">
      <c r="A343" s="3">
        <v>1669</v>
      </c>
    </row>
    <row r="344" ht="12.75">
      <c r="A344" s="3">
        <v>1670</v>
      </c>
    </row>
    <row r="345" ht="12.75">
      <c r="A345" s="3">
        <v>1671</v>
      </c>
    </row>
    <row r="346" ht="12.75">
      <c r="A346" s="3">
        <v>1672</v>
      </c>
    </row>
    <row r="347" ht="12.75">
      <c r="A347" s="3">
        <v>1673</v>
      </c>
    </row>
    <row r="348" ht="12.75">
      <c r="A348" s="3">
        <v>1674</v>
      </c>
    </row>
    <row r="349" ht="12.75">
      <c r="A349" s="3">
        <v>1675</v>
      </c>
    </row>
    <row r="350" ht="12.75">
      <c r="A350" s="3">
        <v>1676</v>
      </c>
    </row>
    <row r="351" ht="12.75">
      <c r="A351" s="3">
        <v>1677</v>
      </c>
    </row>
    <row r="352" ht="12.75">
      <c r="A352" s="3">
        <v>1678</v>
      </c>
    </row>
    <row r="353" ht="12.75">
      <c r="A353" s="3">
        <v>1679</v>
      </c>
    </row>
    <row r="354" ht="12.75">
      <c r="A354" s="3">
        <v>1680</v>
      </c>
    </row>
    <row r="355" ht="12.75">
      <c r="A355" s="3">
        <v>1681</v>
      </c>
    </row>
    <row r="356" ht="12.75">
      <c r="A356" s="3">
        <v>1682</v>
      </c>
    </row>
    <row r="357" ht="12.75">
      <c r="A357" s="3">
        <v>1683</v>
      </c>
    </row>
    <row r="358" ht="12.75">
      <c r="A358" s="3">
        <v>1684</v>
      </c>
    </row>
    <row r="359" ht="12.75">
      <c r="A359" s="3">
        <v>1685</v>
      </c>
    </row>
    <row r="360" ht="12.75">
      <c r="A360" s="3">
        <v>1686</v>
      </c>
    </row>
    <row r="361" ht="12.75">
      <c r="A361" s="3">
        <v>1687</v>
      </c>
    </row>
    <row r="362" ht="12.75">
      <c r="A362" s="3">
        <v>1688</v>
      </c>
    </row>
    <row r="363" ht="12.75">
      <c r="A363" s="3">
        <v>1689</v>
      </c>
    </row>
    <row r="364" ht="12.75">
      <c r="A364" s="3">
        <v>1690</v>
      </c>
    </row>
    <row r="365" ht="12.75">
      <c r="A365" s="3">
        <v>1691</v>
      </c>
    </row>
    <row r="366" ht="12.75">
      <c r="A366" s="3">
        <v>1692</v>
      </c>
    </row>
    <row r="367" ht="12.75">
      <c r="A367" s="3">
        <v>1693</v>
      </c>
    </row>
    <row r="368" ht="12.75">
      <c r="A368" s="3">
        <v>1694</v>
      </c>
    </row>
    <row r="369" ht="12.75">
      <c r="A369" s="3">
        <v>1695</v>
      </c>
    </row>
    <row r="370" ht="12.75">
      <c r="A370" s="3">
        <v>1696</v>
      </c>
    </row>
    <row r="371" ht="12.75">
      <c r="A371" s="3">
        <v>1697</v>
      </c>
    </row>
    <row r="372" ht="12.75">
      <c r="A372" s="3">
        <v>1698</v>
      </c>
    </row>
    <row r="373" ht="12.75">
      <c r="A373" s="3">
        <v>1699</v>
      </c>
    </row>
    <row r="374" ht="12.75">
      <c r="A374" s="3">
        <v>1700</v>
      </c>
    </row>
    <row r="375" ht="12.75">
      <c r="A375" s="3">
        <v>1701</v>
      </c>
    </row>
    <row r="376" ht="12.75">
      <c r="A376" s="3">
        <v>1702</v>
      </c>
    </row>
    <row r="377" ht="12.75">
      <c r="A377" s="3">
        <v>1703</v>
      </c>
    </row>
    <row r="378" ht="12.75">
      <c r="A378" s="3">
        <v>1704</v>
      </c>
    </row>
    <row r="379" ht="12.75">
      <c r="A379" s="3">
        <v>1705</v>
      </c>
    </row>
    <row r="380" ht="12.75">
      <c r="A380" s="3">
        <v>1706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BC482"/>
  <sheetViews>
    <sheetView zoomScale="90" zoomScaleNormal="90" zoomScalePageLayoutView="0" workbookViewId="0" topLeftCell="A1">
      <pane xSplit="1" ySplit="7" topLeftCell="T1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51" sqref="T151"/>
    </sheetView>
  </sheetViews>
  <sheetFormatPr defaultColWidth="9.140625" defaultRowHeight="12.75"/>
  <cols>
    <col min="1" max="1" width="9.140625" style="3" customWidth="1"/>
    <col min="2" max="3" width="9.57421875" style="4" customWidth="1"/>
    <col min="4" max="4" width="12.8515625" style="4" customWidth="1"/>
    <col min="5" max="6" width="10.57421875" style="4" customWidth="1"/>
    <col min="7" max="7" width="12.8515625" style="4" customWidth="1"/>
    <col min="8" max="8" width="11.7109375" style="4" customWidth="1"/>
    <col min="9" max="9" width="13.00390625" style="4" customWidth="1"/>
    <col min="10" max="10" width="8.421875" style="4" customWidth="1"/>
    <col min="11" max="11" width="10.57421875" style="4" customWidth="1"/>
    <col min="12" max="12" width="8.57421875" style="4" customWidth="1"/>
    <col min="13" max="13" width="11.7109375" style="4" customWidth="1"/>
    <col min="14" max="16" width="15.28125" style="4" customWidth="1"/>
    <col min="17" max="17" width="8.421875" style="4" customWidth="1"/>
    <col min="18" max="18" width="11.7109375" style="4" customWidth="1"/>
    <col min="19" max="19" width="10.57421875" style="4" customWidth="1"/>
    <col min="20" max="20" width="12.8515625" style="4" customWidth="1"/>
    <col min="21" max="21" width="8.421875" style="4" customWidth="1"/>
    <col min="22" max="22" width="11.7109375" style="4" customWidth="1"/>
    <col min="23" max="24" width="10.57421875" style="4" customWidth="1"/>
    <col min="25" max="26" width="11.7109375" style="4" customWidth="1"/>
    <col min="27" max="27" width="12.8515625" style="4" customWidth="1"/>
    <col min="28" max="28" width="11.7109375" style="4" customWidth="1"/>
    <col min="29" max="29" width="13.00390625" style="4" customWidth="1"/>
    <col min="30" max="30" width="8.421875" style="4" customWidth="1"/>
    <col min="31" max="31" width="11.7109375" style="4" customWidth="1"/>
    <col min="32" max="32" width="10.57421875" style="4" customWidth="1"/>
    <col min="33" max="33" width="11.7109375" style="4" customWidth="1"/>
    <col min="34" max="36" width="15.28125" style="4" customWidth="1"/>
    <col min="37" max="37" width="8.421875" style="4" customWidth="1"/>
    <col min="38" max="38" width="11.7109375" style="4" customWidth="1"/>
    <col min="39" max="39" width="11.140625" style="4" customWidth="1"/>
    <col min="40" max="43" width="12.8515625" style="4" customWidth="1"/>
    <col min="44" max="45" width="12.8515625" style="1" customWidth="1"/>
    <col min="46" max="46" width="8.421875" style="4" customWidth="1"/>
    <col min="47" max="47" width="13.57421875" style="4" customWidth="1"/>
    <col min="48" max="48" width="9.00390625" style="1" customWidth="1"/>
    <col min="49" max="49" width="9.57421875" style="1" customWidth="1"/>
    <col min="50" max="50" width="8.421875" style="1" customWidth="1"/>
    <col min="51" max="51" width="15.00390625" style="4" customWidth="1"/>
    <col min="52" max="52" width="9.00390625" style="1" customWidth="1"/>
    <col min="53" max="53" width="9.57421875" style="1" customWidth="1"/>
    <col min="54" max="54" width="8.421875" style="1" customWidth="1"/>
  </cols>
  <sheetData>
    <row r="1" spans="2:22" ht="12.75">
      <c r="B1" s="5" t="s">
        <v>112</v>
      </c>
      <c r="V1" s="5"/>
    </row>
    <row r="2" spans="2:22" ht="12.75">
      <c r="B2" s="5" t="s">
        <v>91</v>
      </c>
      <c r="V2" s="5"/>
    </row>
    <row r="3" spans="47:51" ht="12.75">
      <c r="AU3" s="5" t="s">
        <v>120</v>
      </c>
      <c r="AV3" s="2"/>
      <c r="AW3" s="2"/>
      <c r="AX3" s="2"/>
      <c r="AY3" s="5" t="s">
        <v>120</v>
      </c>
    </row>
    <row r="4" spans="1:53" ht="12.75">
      <c r="A4" s="3" t="s">
        <v>125</v>
      </c>
      <c r="B4" s="5" t="s">
        <v>84</v>
      </c>
      <c r="C4" s="5" t="s">
        <v>84</v>
      </c>
      <c r="D4" s="5" t="s">
        <v>84</v>
      </c>
      <c r="E4" s="5" t="s">
        <v>84</v>
      </c>
      <c r="F4" s="5" t="s">
        <v>84</v>
      </c>
      <c r="G4" s="5" t="s">
        <v>84</v>
      </c>
      <c r="H4" s="5" t="s">
        <v>84</v>
      </c>
      <c r="I4" s="5" t="s">
        <v>84</v>
      </c>
      <c r="J4" s="5"/>
      <c r="K4" s="5" t="s">
        <v>84</v>
      </c>
      <c r="L4" s="5" t="s">
        <v>84</v>
      </c>
      <c r="M4" s="5" t="s">
        <v>84</v>
      </c>
      <c r="N4" s="5" t="s">
        <v>84</v>
      </c>
      <c r="O4" s="5" t="s">
        <v>84</v>
      </c>
      <c r="P4" s="5" t="s">
        <v>84</v>
      </c>
      <c r="Q4" s="5"/>
      <c r="R4" s="5" t="s">
        <v>84</v>
      </c>
      <c r="S4" s="5" t="s">
        <v>84</v>
      </c>
      <c r="T4" s="5" t="s">
        <v>84</v>
      </c>
      <c r="U4" s="5"/>
      <c r="V4" s="5" t="s">
        <v>117</v>
      </c>
      <c r="W4" s="5" t="s">
        <v>117</v>
      </c>
      <c r="X4" s="5" t="s">
        <v>117</v>
      </c>
      <c r="Y4" s="5" t="s">
        <v>117</v>
      </c>
      <c r="Z4" s="5" t="s">
        <v>117</v>
      </c>
      <c r="AA4" s="5" t="s">
        <v>117</v>
      </c>
      <c r="AB4" s="5" t="s">
        <v>117</v>
      </c>
      <c r="AC4" s="5" t="s">
        <v>117</v>
      </c>
      <c r="AD4" s="5"/>
      <c r="AE4" s="5" t="s">
        <v>117</v>
      </c>
      <c r="AF4" s="5" t="s">
        <v>117</v>
      </c>
      <c r="AG4" s="5" t="s">
        <v>117</v>
      </c>
      <c r="AH4" s="5" t="s">
        <v>117</v>
      </c>
      <c r="AI4" s="5" t="s">
        <v>117</v>
      </c>
      <c r="AJ4" s="5" t="s">
        <v>117</v>
      </c>
      <c r="AK4" s="5"/>
      <c r="AL4" s="5" t="s">
        <v>117</v>
      </c>
      <c r="AM4" s="5" t="s">
        <v>117</v>
      </c>
      <c r="AN4" s="5" t="s">
        <v>117</v>
      </c>
      <c r="AO4" s="5" t="s">
        <v>117</v>
      </c>
      <c r="AP4" s="5"/>
      <c r="AQ4" s="5" t="s">
        <v>122</v>
      </c>
      <c r="AR4" s="2" t="s">
        <v>115</v>
      </c>
      <c r="AS4" s="2" t="s">
        <v>115</v>
      </c>
      <c r="AT4" s="5"/>
      <c r="AU4" s="5" t="s">
        <v>81</v>
      </c>
      <c r="AV4" s="2" t="s">
        <v>114</v>
      </c>
      <c r="AW4" s="2" t="s">
        <v>114</v>
      </c>
      <c r="AX4" s="2"/>
      <c r="AY4" s="5" t="s">
        <v>100</v>
      </c>
      <c r="AZ4" s="2" t="s">
        <v>114</v>
      </c>
      <c r="BA4" s="2" t="s">
        <v>114</v>
      </c>
    </row>
    <row r="5" spans="2:53" ht="12.75">
      <c r="B5" s="5" t="s">
        <v>79</v>
      </c>
      <c r="C5" s="5" t="s">
        <v>79</v>
      </c>
      <c r="D5" s="5" t="s">
        <v>79</v>
      </c>
      <c r="E5" s="5" t="s">
        <v>72</v>
      </c>
      <c r="F5" s="5" t="s">
        <v>72</v>
      </c>
      <c r="G5" s="5" t="s">
        <v>72</v>
      </c>
      <c r="H5" s="5" t="s">
        <v>81</v>
      </c>
      <c r="I5" s="5" t="s">
        <v>81</v>
      </c>
      <c r="J5" s="5"/>
      <c r="K5" s="5" t="s">
        <v>86</v>
      </c>
      <c r="L5" s="5" t="s">
        <v>86</v>
      </c>
      <c r="M5" s="5" t="s">
        <v>86</v>
      </c>
      <c r="N5" s="5" t="s">
        <v>106</v>
      </c>
      <c r="O5" s="5" t="s">
        <v>106</v>
      </c>
      <c r="P5" s="5" t="s">
        <v>106</v>
      </c>
      <c r="Q5" s="5"/>
      <c r="R5" s="5" t="s">
        <v>119</v>
      </c>
      <c r="S5" s="5" t="s">
        <v>119</v>
      </c>
      <c r="T5" s="5" t="s">
        <v>119</v>
      </c>
      <c r="U5" s="5"/>
      <c r="V5" s="5" t="s">
        <v>79</v>
      </c>
      <c r="W5" s="5" t="s">
        <v>79</v>
      </c>
      <c r="X5" s="5" t="s">
        <v>79</v>
      </c>
      <c r="Y5" s="5" t="s">
        <v>72</v>
      </c>
      <c r="Z5" s="5" t="s">
        <v>72</v>
      </c>
      <c r="AA5" s="5" t="s">
        <v>72</v>
      </c>
      <c r="AB5" s="5" t="s">
        <v>81</v>
      </c>
      <c r="AC5" s="5" t="s">
        <v>81</v>
      </c>
      <c r="AD5" s="5"/>
      <c r="AE5" s="5" t="s">
        <v>86</v>
      </c>
      <c r="AF5" s="5" t="s">
        <v>86</v>
      </c>
      <c r="AG5" s="5" t="s">
        <v>86</v>
      </c>
      <c r="AH5" s="5" t="s">
        <v>106</v>
      </c>
      <c r="AI5" s="5" t="s">
        <v>106</v>
      </c>
      <c r="AJ5" s="5" t="s">
        <v>106</v>
      </c>
      <c r="AK5" s="5"/>
      <c r="AL5" s="5" t="s">
        <v>119</v>
      </c>
      <c r="AM5" s="5" t="s">
        <v>119</v>
      </c>
      <c r="AN5" s="5" t="s">
        <v>119</v>
      </c>
      <c r="AO5" s="5" t="s">
        <v>119</v>
      </c>
      <c r="AP5" s="5"/>
      <c r="AQ5" s="5" t="s">
        <v>102</v>
      </c>
      <c r="AR5" s="2" t="s">
        <v>88</v>
      </c>
      <c r="AS5" s="2" t="s">
        <v>92</v>
      </c>
      <c r="AT5" s="5"/>
      <c r="AU5" s="5" t="s">
        <v>2</v>
      </c>
      <c r="AV5" s="2" t="s">
        <v>83</v>
      </c>
      <c r="AW5" s="2" t="s">
        <v>116</v>
      </c>
      <c r="AX5" s="2"/>
      <c r="AY5" s="5" t="s">
        <v>8</v>
      </c>
      <c r="AZ5" s="2" t="s">
        <v>83</v>
      </c>
      <c r="BA5" s="2" t="s">
        <v>116</v>
      </c>
    </row>
    <row r="6" spans="2:46" ht="12.75">
      <c r="B6" s="5" t="s">
        <v>101</v>
      </c>
      <c r="C6" s="5" t="s">
        <v>95</v>
      </c>
      <c r="D6" s="5" t="s">
        <v>8</v>
      </c>
      <c r="E6" s="5" t="s">
        <v>101</v>
      </c>
      <c r="F6" s="5" t="s">
        <v>95</v>
      </c>
      <c r="G6" s="5" t="s">
        <v>8</v>
      </c>
      <c r="H6" s="5" t="s">
        <v>74</v>
      </c>
      <c r="I6" s="5" t="s">
        <v>0</v>
      </c>
      <c r="J6" s="5"/>
      <c r="K6" s="5" t="s">
        <v>101</v>
      </c>
      <c r="L6" s="5" t="s">
        <v>95</v>
      </c>
      <c r="M6" s="5" t="s">
        <v>8</v>
      </c>
      <c r="N6" s="5" t="s">
        <v>101</v>
      </c>
      <c r="O6" s="5" t="s">
        <v>94</v>
      </c>
      <c r="P6" s="5" t="s">
        <v>8</v>
      </c>
      <c r="Q6" s="5"/>
      <c r="R6" s="5" t="s">
        <v>101</v>
      </c>
      <c r="S6" s="5" t="s">
        <v>95</v>
      </c>
      <c r="T6" s="5" t="s">
        <v>8</v>
      </c>
      <c r="U6" s="5"/>
      <c r="V6" s="5" t="s">
        <v>101</v>
      </c>
      <c r="W6" s="5" t="s">
        <v>95</v>
      </c>
      <c r="X6" s="5" t="s">
        <v>8</v>
      </c>
      <c r="Y6" s="5" t="s">
        <v>101</v>
      </c>
      <c r="Z6" s="5" t="s">
        <v>94</v>
      </c>
      <c r="AA6" s="5" t="s">
        <v>8</v>
      </c>
      <c r="AB6" s="5" t="s">
        <v>74</v>
      </c>
      <c r="AC6" s="5" t="s">
        <v>0</v>
      </c>
      <c r="AD6" s="5"/>
      <c r="AE6" s="5" t="s">
        <v>101</v>
      </c>
      <c r="AF6" s="5" t="s">
        <v>94</v>
      </c>
      <c r="AG6" s="5" t="s">
        <v>8</v>
      </c>
      <c r="AH6" s="5" t="s">
        <v>101</v>
      </c>
      <c r="AI6" s="5" t="s">
        <v>94</v>
      </c>
      <c r="AJ6" s="5" t="s">
        <v>8</v>
      </c>
      <c r="AK6" s="5"/>
      <c r="AL6" s="5" t="s">
        <v>101</v>
      </c>
      <c r="AM6" s="5" t="s">
        <v>99</v>
      </c>
      <c r="AN6" s="5" t="s">
        <v>8</v>
      </c>
      <c r="AO6" s="5" t="s">
        <v>8</v>
      </c>
      <c r="AP6" s="5"/>
      <c r="AQ6" s="5" t="s">
        <v>5</v>
      </c>
      <c r="AR6" s="2"/>
      <c r="AS6" s="2"/>
      <c r="AT6" s="5"/>
    </row>
    <row r="8" spans="1:54" ht="12.75">
      <c r="A8" s="3">
        <v>1334</v>
      </c>
      <c r="I8" s="4">
        <f>D8+G8</f>
        <v>0</v>
      </c>
      <c r="S8" s="4">
        <f>C8*1</f>
        <v>0</v>
      </c>
      <c r="T8" s="4">
        <f>D8+G8+M8+P8</f>
        <v>0</v>
      </c>
      <c r="W8" s="4">
        <v>170.297</v>
      </c>
      <c r="X8" s="4">
        <v>203.64</v>
      </c>
      <c r="AB8" s="4">
        <f>W8+Z8</f>
        <v>170.297</v>
      </c>
      <c r="AC8" s="4">
        <f>X8+AA8</f>
        <v>203.64</v>
      </c>
      <c r="AM8" s="4">
        <f>W8*1</f>
        <v>170.297</v>
      </c>
      <c r="AN8" s="4">
        <f>X8+AA8+AG8+AJ8</f>
        <v>203.64</v>
      </c>
      <c r="AO8" s="4">
        <v>203.64</v>
      </c>
      <c r="AQ8" s="4">
        <f>T8+AN8</f>
        <v>203.64</v>
      </c>
      <c r="AR8" s="1">
        <f>T8/AQ8</f>
        <v>0</v>
      </c>
      <c r="AS8" s="1">
        <f>AN8/AQ8</f>
        <v>1</v>
      </c>
      <c r="AU8" s="4">
        <f>I8+AC8</f>
        <v>203.64</v>
      </c>
      <c r="AV8" s="1">
        <f>I8/AU8</f>
        <v>0</v>
      </c>
      <c r="AW8" s="1">
        <f>AC8/AU8</f>
        <v>1</v>
      </c>
      <c r="AY8" s="4">
        <f>T8+AO8</f>
        <v>203.64</v>
      </c>
      <c r="AZ8" s="1">
        <f>T8/AY8</f>
        <v>0</v>
      </c>
      <c r="BA8" s="1">
        <f>AO8/AY8</f>
        <v>1</v>
      </c>
      <c r="BB8" s="1">
        <f aca="true" t="shared" si="0" ref="BB8:BB71">AZ8+BA8</f>
        <v>1</v>
      </c>
    </row>
    <row r="9" spans="1:54" ht="12.75">
      <c r="A9" s="3">
        <v>1335</v>
      </c>
      <c r="C9" s="4">
        <v>141.469</v>
      </c>
      <c r="D9" s="4">
        <v>2071.19</v>
      </c>
      <c r="H9" s="4">
        <f>C9+F9</f>
        <v>141.469</v>
      </c>
      <c r="I9" s="4">
        <f>D9+G9</f>
        <v>2071.19</v>
      </c>
      <c r="S9" s="4">
        <f>C9*1</f>
        <v>141.469</v>
      </c>
      <c r="T9" s="4">
        <f>D9+G9+M9+P9</f>
        <v>2071.19</v>
      </c>
      <c r="W9" s="4">
        <v>8017.984</v>
      </c>
      <c r="X9" s="4">
        <v>9705.76</v>
      </c>
      <c r="AB9" s="4">
        <f>W9+Z9</f>
        <v>8017.984</v>
      </c>
      <c r="AC9" s="4">
        <f>X9+AA9</f>
        <v>9705.76</v>
      </c>
      <c r="AM9" s="4">
        <f>W9*1</f>
        <v>8017.984</v>
      </c>
      <c r="AN9" s="4">
        <f>X9+AA9+AG9+AJ9</f>
        <v>9705.76</v>
      </c>
      <c r="AO9" s="4">
        <v>9705.76</v>
      </c>
      <c r="AQ9" s="4">
        <f>T9+AN9</f>
        <v>11776.95</v>
      </c>
      <c r="AR9" s="1">
        <f>T9/AQ9</f>
        <v>0.17586811525904414</v>
      </c>
      <c r="AS9" s="1">
        <f>AN9/AQ9</f>
        <v>0.8241318847409558</v>
      </c>
      <c r="AU9" s="4">
        <f>I9+AC9</f>
        <v>11776.95</v>
      </c>
      <c r="AV9" s="1">
        <f>I9/AU9</f>
        <v>0.17586811525904414</v>
      </c>
      <c r="AW9" s="1">
        <f>AC9/AU9</f>
        <v>0.8241318847409558</v>
      </c>
      <c r="AY9" s="4">
        <f>T9+AO9</f>
        <v>11776.95</v>
      </c>
      <c r="AZ9" s="1">
        <f>T9/AY9</f>
        <v>0.17586811525904414</v>
      </c>
      <c r="BA9" s="1">
        <f>AO9/AY9</f>
        <v>0.8241318847409558</v>
      </c>
      <c r="BB9" s="1">
        <f t="shared" si="0"/>
        <v>0.9999999999999999</v>
      </c>
    </row>
    <row r="10" ht="12.75">
      <c r="BB10" s="1">
        <f t="shared" si="0"/>
        <v>0</v>
      </c>
    </row>
    <row r="11" spans="1:54" ht="12.75">
      <c r="A11" s="3" t="s">
        <v>1</v>
      </c>
      <c r="BB11" s="1">
        <f t="shared" si="0"/>
        <v>0</v>
      </c>
    </row>
    <row r="12" ht="12.75">
      <c r="BB12" s="1">
        <f t="shared" si="0"/>
        <v>0</v>
      </c>
    </row>
    <row r="13" spans="1:54" ht="12.75">
      <c r="A13" s="3">
        <v>1336</v>
      </c>
      <c r="C13" s="4">
        <v>615.057</v>
      </c>
      <c r="D13" s="4">
        <v>9004.81</v>
      </c>
      <c r="H13" s="4">
        <f aca="true" t="shared" si="1" ref="H13:I17">C13+F13</f>
        <v>615.057</v>
      </c>
      <c r="I13" s="4">
        <f t="shared" si="1"/>
        <v>9004.81</v>
      </c>
      <c r="S13" s="4">
        <f>C13*1</f>
        <v>615.057</v>
      </c>
      <c r="T13" s="4">
        <f>D13+G13+M13+P13</f>
        <v>9004.81</v>
      </c>
      <c r="W13" s="4">
        <v>6941.045</v>
      </c>
      <c r="X13" s="4">
        <v>8416.07</v>
      </c>
      <c r="AB13" s="4">
        <f aca="true" t="shared" si="2" ref="AB13:AC17">W13+Z13</f>
        <v>6941.045</v>
      </c>
      <c r="AC13" s="4">
        <f t="shared" si="2"/>
        <v>8416.07</v>
      </c>
      <c r="AM13" s="4">
        <f>W13*1</f>
        <v>6941.045</v>
      </c>
      <c r="AN13" s="4">
        <f>X13+AA13+AG13+AJ13</f>
        <v>8416.07</v>
      </c>
      <c r="AO13" s="4">
        <v>8416.07</v>
      </c>
      <c r="AQ13" s="4">
        <f>T13+AN13</f>
        <v>17420.879999999997</v>
      </c>
      <c r="AR13" s="1">
        <f>T13/AQ13</f>
        <v>0.5168975390450999</v>
      </c>
      <c r="AS13" s="1">
        <f>AN13/AQ13</f>
        <v>0.48310246095490017</v>
      </c>
      <c r="AU13" s="4">
        <f>I13+AC13</f>
        <v>17420.879999999997</v>
      </c>
      <c r="AV13" s="1">
        <f>I13/AU13</f>
        <v>0.5168975390450999</v>
      </c>
      <c r="AW13" s="1">
        <f>AC13/AU13</f>
        <v>0.48310246095490017</v>
      </c>
      <c r="AY13" s="4">
        <f>T13+AO13</f>
        <v>17420.879999999997</v>
      </c>
      <c r="AZ13" s="1">
        <f>T13/AY13</f>
        <v>0.5168975390450999</v>
      </c>
      <c r="BA13" s="1">
        <f>AO13/AY13</f>
        <v>0.48310246095490017</v>
      </c>
      <c r="BB13" s="1">
        <f t="shared" si="0"/>
        <v>1</v>
      </c>
    </row>
    <row r="14" spans="1:54" ht="12.75">
      <c r="A14" s="3">
        <v>1337</v>
      </c>
      <c r="C14" s="4">
        <v>524.257</v>
      </c>
      <c r="D14" s="4">
        <v>7708.44</v>
      </c>
      <c r="H14" s="4">
        <f t="shared" si="1"/>
        <v>524.257</v>
      </c>
      <c r="I14" s="4">
        <f t="shared" si="1"/>
        <v>7708.44</v>
      </c>
      <c r="S14" s="4">
        <f>C14*1</f>
        <v>524.257</v>
      </c>
      <c r="T14" s="4">
        <f>D14+G14+M14+P14</f>
        <v>7708.44</v>
      </c>
      <c r="W14" s="4">
        <v>3612.878</v>
      </c>
      <c r="X14" s="4">
        <v>4885.5</v>
      </c>
      <c r="AB14" s="4">
        <f t="shared" si="2"/>
        <v>3612.878</v>
      </c>
      <c r="AC14" s="4">
        <f t="shared" si="2"/>
        <v>4885.5</v>
      </c>
      <c r="AM14" s="4">
        <f>W14*1</f>
        <v>3612.878</v>
      </c>
      <c r="AN14" s="4">
        <f>X14+AA14+AG14+AJ14</f>
        <v>4885.5</v>
      </c>
      <c r="AO14" s="4">
        <v>4885.5</v>
      </c>
      <c r="AQ14" s="4">
        <f>T14+AN14</f>
        <v>12593.939999999999</v>
      </c>
      <c r="AR14" s="1">
        <f>T14/AQ14</f>
        <v>0.6120753314689447</v>
      </c>
      <c r="AS14" s="1">
        <f>AN14/AQ14</f>
        <v>0.38792466853105545</v>
      </c>
      <c r="AU14" s="4">
        <f>I14+AC14</f>
        <v>12593.939999999999</v>
      </c>
      <c r="AV14" s="1">
        <f>I14/AU14</f>
        <v>0.6120753314689447</v>
      </c>
      <c r="AW14" s="1">
        <f>AC14/AU14</f>
        <v>0.38792466853105545</v>
      </c>
      <c r="AY14" s="4">
        <f>T14+AO14</f>
        <v>12593.939999999999</v>
      </c>
      <c r="AZ14" s="1">
        <f>T14/AY14</f>
        <v>0.6120753314689447</v>
      </c>
      <c r="BA14" s="1">
        <f>AO14/AY14</f>
        <v>0.38792466853105545</v>
      </c>
      <c r="BB14" s="1">
        <f t="shared" si="0"/>
        <v>1</v>
      </c>
    </row>
    <row r="15" spans="1:54" ht="12.75">
      <c r="A15" s="3">
        <v>1338</v>
      </c>
      <c r="C15" s="4">
        <v>180.552</v>
      </c>
      <c r="D15" s="4">
        <v>2936.04</v>
      </c>
      <c r="H15" s="4">
        <f t="shared" si="1"/>
        <v>180.552</v>
      </c>
      <c r="I15" s="4">
        <f t="shared" si="1"/>
        <v>2936.04</v>
      </c>
      <c r="S15" s="4">
        <f>C15*1</f>
        <v>180.552</v>
      </c>
      <c r="T15" s="4">
        <f>D15+G15+M15+P15</f>
        <v>2936.04</v>
      </c>
      <c r="W15" s="4">
        <v>7274.621</v>
      </c>
      <c r="X15" s="4">
        <v>10525.32</v>
      </c>
      <c r="AB15" s="4">
        <f t="shared" si="2"/>
        <v>7274.621</v>
      </c>
      <c r="AC15" s="4">
        <f t="shared" si="2"/>
        <v>10525.32</v>
      </c>
      <c r="AM15" s="4">
        <f>W15*1</f>
        <v>7274.621</v>
      </c>
      <c r="AN15" s="4">
        <f>X15+AA15+AG15+AJ15</f>
        <v>10525.32</v>
      </c>
      <c r="AO15" s="4">
        <v>10525.32</v>
      </c>
      <c r="AQ15" s="4">
        <f>T15+AN15</f>
        <v>13461.36</v>
      </c>
      <c r="AR15" s="1">
        <f>T15/AQ15</f>
        <v>0.2181087200698889</v>
      </c>
      <c r="AS15" s="1">
        <f>AN15/AQ15</f>
        <v>0.781891279930111</v>
      </c>
      <c r="AU15" s="4">
        <f>I15+AC15</f>
        <v>13461.36</v>
      </c>
      <c r="AV15" s="1">
        <f>I15/AU15</f>
        <v>0.2181087200698889</v>
      </c>
      <c r="AW15" s="1">
        <f>AC15/AU15</f>
        <v>0.781891279930111</v>
      </c>
      <c r="AY15" s="4">
        <f>T15+AO15</f>
        <v>13461.36</v>
      </c>
      <c r="AZ15" s="1">
        <f>T15/AY15</f>
        <v>0.2181087200698889</v>
      </c>
      <c r="BA15" s="1">
        <f>AO15/AY15</f>
        <v>0.781891279930111</v>
      </c>
      <c r="BB15" s="1">
        <f t="shared" si="0"/>
        <v>0.9999999999999999</v>
      </c>
    </row>
    <row r="16" spans="1:54" ht="12.75">
      <c r="A16" s="3">
        <v>1339</v>
      </c>
      <c r="C16" s="4">
        <v>13.978</v>
      </c>
      <c r="D16" s="4">
        <v>229.16</v>
      </c>
      <c r="H16" s="4">
        <f t="shared" si="1"/>
        <v>13.978</v>
      </c>
      <c r="I16" s="4">
        <f t="shared" si="1"/>
        <v>229.16</v>
      </c>
      <c r="S16" s="4">
        <f>C16*1</f>
        <v>13.978</v>
      </c>
      <c r="T16" s="4">
        <f>D16+G16+M16+P16</f>
        <v>229.16</v>
      </c>
      <c r="W16" s="4">
        <v>377.026</v>
      </c>
      <c r="X16" s="4">
        <v>540.27</v>
      </c>
      <c r="AB16" s="4">
        <f t="shared" si="2"/>
        <v>377.026</v>
      </c>
      <c r="AC16" s="4">
        <f t="shared" si="2"/>
        <v>540.27</v>
      </c>
      <c r="AM16" s="4">
        <f>W16*1</f>
        <v>377.026</v>
      </c>
      <c r="AN16" s="4">
        <f>X16+AA16+AG16+AJ16</f>
        <v>540.27</v>
      </c>
      <c r="AO16" s="4">
        <v>540.27</v>
      </c>
      <c r="AQ16" s="4">
        <f>T16+AN16</f>
        <v>769.43</v>
      </c>
      <c r="AR16" s="1">
        <f>T16/AQ16</f>
        <v>0.2978308618067921</v>
      </c>
      <c r="AS16" s="1">
        <f>AN16/AQ16</f>
        <v>0.702169138193208</v>
      </c>
      <c r="AU16" s="4">
        <f>I16+AC16</f>
        <v>769.43</v>
      </c>
      <c r="AV16" s="1">
        <f>I16/AU16</f>
        <v>0.2978308618067921</v>
      </c>
      <c r="AW16" s="1">
        <f>AC16/AU16</f>
        <v>0.702169138193208</v>
      </c>
      <c r="AY16" s="4">
        <f>T16+AO16</f>
        <v>769.43</v>
      </c>
      <c r="AZ16" s="1">
        <f>T16/AY16</f>
        <v>0.2978308618067921</v>
      </c>
      <c r="BA16" s="1">
        <f>AO16/AY16</f>
        <v>0.702169138193208</v>
      </c>
      <c r="BB16" s="1">
        <f t="shared" si="0"/>
        <v>1</v>
      </c>
    </row>
    <row r="17" spans="1:54" ht="12.75">
      <c r="A17" s="3">
        <v>1340</v>
      </c>
      <c r="C17" s="4">
        <v>0</v>
      </c>
      <c r="D17" s="4">
        <v>0</v>
      </c>
      <c r="H17" s="4">
        <f t="shared" si="1"/>
        <v>0</v>
      </c>
      <c r="I17" s="4">
        <f t="shared" si="1"/>
        <v>0</v>
      </c>
      <c r="S17" s="4">
        <f>C17*1</f>
        <v>0</v>
      </c>
      <c r="T17" s="4">
        <f>D17+G17+M17+P17</f>
        <v>0</v>
      </c>
      <c r="W17" s="4">
        <v>0</v>
      </c>
      <c r="X17" s="4">
        <v>0</v>
      </c>
      <c r="AB17" s="4">
        <f t="shared" si="2"/>
        <v>0</v>
      </c>
      <c r="AC17" s="4">
        <f t="shared" si="2"/>
        <v>0</v>
      </c>
      <c r="AM17" s="4">
        <f>W17*1</f>
        <v>0</v>
      </c>
      <c r="AN17" s="4">
        <f>X17+AA17+AG17+AJ17</f>
        <v>0</v>
      </c>
      <c r="AQ17" s="4">
        <f>T17+AN17</f>
        <v>0</v>
      </c>
      <c r="AR17" s="1">
        <v>0</v>
      </c>
      <c r="AS17" s="1">
        <v>0</v>
      </c>
      <c r="AU17" s="4">
        <f>I17+AC17</f>
        <v>0</v>
      </c>
      <c r="AV17" s="4">
        <v>0</v>
      </c>
      <c r="AW17" s="4">
        <v>0</v>
      </c>
      <c r="AY17" s="4">
        <f>T17+AO17</f>
        <v>0</v>
      </c>
      <c r="AZ17" s="1">
        <v>0</v>
      </c>
      <c r="BA17" s="1">
        <v>0</v>
      </c>
      <c r="BB17" s="1">
        <f t="shared" si="0"/>
        <v>0</v>
      </c>
    </row>
    <row r="18" spans="48:54" ht="12.75">
      <c r="AV18" s="4"/>
      <c r="AW18" s="4"/>
      <c r="BB18" s="1">
        <f t="shared" si="0"/>
        <v>0</v>
      </c>
    </row>
    <row r="19" spans="1:54" ht="12.75">
      <c r="A19" s="3" t="s">
        <v>9</v>
      </c>
      <c r="C19" s="4">
        <f>AVERAGE(C13:C18)</f>
        <v>266.76879999999994</v>
      </c>
      <c r="D19" s="4">
        <f>AVERAGE(D13:D18)</f>
        <v>3975.69</v>
      </c>
      <c r="H19" s="4">
        <f>C19+F19</f>
        <v>266.76879999999994</v>
      </c>
      <c r="I19" s="4">
        <f>AVERAGE(I13:I18)</f>
        <v>3975.69</v>
      </c>
      <c r="S19" s="4">
        <f>AVERAGE(S13:S18)</f>
        <v>266.76879999999994</v>
      </c>
      <c r="T19" s="4">
        <f>AVERAGE(T13:T18)</f>
        <v>3975.69</v>
      </c>
      <c r="W19" s="4">
        <f>AVERAGE(W13:W18)</f>
        <v>3641.1140000000005</v>
      </c>
      <c r="X19" s="4">
        <f>AVERAGE(X13:X18)</f>
        <v>4873.432</v>
      </c>
      <c r="AB19" s="4">
        <f>W19+Z19</f>
        <v>3641.1140000000005</v>
      </c>
      <c r="AC19" s="4">
        <f>AVERAGE(AC13:AC18)</f>
        <v>4873.432</v>
      </c>
      <c r="AM19" s="4">
        <f>AVERAGE(AM13:AM18)</f>
        <v>3641.1140000000005</v>
      </c>
      <c r="AN19" s="4">
        <f>AVERAGE(AN13:AN18)</f>
        <v>4873.432</v>
      </c>
      <c r="AQ19" s="4">
        <f>AVERAGE(AQ13:AQ18)</f>
        <v>8849.122</v>
      </c>
      <c r="AR19" s="1">
        <f>T19/AQ19</f>
        <v>0.4492750806238179</v>
      </c>
      <c r="AS19" s="1">
        <f>AN19/AQ19</f>
        <v>0.5507249193761822</v>
      </c>
      <c r="AV19" s="4"/>
      <c r="AW19" s="4"/>
      <c r="BB19" s="1">
        <f t="shared" si="0"/>
        <v>0</v>
      </c>
    </row>
    <row r="20" spans="48:54" ht="12.75">
      <c r="AV20" s="4"/>
      <c r="AW20" s="4"/>
      <c r="BB20" s="1">
        <f t="shared" si="0"/>
        <v>0</v>
      </c>
    </row>
    <row r="21" spans="1:54" ht="12.75">
      <c r="A21" s="3">
        <v>1341</v>
      </c>
      <c r="C21" s="4">
        <v>0</v>
      </c>
      <c r="D21" s="4">
        <v>0</v>
      </c>
      <c r="H21" s="4">
        <f aca="true" t="shared" si="3" ref="H21:I25">C21+F21</f>
        <v>0</v>
      </c>
      <c r="I21" s="4">
        <f t="shared" si="3"/>
        <v>0</v>
      </c>
      <c r="S21" s="4">
        <f>C21*1</f>
        <v>0</v>
      </c>
      <c r="T21" s="4">
        <f>D21+G21+M21+P21</f>
        <v>0</v>
      </c>
      <c r="W21" s="4">
        <v>0</v>
      </c>
      <c r="X21" s="4">
        <v>0</v>
      </c>
      <c r="AB21" s="4">
        <f aca="true" t="shared" si="4" ref="AB21:AC25">W21+Z21</f>
        <v>0</v>
      </c>
      <c r="AC21" s="4">
        <f t="shared" si="4"/>
        <v>0</v>
      </c>
      <c r="AM21" s="4">
        <f>W21*1</f>
        <v>0</v>
      </c>
      <c r="AN21" s="4">
        <f>X21+AA21+AG21+AJ21</f>
        <v>0</v>
      </c>
      <c r="AQ21" s="4">
        <f>T21+AN21</f>
        <v>0</v>
      </c>
      <c r="AR21" s="1">
        <v>0</v>
      </c>
      <c r="AS21" s="1">
        <v>0</v>
      </c>
      <c r="AU21" s="4">
        <f>I21+AC21</f>
        <v>0</v>
      </c>
      <c r="AV21" s="4">
        <v>0</v>
      </c>
      <c r="AW21" s="4">
        <v>0</v>
      </c>
      <c r="AY21" s="4">
        <f>T21+AO21</f>
        <v>0</v>
      </c>
      <c r="AZ21" s="1">
        <v>0</v>
      </c>
      <c r="BA21" s="1">
        <v>0</v>
      </c>
      <c r="BB21" s="1">
        <f t="shared" si="0"/>
        <v>0</v>
      </c>
    </row>
    <row r="22" spans="1:54" ht="12.75">
      <c r="A22" s="3">
        <v>1342</v>
      </c>
      <c r="C22" s="4">
        <v>0</v>
      </c>
      <c r="D22" s="4">
        <v>0</v>
      </c>
      <c r="H22" s="4">
        <f t="shared" si="3"/>
        <v>0</v>
      </c>
      <c r="I22" s="4">
        <f t="shared" si="3"/>
        <v>0</v>
      </c>
      <c r="S22" s="4">
        <f>C22*1</f>
        <v>0</v>
      </c>
      <c r="T22" s="4">
        <f>D22+G22+M22+P22</f>
        <v>0</v>
      </c>
      <c r="W22" s="4">
        <v>0</v>
      </c>
      <c r="X22" s="4">
        <v>0</v>
      </c>
      <c r="AB22" s="4">
        <f t="shared" si="4"/>
        <v>0</v>
      </c>
      <c r="AC22" s="4">
        <f t="shared" si="4"/>
        <v>0</v>
      </c>
      <c r="AM22" s="4">
        <f>W22*1</f>
        <v>0</v>
      </c>
      <c r="AN22" s="4">
        <f>X22+AA22+AG22+AJ22</f>
        <v>0</v>
      </c>
      <c r="AQ22" s="4">
        <f>T22+AN22</f>
        <v>0</v>
      </c>
      <c r="AR22" s="1">
        <v>0</v>
      </c>
      <c r="AS22" s="1">
        <v>0</v>
      </c>
      <c r="AU22" s="4">
        <f>I22+AC22</f>
        <v>0</v>
      </c>
      <c r="AV22" s="4">
        <v>0</v>
      </c>
      <c r="AW22" s="4">
        <v>0</v>
      </c>
      <c r="AY22" s="4">
        <f>T22+AO22</f>
        <v>0</v>
      </c>
      <c r="AZ22" s="1">
        <v>0</v>
      </c>
      <c r="BA22" s="1">
        <v>0</v>
      </c>
      <c r="BB22" s="1">
        <f t="shared" si="0"/>
        <v>0</v>
      </c>
    </row>
    <row r="23" spans="1:54" ht="12.75">
      <c r="A23" s="3">
        <v>1343</v>
      </c>
      <c r="C23" s="4">
        <v>6.608</v>
      </c>
      <c r="D23" s="4">
        <v>133</v>
      </c>
      <c r="H23" s="4">
        <f t="shared" si="3"/>
        <v>6.608</v>
      </c>
      <c r="I23" s="4">
        <f t="shared" si="3"/>
        <v>133</v>
      </c>
      <c r="S23" s="4">
        <f>C23*1</f>
        <v>6.608</v>
      </c>
      <c r="T23" s="4">
        <f>D23+G23+M23+P23</f>
        <v>133</v>
      </c>
      <c r="W23" s="4">
        <v>803.057</v>
      </c>
      <c r="X23" s="4">
        <v>1412.3</v>
      </c>
      <c r="AB23" s="4">
        <f t="shared" si="4"/>
        <v>803.057</v>
      </c>
      <c r="AC23" s="4">
        <f t="shared" si="4"/>
        <v>1412.3</v>
      </c>
      <c r="AM23" s="4">
        <f>W23*1</f>
        <v>803.057</v>
      </c>
      <c r="AN23" s="4">
        <f>X23+AA23+AG23+AJ23</f>
        <v>1412.3</v>
      </c>
      <c r="AO23" s="4">
        <v>1412.3</v>
      </c>
      <c r="AQ23" s="4">
        <f>T23+AN23</f>
        <v>1545.3</v>
      </c>
      <c r="AR23" s="1">
        <f>T23/AQ23</f>
        <v>0.08606743027243902</v>
      </c>
      <c r="AS23" s="1">
        <f>AN23/AQ23</f>
        <v>0.913932569727561</v>
      </c>
      <c r="AU23" s="4">
        <f>I23+AC23</f>
        <v>1545.3</v>
      </c>
      <c r="AV23" s="1">
        <f>I23/AU23</f>
        <v>0.08606743027243902</v>
      </c>
      <c r="AW23" s="1">
        <f>AC23/AU23</f>
        <v>0.913932569727561</v>
      </c>
      <c r="AY23" s="4">
        <f>T23+AO23</f>
        <v>1545.3</v>
      </c>
      <c r="AZ23" s="1">
        <f>T23/AY23</f>
        <v>0.08606743027243902</v>
      </c>
      <c r="BA23" s="1">
        <f>AO23/AY23</f>
        <v>0.913932569727561</v>
      </c>
      <c r="BB23" s="1">
        <f t="shared" si="0"/>
        <v>1</v>
      </c>
    </row>
    <row r="24" spans="1:54" ht="12.75">
      <c r="A24" s="3">
        <v>1344</v>
      </c>
      <c r="C24" s="4">
        <v>0</v>
      </c>
      <c r="D24" s="4">
        <v>0</v>
      </c>
      <c r="H24" s="4">
        <f t="shared" si="3"/>
        <v>0</v>
      </c>
      <c r="I24" s="4">
        <f t="shared" si="3"/>
        <v>0</v>
      </c>
      <c r="S24" s="4">
        <f>C24*1</f>
        <v>0</v>
      </c>
      <c r="T24" s="4">
        <f>D24+G24+M24+P24</f>
        <v>0</v>
      </c>
      <c r="W24" s="4">
        <v>80.746</v>
      </c>
      <c r="X24" s="4">
        <v>142</v>
      </c>
      <c r="AB24" s="4">
        <f t="shared" si="4"/>
        <v>80.746</v>
      </c>
      <c r="AC24" s="4">
        <f t="shared" si="4"/>
        <v>142</v>
      </c>
      <c r="AM24" s="4">
        <f>W24*1</f>
        <v>80.746</v>
      </c>
      <c r="AN24" s="4">
        <f>X24+AA24+AG24+AJ24</f>
        <v>142</v>
      </c>
      <c r="AO24" s="4">
        <v>142</v>
      </c>
      <c r="AQ24" s="4">
        <f>T24+AN24</f>
        <v>142</v>
      </c>
      <c r="AR24" s="1">
        <f>T24/AQ24</f>
        <v>0</v>
      </c>
      <c r="AS24" s="1">
        <f>AN24/AQ24</f>
        <v>1</v>
      </c>
      <c r="AU24" s="4">
        <f>I24+AC24</f>
        <v>142</v>
      </c>
      <c r="AV24" s="1">
        <f>I24/AU24</f>
        <v>0</v>
      </c>
      <c r="AW24" s="1">
        <f>AC24/AU24</f>
        <v>1</v>
      </c>
      <c r="AY24" s="4">
        <f>T24+AO24</f>
        <v>142</v>
      </c>
      <c r="AZ24" s="1">
        <f>T24/AY24</f>
        <v>0</v>
      </c>
      <c r="BA24" s="1">
        <f>AO24/AY24</f>
        <v>1</v>
      </c>
      <c r="BB24" s="1">
        <f t="shared" si="0"/>
        <v>1</v>
      </c>
    </row>
    <row r="25" spans="1:54" ht="12.75">
      <c r="A25" s="3">
        <v>1345</v>
      </c>
      <c r="C25" s="4">
        <v>0</v>
      </c>
      <c r="D25" s="4">
        <v>0</v>
      </c>
      <c r="H25" s="4">
        <f t="shared" si="3"/>
        <v>0</v>
      </c>
      <c r="I25" s="4">
        <f t="shared" si="3"/>
        <v>0</v>
      </c>
      <c r="S25" s="4">
        <f>C25*1</f>
        <v>0</v>
      </c>
      <c r="T25" s="4">
        <f>D25+G25+M25+P25</f>
        <v>0</v>
      </c>
      <c r="W25" s="4">
        <v>0</v>
      </c>
      <c r="X25" s="4">
        <v>0</v>
      </c>
      <c r="AB25" s="4">
        <f t="shared" si="4"/>
        <v>0</v>
      </c>
      <c r="AC25" s="4">
        <f t="shared" si="4"/>
        <v>0</v>
      </c>
      <c r="AM25" s="4">
        <f>W25*1</f>
        <v>0</v>
      </c>
      <c r="AN25" s="4">
        <f>X25+AA25+AG25+AJ25</f>
        <v>0</v>
      </c>
      <c r="AQ25" s="4">
        <f>T25+AN25</f>
        <v>0</v>
      </c>
      <c r="AR25" s="1">
        <v>0</v>
      </c>
      <c r="AS25" s="1">
        <v>0</v>
      </c>
      <c r="AU25" s="4">
        <f>I25+AC25</f>
        <v>0</v>
      </c>
      <c r="AV25" s="4">
        <f>J25+AD25</f>
        <v>0</v>
      </c>
      <c r="AW25" s="4">
        <f>K25+AE25</f>
        <v>0</v>
      </c>
      <c r="AY25" s="4">
        <f>T25+AO25</f>
        <v>0</v>
      </c>
      <c r="AZ25" s="1">
        <v>0</v>
      </c>
      <c r="BA25" s="1">
        <v>0</v>
      </c>
      <c r="BB25" s="1">
        <f t="shared" si="0"/>
        <v>0</v>
      </c>
    </row>
    <row r="26" spans="48:54" ht="12.75">
      <c r="AV26" s="4"/>
      <c r="AW26" s="4"/>
      <c r="BB26" s="1">
        <f t="shared" si="0"/>
        <v>0</v>
      </c>
    </row>
    <row r="27" spans="1:54" ht="12.75">
      <c r="A27" s="3" t="s">
        <v>11</v>
      </c>
      <c r="C27" s="4">
        <f>AVERAGE(C21:C26)</f>
        <v>1.3215999999999999</v>
      </c>
      <c r="D27" s="4">
        <f>AVERAGE(D21:D26)</f>
        <v>26.6</v>
      </c>
      <c r="H27" s="4">
        <f>C27+F27</f>
        <v>1.3215999999999999</v>
      </c>
      <c r="I27" s="4">
        <f>AVERAGE(I21:I26)</f>
        <v>26.6</v>
      </c>
      <c r="S27" s="4">
        <f>AVERAGE(S21:S26)</f>
        <v>1.3215999999999999</v>
      </c>
      <c r="T27" s="4">
        <f>AVERAGE(T21:T26)</f>
        <v>26.6</v>
      </c>
      <c r="W27" s="4">
        <f>AVERAGE(W21:W26)</f>
        <v>176.7606</v>
      </c>
      <c r="X27" s="4">
        <f>AVERAGE(X21:X26)</f>
        <v>310.86</v>
      </c>
      <c r="AB27" s="4">
        <f>W27+Z27</f>
        <v>176.7606</v>
      </c>
      <c r="AC27" s="4">
        <f>AVERAGE(AC21:AC26)</f>
        <v>310.86</v>
      </c>
      <c r="AM27" s="4">
        <f>AVERAGE(AM21:AM26)</f>
        <v>176.7606</v>
      </c>
      <c r="AN27" s="4">
        <f>AVERAGE(AN21:AN26)</f>
        <v>310.86</v>
      </c>
      <c r="AQ27" s="4">
        <f>AVERAGE(AQ21:AQ26)</f>
        <v>337.46</v>
      </c>
      <c r="AR27" s="1">
        <f>T27/AQ27</f>
        <v>0.07882415693711849</v>
      </c>
      <c r="AS27" s="1">
        <f>AN27/AQ27</f>
        <v>0.9211758430628816</v>
      </c>
      <c r="AV27" s="4"/>
      <c r="AW27" s="4"/>
      <c r="BB27" s="1">
        <f t="shared" si="0"/>
        <v>0</v>
      </c>
    </row>
    <row r="28" spans="48:54" ht="12.75">
      <c r="AV28" s="4"/>
      <c r="AW28" s="4"/>
      <c r="BB28" s="1">
        <f t="shared" si="0"/>
        <v>0</v>
      </c>
    </row>
    <row r="29" spans="1:54" ht="12.75">
      <c r="A29" s="3">
        <v>1346</v>
      </c>
      <c r="C29" s="4">
        <v>0</v>
      </c>
      <c r="D29" s="4">
        <v>0</v>
      </c>
      <c r="H29" s="4">
        <f aca="true" t="shared" si="5" ref="H29:I33">C29+F29</f>
        <v>0</v>
      </c>
      <c r="I29" s="4">
        <f t="shared" si="5"/>
        <v>0</v>
      </c>
      <c r="S29" s="4">
        <f>C29*1</f>
        <v>0</v>
      </c>
      <c r="T29" s="4">
        <f>D29+G29+M29+P29</f>
        <v>0</v>
      </c>
      <c r="W29" s="4">
        <v>1361.757</v>
      </c>
      <c r="X29" s="4">
        <v>2499</v>
      </c>
      <c r="AB29" s="4">
        <f aca="true" t="shared" si="6" ref="AB29:AC33">W29+Z29</f>
        <v>1361.757</v>
      </c>
      <c r="AC29" s="4">
        <f t="shared" si="6"/>
        <v>2499</v>
      </c>
      <c r="AM29" s="4">
        <f>W29*1</f>
        <v>1361.757</v>
      </c>
      <c r="AN29" s="4">
        <f>X29+AA29+AG29+AJ29</f>
        <v>2499</v>
      </c>
      <c r="AO29" s="4">
        <v>2499</v>
      </c>
      <c r="AQ29" s="4">
        <f>T29+AN29</f>
        <v>2499</v>
      </c>
      <c r="AR29" s="1">
        <f>T29/AQ29</f>
        <v>0</v>
      </c>
      <c r="AS29" s="1">
        <f>AN29/AQ29</f>
        <v>1</v>
      </c>
      <c r="AU29" s="4">
        <f>I29+AC29</f>
        <v>2499</v>
      </c>
      <c r="AV29" s="1">
        <f>I29/AU29</f>
        <v>0</v>
      </c>
      <c r="AW29" s="1">
        <f>AC29/AU29</f>
        <v>1</v>
      </c>
      <c r="AY29" s="4">
        <f>T29+AO29</f>
        <v>2499</v>
      </c>
      <c r="AZ29" s="1">
        <v>0</v>
      </c>
      <c r="BA29" s="1">
        <v>0</v>
      </c>
      <c r="BB29" s="1">
        <f t="shared" si="0"/>
        <v>0</v>
      </c>
    </row>
    <row r="30" spans="1:54" ht="12.75">
      <c r="A30" s="3">
        <v>1347</v>
      </c>
      <c r="C30" s="4">
        <v>0</v>
      </c>
      <c r="D30" s="4">
        <v>0</v>
      </c>
      <c r="H30" s="4">
        <f t="shared" si="5"/>
        <v>0</v>
      </c>
      <c r="I30" s="4">
        <f t="shared" si="5"/>
        <v>0</v>
      </c>
      <c r="S30" s="4">
        <f>C30*1</f>
        <v>0</v>
      </c>
      <c r="T30" s="4">
        <f>D30+G30+M30+P30</f>
        <v>0</v>
      </c>
      <c r="W30" s="4">
        <v>7643.177</v>
      </c>
      <c r="X30" s="4">
        <v>15358.43</v>
      </c>
      <c r="AB30" s="4">
        <f t="shared" si="6"/>
        <v>7643.177</v>
      </c>
      <c r="AC30" s="4">
        <f t="shared" si="6"/>
        <v>15358.43</v>
      </c>
      <c r="AM30" s="4">
        <f>W30*1</f>
        <v>7643.177</v>
      </c>
      <c r="AN30" s="4">
        <f>X30+AA30+AG30+AJ30</f>
        <v>15358.43</v>
      </c>
      <c r="AO30" s="4">
        <v>15358.43</v>
      </c>
      <c r="AQ30" s="4">
        <f>T30+AN30</f>
        <v>15358.43</v>
      </c>
      <c r="AR30" s="1">
        <f>T30/AQ30</f>
        <v>0</v>
      </c>
      <c r="AS30" s="1">
        <f>AN30/AQ30</f>
        <v>1</v>
      </c>
      <c r="AU30" s="4">
        <f>I30+AC30</f>
        <v>15358.43</v>
      </c>
      <c r="AV30" s="1">
        <f>I30/AU30</f>
        <v>0</v>
      </c>
      <c r="AW30" s="1">
        <f>AC30/AU30</f>
        <v>1</v>
      </c>
      <c r="AY30" s="4">
        <f>T30+AO30</f>
        <v>15358.43</v>
      </c>
      <c r="AZ30" s="1">
        <v>0</v>
      </c>
      <c r="BA30" s="1">
        <v>0</v>
      </c>
      <c r="BB30" s="1">
        <f t="shared" si="0"/>
        <v>0</v>
      </c>
    </row>
    <row r="31" spans="1:54" ht="12.75">
      <c r="A31" s="3">
        <v>1348</v>
      </c>
      <c r="C31" s="4">
        <v>0</v>
      </c>
      <c r="D31" s="4">
        <v>0</v>
      </c>
      <c r="H31" s="4">
        <f t="shared" si="5"/>
        <v>0</v>
      </c>
      <c r="I31" s="4">
        <f t="shared" si="5"/>
        <v>0</v>
      </c>
      <c r="S31" s="4">
        <f>C31*1</f>
        <v>0</v>
      </c>
      <c r="T31" s="4">
        <f>D31+G31+M31+P31</f>
        <v>0</v>
      </c>
      <c r="W31" s="4">
        <v>7492.972</v>
      </c>
      <c r="X31" s="4">
        <v>15104.98</v>
      </c>
      <c r="AB31" s="4">
        <f t="shared" si="6"/>
        <v>7492.972</v>
      </c>
      <c r="AC31" s="4">
        <f t="shared" si="6"/>
        <v>15104.98</v>
      </c>
      <c r="AM31" s="4">
        <f>W31*1</f>
        <v>7492.972</v>
      </c>
      <c r="AN31" s="4">
        <f>X31+AA31+AG31+AJ31</f>
        <v>15104.98</v>
      </c>
      <c r="AO31" s="4">
        <v>15104.98</v>
      </c>
      <c r="AQ31" s="4">
        <f>T31+AN31</f>
        <v>15104.98</v>
      </c>
      <c r="AR31" s="1">
        <f>T31/AQ31</f>
        <v>0</v>
      </c>
      <c r="AS31" s="1">
        <f>AN31/AQ31</f>
        <v>1</v>
      </c>
      <c r="AU31" s="4">
        <f>I31+AC31</f>
        <v>15104.98</v>
      </c>
      <c r="AV31" s="1">
        <f>I31/AU31</f>
        <v>0</v>
      </c>
      <c r="AW31" s="1">
        <f>AC31/AU31</f>
        <v>1</v>
      </c>
      <c r="AY31" s="4">
        <f>T31+AO31</f>
        <v>15104.98</v>
      </c>
      <c r="AZ31" s="1">
        <f>T31/AY31</f>
        <v>0</v>
      </c>
      <c r="BA31" s="1">
        <f>AO31/AY31</f>
        <v>1</v>
      </c>
      <c r="BB31" s="1">
        <f t="shared" si="0"/>
        <v>1</v>
      </c>
    </row>
    <row r="32" spans="1:54" ht="12.75">
      <c r="A32" s="3">
        <v>1349</v>
      </c>
      <c r="C32" s="4">
        <v>473.624</v>
      </c>
      <c r="D32" s="4">
        <v>9887.8</v>
      </c>
      <c r="H32" s="4">
        <f t="shared" si="5"/>
        <v>473.624</v>
      </c>
      <c r="I32" s="4">
        <f t="shared" si="5"/>
        <v>9887.8</v>
      </c>
      <c r="S32" s="4">
        <f>C32*1</f>
        <v>473.624</v>
      </c>
      <c r="T32" s="4">
        <f>D32+G32+M32+P32</f>
        <v>9887.8</v>
      </c>
      <c r="W32" s="4">
        <v>2440.135</v>
      </c>
      <c r="X32" s="4">
        <v>4919.03</v>
      </c>
      <c r="AB32" s="4">
        <f t="shared" si="6"/>
        <v>2440.135</v>
      </c>
      <c r="AC32" s="4">
        <f t="shared" si="6"/>
        <v>4919.03</v>
      </c>
      <c r="AM32" s="4">
        <f>W32*1</f>
        <v>2440.135</v>
      </c>
      <c r="AN32" s="4">
        <f>X32+AA32+AG32+AJ32</f>
        <v>4919.03</v>
      </c>
      <c r="AO32" s="4">
        <v>4919.03</v>
      </c>
      <c r="AQ32" s="4">
        <f>T32+AN32</f>
        <v>14806.829999999998</v>
      </c>
      <c r="AR32" s="1">
        <f>T32/AQ32</f>
        <v>0.6677864201858197</v>
      </c>
      <c r="AS32" s="1">
        <f>AN32/AQ32</f>
        <v>0.33221357981418037</v>
      </c>
      <c r="AU32" s="4">
        <f>I32+AC32</f>
        <v>14806.829999999998</v>
      </c>
      <c r="AV32" s="1">
        <f>I32/AU32</f>
        <v>0.6677864201858197</v>
      </c>
      <c r="AW32" s="1">
        <f>AC32/AU32</f>
        <v>0.33221357981418037</v>
      </c>
      <c r="AY32" s="4">
        <f>T32+AO32</f>
        <v>14806.829999999998</v>
      </c>
      <c r="AZ32" s="1">
        <f>T32/AY32</f>
        <v>0.6677864201858197</v>
      </c>
      <c r="BA32" s="1">
        <f>AO32/AY32</f>
        <v>0.33221357981418037</v>
      </c>
      <c r="BB32" s="1">
        <f t="shared" si="0"/>
        <v>1</v>
      </c>
    </row>
    <row r="33" spans="1:54" ht="12.75">
      <c r="A33" s="3">
        <v>1350</v>
      </c>
      <c r="C33" s="4">
        <v>1106.199</v>
      </c>
      <c r="D33" s="4">
        <v>23094.01</v>
      </c>
      <c r="H33" s="4">
        <f t="shared" si="5"/>
        <v>1106.199</v>
      </c>
      <c r="I33" s="4">
        <f t="shared" si="5"/>
        <v>23094.01</v>
      </c>
      <c r="S33" s="4">
        <f>C33*1</f>
        <v>1106.199</v>
      </c>
      <c r="T33" s="4">
        <f>D33+G33+M33+P33</f>
        <v>23094.01</v>
      </c>
      <c r="W33" s="4">
        <v>8829.408</v>
      </c>
      <c r="X33" s="4">
        <v>17811.53</v>
      </c>
      <c r="AB33" s="4">
        <f t="shared" si="6"/>
        <v>8829.408</v>
      </c>
      <c r="AC33" s="4">
        <f t="shared" si="6"/>
        <v>17811.53</v>
      </c>
      <c r="AM33" s="4">
        <f>W33*1</f>
        <v>8829.408</v>
      </c>
      <c r="AN33" s="4">
        <f>X33+AA33+AG33+AJ33</f>
        <v>17811.53</v>
      </c>
      <c r="AO33" s="4">
        <v>17811.53</v>
      </c>
      <c r="AQ33" s="4">
        <f>T33+AN33</f>
        <v>40905.53999999999</v>
      </c>
      <c r="AR33" s="1">
        <f>T33/AQ33</f>
        <v>0.5645692490552625</v>
      </c>
      <c r="AS33" s="1">
        <f>AN33/AQ33</f>
        <v>0.4354307509447376</v>
      </c>
      <c r="AU33" s="4">
        <f>I33+AC33</f>
        <v>40905.53999999999</v>
      </c>
      <c r="AV33" s="1">
        <f>I33/AU33</f>
        <v>0.5645692490552625</v>
      </c>
      <c r="AW33" s="1">
        <f>AC33/AU33</f>
        <v>0.4354307509447376</v>
      </c>
      <c r="AY33" s="4">
        <f>T33+AO33</f>
        <v>40905.53999999999</v>
      </c>
      <c r="AZ33" s="1">
        <f>T33/AY33</f>
        <v>0.5645692490552625</v>
      </c>
      <c r="BA33" s="1">
        <f>AO33/AY33</f>
        <v>0.4354307509447376</v>
      </c>
      <c r="BB33" s="1">
        <f t="shared" si="0"/>
        <v>1</v>
      </c>
    </row>
    <row r="34" ht="12.75">
      <c r="BB34" s="1">
        <f t="shared" si="0"/>
        <v>0</v>
      </c>
    </row>
    <row r="35" spans="1:54" ht="12.75">
      <c r="A35" s="3" t="s">
        <v>12</v>
      </c>
      <c r="C35" s="4">
        <f>AVERAGE(C29:C34)</f>
        <v>315.9646</v>
      </c>
      <c r="D35" s="4">
        <f>AVERAGE(D29:D34)</f>
        <v>6596.361999999999</v>
      </c>
      <c r="H35" s="4">
        <f>C35+F35</f>
        <v>315.9646</v>
      </c>
      <c r="I35" s="4">
        <f>AVERAGE(I29:I34)</f>
        <v>6596.361999999999</v>
      </c>
      <c r="S35" s="4">
        <f>AVERAGE(S29:S34)</f>
        <v>315.9646</v>
      </c>
      <c r="T35" s="4">
        <f>AVERAGE(T29:T34)</f>
        <v>6596.361999999999</v>
      </c>
      <c r="W35" s="4">
        <f>AVERAGE(W29:W34)</f>
        <v>5553.489799999999</v>
      </c>
      <c r="X35" s="4">
        <f>AVERAGE(X29:X34)</f>
        <v>11138.594000000001</v>
      </c>
      <c r="AB35" s="4">
        <f>W35+Z35</f>
        <v>5553.489799999999</v>
      </c>
      <c r="AC35" s="4">
        <f>AVERAGE(AC29:AC34)</f>
        <v>11138.594000000001</v>
      </c>
      <c r="AM35" s="4">
        <f>AVERAGE(AM29:AM34)</f>
        <v>5553.489799999999</v>
      </c>
      <c r="AN35" s="4">
        <f>AVERAGE(AN29:AN34)</f>
        <v>11138.594000000001</v>
      </c>
      <c r="AQ35" s="4">
        <f>AVERAGE(AQ29:AQ34)</f>
        <v>17734.956</v>
      </c>
      <c r="AR35" s="1">
        <f>T35/AQ35</f>
        <v>0.37194126672769867</v>
      </c>
      <c r="AS35" s="1">
        <f>AN35/AQ35</f>
        <v>0.6280587332723014</v>
      </c>
      <c r="BB35" s="1">
        <f t="shared" si="0"/>
        <v>0</v>
      </c>
    </row>
    <row r="36" ht="12.75">
      <c r="BB36" s="1">
        <f t="shared" si="0"/>
        <v>0</v>
      </c>
    </row>
    <row r="37" spans="1:54" ht="12.75">
      <c r="A37" s="3">
        <v>1351</v>
      </c>
      <c r="C37" s="4">
        <v>1242.117</v>
      </c>
      <c r="D37" s="4">
        <v>25931.52</v>
      </c>
      <c r="H37" s="4">
        <f aca="true" t="shared" si="7" ref="H37:I41">C37+F37</f>
        <v>1242.117</v>
      </c>
      <c r="I37" s="4">
        <f t="shared" si="7"/>
        <v>25931.52</v>
      </c>
      <c r="S37" s="4">
        <f>C37*1</f>
        <v>1242.117</v>
      </c>
      <c r="T37" s="4">
        <f>D37+G37+M37+P37</f>
        <v>25931.52</v>
      </c>
      <c r="W37" s="4">
        <v>5801.069</v>
      </c>
      <c r="X37" s="4">
        <v>12134.6</v>
      </c>
      <c r="AB37" s="4">
        <f aca="true" t="shared" si="8" ref="AB37:AC41">W37+Z37</f>
        <v>5801.069</v>
      </c>
      <c r="AC37" s="4">
        <f t="shared" si="8"/>
        <v>12134.6</v>
      </c>
      <c r="AM37" s="4">
        <f>W37*1</f>
        <v>5801.069</v>
      </c>
      <c r="AN37" s="4">
        <f>X37+AA37+AG37+AJ37</f>
        <v>12134.6</v>
      </c>
      <c r="AO37" s="4">
        <v>12134.6</v>
      </c>
      <c r="AQ37" s="4">
        <f>T37+AN37</f>
        <v>38066.12</v>
      </c>
      <c r="AR37" s="1">
        <f>T37/AQ37</f>
        <v>0.681223092871036</v>
      </c>
      <c r="AS37" s="1">
        <f>AN37/AQ37</f>
        <v>0.318776907128964</v>
      </c>
      <c r="AU37" s="4">
        <f>I37+AC37</f>
        <v>38066.12</v>
      </c>
      <c r="AV37" s="1">
        <f>I37/AU37</f>
        <v>0.681223092871036</v>
      </c>
      <c r="AW37" s="1">
        <f>AC37/AU37</f>
        <v>0.318776907128964</v>
      </c>
      <c r="AY37" s="4">
        <f>T37+AO37</f>
        <v>38066.12</v>
      </c>
      <c r="AZ37" s="1">
        <f>T37/AY37</f>
        <v>0.681223092871036</v>
      </c>
      <c r="BA37" s="1">
        <f>AO37/AY37</f>
        <v>0.318776907128964</v>
      </c>
      <c r="BB37" s="1">
        <f t="shared" si="0"/>
        <v>1</v>
      </c>
    </row>
    <row r="38" spans="1:54" ht="12.75">
      <c r="A38" s="3">
        <v>1352</v>
      </c>
      <c r="C38" s="4">
        <v>900.874</v>
      </c>
      <c r="D38" s="4">
        <v>19692.99</v>
      </c>
      <c r="H38" s="4">
        <f t="shared" si="7"/>
        <v>900.874</v>
      </c>
      <c r="I38" s="4">
        <f t="shared" si="7"/>
        <v>19692.99</v>
      </c>
      <c r="S38" s="4">
        <f>C38*1</f>
        <v>900.874</v>
      </c>
      <c r="T38" s="4">
        <f>D38+G38+M38+P38</f>
        <v>19692.99</v>
      </c>
      <c r="W38" s="4">
        <v>6891.804</v>
      </c>
      <c r="X38" s="4">
        <v>14913.57</v>
      </c>
      <c r="AB38" s="4">
        <f t="shared" si="8"/>
        <v>6891.804</v>
      </c>
      <c r="AC38" s="4">
        <f t="shared" si="8"/>
        <v>14913.57</v>
      </c>
      <c r="AM38" s="4">
        <f>W38*1</f>
        <v>6891.804</v>
      </c>
      <c r="AN38" s="4">
        <f>X38+AA38+AG38+AJ38</f>
        <v>14913.57</v>
      </c>
      <c r="AO38" s="4">
        <v>14913.57</v>
      </c>
      <c r="AQ38" s="4">
        <f>T38+AN38</f>
        <v>34606.56</v>
      </c>
      <c r="AR38" s="1">
        <f>T38/AQ38</f>
        <v>0.5690536707491297</v>
      </c>
      <c r="AS38" s="1">
        <f>AN38/AQ38</f>
        <v>0.4309463292508704</v>
      </c>
      <c r="AU38" s="4">
        <f>I38+AC38</f>
        <v>34606.56</v>
      </c>
      <c r="AV38" s="1">
        <f>I38/AU38</f>
        <v>0.5690536707491297</v>
      </c>
      <c r="AW38" s="1">
        <f>AC38/AU38</f>
        <v>0.4309463292508704</v>
      </c>
      <c r="AY38" s="4">
        <f>T38+AO38</f>
        <v>34606.56</v>
      </c>
      <c r="AZ38" s="1">
        <f>T38/AY38</f>
        <v>0.5690536707491297</v>
      </c>
      <c r="BA38" s="1">
        <f>AO38/AY38</f>
        <v>0.4309463292508704</v>
      </c>
      <c r="BB38" s="1">
        <f t="shared" si="0"/>
        <v>1</v>
      </c>
    </row>
    <row r="39" spans="1:54" ht="12.75">
      <c r="A39" s="3">
        <v>1353</v>
      </c>
      <c r="C39" s="4">
        <v>1325.455</v>
      </c>
      <c r="D39" s="4">
        <v>30186.95</v>
      </c>
      <c r="H39" s="4">
        <f t="shared" si="7"/>
        <v>1325.455</v>
      </c>
      <c r="I39" s="4">
        <f t="shared" si="7"/>
        <v>30186.95</v>
      </c>
      <c r="S39" s="4">
        <f>C39*1</f>
        <v>1325.455</v>
      </c>
      <c r="T39" s="4">
        <f>D39+G39+M39+P39</f>
        <v>30186.95</v>
      </c>
      <c r="W39" s="4">
        <v>6757.738</v>
      </c>
      <c r="X39" s="4">
        <v>14630.99</v>
      </c>
      <c r="AB39" s="4">
        <f t="shared" si="8"/>
        <v>6757.738</v>
      </c>
      <c r="AC39" s="4">
        <f t="shared" si="8"/>
        <v>14630.99</v>
      </c>
      <c r="AM39" s="4">
        <f>W39*1</f>
        <v>6757.738</v>
      </c>
      <c r="AN39" s="4">
        <f>X39+AA39+AG39+AJ39</f>
        <v>14630.99</v>
      </c>
      <c r="AO39" s="4">
        <v>14630.99</v>
      </c>
      <c r="AQ39" s="4">
        <f>T39+AN39</f>
        <v>44817.94</v>
      </c>
      <c r="AR39" s="1">
        <f>T39/AQ39</f>
        <v>0.6735461290724205</v>
      </c>
      <c r="AS39" s="1">
        <f>AN39/AQ39</f>
        <v>0.32645387092757944</v>
      </c>
      <c r="AU39" s="4">
        <f>I39+AC39</f>
        <v>44817.94</v>
      </c>
      <c r="AV39" s="1">
        <f>I39/AU39</f>
        <v>0.6735461290724205</v>
      </c>
      <c r="AW39" s="1">
        <f>AC39/AU39</f>
        <v>0.32645387092757944</v>
      </c>
      <c r="AY39" s="4">
        <f>T39+AO39</f>
        <v>44817.94</v>
      </c>
      <c r="AZ39" s="1">
        <f>T39/AY39</f>
        <v>0.6735461290724205</v>
      </c>
      <c r="BA39" s="1">
        <f>AO39/AY39</f>
        <v>0.32645387092757944</v>
      </c>
      <c r="BB39" s="1">
        <f t="shared" si="0"/>
        <v>1</v>
      </c>
    </row>
    <row r="40" spans="1:54" ht="12.75">
      <c r="A40" s="3">
        <v>1354</v>
      </c>
      <c r="C40" s="4">
        <v>0</v>
      </c>
      <c r="D40" s="4">
        <v>0</v>
      </c>
      <c r="H40" s="4">
        <f t="shared" si="7"/>
        <v>0</v>
      </c>
      <c r="I40" s="4">
        <f t="shared" si="7"/>
        <v>0</v>
      </c>
      <c r="S40" s="4">
        <f>C40*1</f>
        <v>0</v>
      </c>
      <c r="T40" s="4">
        <f>D40+G40+M40+P40</f>
        <v>0</v>
      </c>
      <c r="W40" s="4">
        <v>526.484</v>
      </c>
      <c r="X40" s="4">
        <v>1196.14</v>
      </c>
      <c r="AB40" s="4">
        <f t="shared" si="8"/>
        <v>526.484</v>
      </c>
      <c r="AC40" s="4">
        <f t="shared" si="8"/>
        <v>1196.14</v>
      </c>
      <c r="AM40" s="4">
        <f>W40*1</f>
        <v>526.484</v>
      </c>
      <c r="AN40" s="4">
        <f>X40+AA40+AG40+AJ40</f>
        <v>1196.14</v>
      </c>
      <c r="AO40" s="4">
        <v>1196.14</v>
      </c>
      <c r="AQ40" s="4">
        <f>T40+AN40</f>
        <v>1196.14</v>
      </c>
      <c r="AR40" s="1">
        <f>T40/AQ40</f>
        <v>0</v>
      </c>
      <c r="AS40" s="1">
        <f>AN40/AQ40</f>
        <v>1</v>
      </c>
      <c r="AU40" s="4">
        <f>I40+AC40</f>
        <v>1196.14</v>
      </c>
      <c r="AV40" s="1">
        <f>I40/AU40</f>
        <v>0</v>
      </c>
      <c r="AW40" s="1">
        <f>AC40/AU40</f>
        <v>1</v>
      </c>
      <c r="AY40" s="4">
        <f>T40+AO40</f>
        <v>1196.14</v>
      </c>
      <c r="AZ40" s="1">
        <f>T40/AY40</f>
        <v>0</v>
      </c>
      <c r="BA40" s="1">
        <f>AO40/AY40</f>
        <v>1</v>
      </c>
      <c r="BB40" s="1">
        <f t="shared" si="0"/>
        <v>1</v>
      </c>
    </row>
    <row r="41" spans="1:54" ht="12.75">
      <c r="A41" s="3">
        <v>1355</v>
      </c>
      <c r="C41" s="4">
        <v>2014.858</v>
      </c>
      <c r="D41" s="4">
        <v>48246.31</v>
      </c>
      <c r="H41" s="4">
        <f t="shared" si="7"/>
        <v>2014.858</v>
      </c>
      <c r="I41" s="4">
        <f t="shared" si="7"/>
        <v>48246.31</v>
      </c>
      <c r="S41" s="4">
        <f>C41*1</f>
        <v>2014.858</v>
      </c>
      <c r="T41" s="4">
        <f>D41+G41+M41+P41</f>
        <v>48246.31</v>
      </c>
      <c r="W41" s="4">
        <v>5917.658</v>
      </c>
      <c r="X41" s="4">
        <v>14110.96</v>
      </c>
      <c r="AB41" s="4">
        <f t="shared" si="8"/>
        <v>5917.658</v>
      </c>
      <c r="AC41" s="4">
        <f t="shared" si="8"/>
        <v>14110.96</v>
      </c>
      <c r="AM41" s="4">
        <f>W41*1</f>
        <v>5917.658</v>
      </c>
      <c r="AN41" s="4">
        <f>X41+AA41+AG41+AJ41</f>
        <v>14110.96</v>
      </c>
      <c r="AO41" s="4">
        <v>14110.96</v>
      </c>
      <c r="AQ41" s="4">
        <f>T41+AN41</f>
        <v>62357.27</v>
      </c>
      <c r="AR41" s="1">
        <f>T41/AQ41</f>
        <v>0.7737078611683931</v>
      </c>
      <c r="AS41" s="1">
        <f>AN41/AQ41</f>
        <v>0.22629213883160695</v>
      </c>
      <c r="AU41" s="4">
        <f>I41+AC41</f>
        <v>62357.27</v>
      </c>
      <c r="AV41" s="1">
        <f>I41/AU41</f>
        <v>0.7737078611683931</v>
      </c>
      <c r="AW41" s="1">
        <f>AC41/AU41</f>
        <v>0.22629213883160695</v>
      </c>
      <c r="AY41" s="4">
        <f>T41+AO41</f>
        <v>62357.27</v>
      </c>
      <c r="AZ41" s="1">
        <f>T41/AY41</f>
        <v>0.7737078611683931</v>
      </c>
      <c r="BA41" s="1">
        <f>AO41/AY41</f>
        <v>0.22629213883160695</v>
      </c>
      <c r="BB41" s="1">
        <f t="shared" si="0"/>
        <v>1</v>
      </c>
    </row>
    <row r="42" ht="12.75">
      <c r="BB42" s="1">
        <f t="shared" si="0"/>
        <v>0</v>
      </c>
    </row>
    <row r="43" spans="1:54" ht="12.75">
      <c r="A43" s="3" t="s">
        <v>13</v>
      </c>
      <c r="C43" s="4">
        <f>AVERAGE(C37:C42)</f>
        <v>1096.6608</v>
      </c>
      <c r="D43" s="4">
        <f>AVERAGE(D37:D42)</f>
        <v>24811.554</v>
      </c>
      <c r="H43" s="4">
        <f>C43+F43</f>
        <v>1096.6608</v>
      </c>
      <c r="I43" s="4">
        <f>AVERAGE(I37:I42)</f>
        <v>24811.554</v>
      </c>
      <c r="S43" s="4">
        <f>AVERAGE(S37:S42)</f>
        <v>1096.6608</v>
      </c>
      <c r="T43" s="4">
        <f>AVERAGE(T37:T42)</f>
        <v>24811.554</v>
      </c>
      <c r="W43" s="4">
        <f>AVERAGE(W37:W42)</f>
        <v>5178.9506</v>
      </c>
      <c r="X43" s="4">
        <f>AVERAGE(X37:X42)</f>
        <v>11397.251999999999</v>
      </c>
      <c r="AB43" s="4">
        <f>W43+Z43</f>
        <v>5178.9506</v>
      </c>
      <c r="AC43" s="4">
        <f>AVERAGE(AC37:AC42)</f>
        <v>11397.251999999999</v>
      </c>
      <c r="AM43" s="4">
        <f>AVERAGE(AM37:AM42)</f>
        <v>5178.9506</v>
      </c>
      <c r="AN43" s="4">
        <f>AVERAGE(AN37:AN42)</f>
        <v>11397.251999999999</v>
      </c>
      <c r="AQ43" s="4">
        <f>AVERAGE(AQ37:AQ42)</f>
        <v>36208.806</v>
      </c>
      <c r="AR43" s="1">
        <f>T43/AQ43</f>
        <v>0.685235354073813</v>
      </c>
      <c r="AS43" s="1">
        <f>AN43/AQ43</f>
        <v>0.31476464592618714</v>
      </c>
      <c r="BB43" s="1">
        <f t="shared" si="0"/>
        <v>0</v>
      </c>
    </row>
    <row r="44" ht="12.75">
      <c r="BB44" s="1">
        <f t="shared" si="0"/>
        <v>0</v>
      </c>
    </row>
    <row r="45" spans="1:54" ht="12.75">
      <c r="A45" s="3">
        <v>1356</v>
      </c>
      <c r="C45" s="4">
        <v>1953.188</v>
      </c>
      <c r="D45" s="4">
        <v>47687.56</v>
      </c>
      <c r="H45" s="4">
        <f aca="true" t="shared" si="9" ref="H45:I49">C45+F45</f>
        <v>1953.188</v>
      </c>
      <c r="I45" s="4">
        <f t="shared" si="9"/>
        <v>47687.56</v>
      </c>
      <c r="S45" s="4">
        <f>C45*1</f>
        <v>1953.188</v>
      </c>
      <c r="T45" s="4">
        <f>D45+G45+M45+P45</f>
        <v>47687.56</v>
      </c>
      <c r="W45" s="4">
        <v>7480.692</v>
      </c>
      <c r="X45" s="4">
        <v>17842.93</v>
      </c>
      <c r="AB45" s="4">
        <f aca="true" t="shared" si="10" ref="AB45:AC49">W45+Z45</f>
        <v>7480.692</v>
      </c>
      <c r="AC45" s="4">
        <f t="shared" si="10"/>
        <v>17842.93</v>
      </c>
      <c r="AM45" s="4">
        <f>W45*1</f>
        <v>7480.692</v>
      </c>
      <c r="AN45" s="4">
        <f>X45+AA45+AG45+AJ45</f>
        <v>17842.93</v>
      </c>
      <c r="AO45" s="4">
        <v>17842.93</v>
      </c>
      <c r="AQ45" s="4">
        <f>T45+AN45</f>
        <v>65530.49</v>
      </c>
      <c r="AR45" s="1">
        <f>T45/AQ45</f>
        <v>0.7277156023097034</v>
      </c>
      <c r="AS45" s="1">
        <f>AN45/AQ45</f>
        <v>0.27228439769029655</v>
      </c>
      <c r="AU45" s="4">
        <f>I45+AC45</f>
        <v>65530.49</v>
      </c>
      <c r="AV45" s="1">
        <f>I45/AU45</f>
        <v>0.7277156023097034</v>
      </c>
      <c r="AW45" s="1">
        <f>AC45/AU45</f>
        <v>0.27228439769029655</v>
      </c>
      <c r="AY45" s="4">
        <f>T45+AO45</f>
        <v>65530.49</v>
      </c>
      <c r="AZ45" s="1">
        <f>T45/AY45</f>
        <v>0.7277156023097034</v>
      </c>
      <c r="BA45" s="1">
        <f>AO45/AY45</f>
        <v>0.27228439769029655</v>
      </c>
      <c r="BB45" s="1">
        <f t="shared" si="0"/>
        <v>1</v>
      </c>
    </row>
    <row r="46" spans="1:54" ht="12.75">
      <c r="A46" s="3">
        <v>1357</v>
      </c>
      <c r="C46" s="4">
        <v>4929.816</v>
      </c>
      <c r="D46" s="4">
        <v>122258.25</v>
      </c>
      <c r="H46" s="4">
        <f t="shared" si="9"/>
        <v>4929.816</v>
      </c>
      <c r="I46" s="4">
        <f t="shared" si="9"/>
        <v>122258.25</v>
      </c>
      <c r="S46" s="4">
        <f>C46*1</f>
        <v>4929.816</v>
      </c>
      <c r="T46" s="4">
        <f>D46+G46+M46+P46</f>
        <v>122258.25</v>
      </c>
      <c r="W46" s="4">
        <v>9674.487</v>
      </c>
      <c r="X46" s="4">
        <v>23075.55</v>
      </c>
      <c r="AB46" s="4">
        <f t="shared" si="10"/>
        <v>9674.487</v>
      </c>
      <c r="AC46" s="4">
        <f t="shared" si="10"/>
        <v>23075.55</v>
      </c>
      <c r="AM46" s="4">
        <f>W46*1</f>
        <v>9674.487</v>
      </c>
      <c r="AN46" s="4">
        <f>X46+AA46+AG46+AJ46</f>
        <v>23075.55</v>
      </c>
      <c r="AO46" s="4">
        <v>23075.55</v>
      </c>
      <c r="AQ46" s="4">
        <f>T46+AN46</f>
        <v>145333.8</v>
      </c>
      <c r="AR46" s="1">
        <f>T46/AQ46</f>
        <v>0.841223789648382</v>
      </c>
      <c r="AS46" s="1">
        <f>AN46/AQ46</f>
        <v>0.15877621035161815</v>
      </c>
      <c r="AU46" s="4">
        <f>I46+AC46</f>
        <v>145333.8</v>
      </c>
      <c r="AV46" s="1">
        <f>I46/AU46</f>
        <v>0.841223789648382</v>
      </c>
      <c r="AW46" s="1">
        <f>AC46/AU46</f>
        <v>0.15877621035161815</v>
      </c>
      <c r="AY46" s="4">
        <f>T46+AO46</f>
        <v>145333.8</v>
      </c>
      <c r="AZ46" s="1">
        <f>T46/AY46</f>
        <v>0.841223789648382</v>
      </c>
      <c r="BA46" s="1">
        <f>AO46/AY46</f>
        <v>0.15877621035161815</v>
      </c>
      <c r="BB46" s="1">
        <f t="shared" si="0"/>
        <v>1</v>
      </c>
    </row>
    <row r="47" spans="1:54" ht="12.75">
      <c r="A47" s="3">
        <v>1358</v>
      </c>
      <c r="C47" s="4">
        <v>3247.369</v>
      </c>
      <c r="D47" s="4">
        <v>80798.96</v>
      </c>
      <c r="H47" s="4">
        <f t="shared" si="9"/>
        <v>3247.369</v>
      </c>
      <c r="I47" s="4">
        <f t="shared" si="9"/>
        <v>80798.96</v>
      </c>
      <c r="S47" s="4">
        <f>C47*1</f>
        <v>3247.369</v>
      </c>
      <c r="T47" s="4">
        <f>D47+G47+M47+P47</f>
        <v>80798.96</v>
      </c>
      <c r="W47" s="4">
        <v>9822.94</v>
      </c>
      <c r="X47" s="4">
        <v>23429.65</v>
      </c>
      <c r="AB47" s="4">
        <f t="shared" si="10"/>
        <v>9822.94</v>
      </c>
      <c r="AC47" s="4">
        <f t="shared" si="10"/>
        <v>23429.65</v>
      </c>
      <c r="AM47" s="4">
        <f>W47*1</f>
        <v>9822.94</v>
      </c>
      <c r="AN47" s="4">
        <f>X47+AA47+AG47+AJ47</f>
        <v>23429.65</v>
      </c>
      <c r="AO47" s="4">
        <v>23429.65</v>
      </c>
      <c r="AQ47" s="4">
        <f>T47+AN47</f>
        <v>104228.61000000002</v>
      </c>
      <c r="AR47" s="1">
        <f>T47/AQ47</f>
        <v>0.7752090332970957</v>
      </c>
      <c r="AS47" s="1">
        <f>AN47/AQ47</f>
        <v>0.2247909667029043</v>
      </c>
      <c r="AU47" s="4">
        <f>I47+AC47</f>
        <v>104228.61000000002</v>
      </c>
      <c r="AV47" s="1">
        <f>I47/AU47</f>
        <v>0.7752090332970957</v>
      </c>
      <c r="AW47" s="1">
        <f>AC47/AU47</f>
        <v>0.2247909667029043</v>
      </c>
      <c r="AY47" s="4">
        <f>T47+AO47</f>
        <v>104228.61000000002</v>
      </c>
      <c r="AZ47" s="1">
        <f>T47/AY47</f>
        <v>0.7752090332970957</v>
      </c>
      <c r="BA47" s="1">
        <f>AO47/AY47</f>
        <v>0.2247909667029043</v>
      </c>
      <c r="BB47" s="1">
        <f t="shared" si="0"/>
        <v>1</v>
      </c>
    </row>
    <row r="48" spans="1:54" ht="12.75">
      <c r="A48" s="3">
        <v>1359</v>
      </c>
      <c r="C48" s="4">
        <v>2348.01</v>
      </c>
      <c r="D48" s="4">
        <v>60009.71</v>
      </c>
      <c r="H48" s="4">
        <f t="shared" si="9"/>
        <v>2348.01</v>
      </c>
      <c r="I48" s="4">
        <f t="shared" si="9"/>
        <v>60009.71</v>
      </c>
      <c r="S48" s="4">
        <f>C48*1</f>
        <v>2348.01</v>
      </c>
      <c r="T48" s="4">
        <f>D48+G48+M48+P48</f>
        <v>60009.71</v>
      </c>
      <c r="W48" s="4">
        <v>6302.365</v>
      </c>
      <c r="X48" s="4">
        <v>15032.4</v>
      </c>
      <c r="AB48" s="4">
        <f t="shared" si="10"/>
        <v>6302.365</v>
      </c>
      <c r="AC48" s="4">
        <f t="shared" si="10"/>
        <v>15032.4</v>
      </c>
      <c r="AM48" s="4">
        <f>W48*1</f>
        <v>6302.365</v>
      </c>
      <c r="AN48" s="4">
        <f>X48+AA48+AG48+AJ48</f>
        <v>15032.4</v>
      </c>
      <c r="AO48" s="4">
        <v>15032.4</v>
      </c>
      <c r="AQ48" s="4">
        <f>T48+AN48</f>
        <v>75042.11</v>
      </c>
      <c r="AR48" s="1">
        <f>T48/AQ48</f>
        <v>0.7996804727372404</v>
      </c>
      <c r="AS48" s="1">
        <f>AN48/AQ48</f>
        <v>0.20031952726275953</v>
      </c>
      <c r="AU48" s="4">
        <f>I48+AC48</f>
        <v>75042.11</v>
      </c>
      <c r="AV48" s="1">
        <f>I48/AU48</f>
        <v>0.7996804727372404</v>
      </c>
      <c r="AW48" s="1">
        <f>AC48/AU48</f>
        <v>0.20031952726275953</v>
      </c>
      <c r="AY48" s="4">
        <f>T48+AO48</f>
        <v>75042.11</v>
      </c>
      <c r="AZ48" s="1">
        <f>T48/AY48</f>
        <v>0.7996804727372404</v>
      </c>
      <c r="BA48" s="1">
        <f>AO48/AY48</f>
        <v>0.20031952726275953</v>
      </c>
      <c r="BB48" s="1">
        <f t="shared" si="0"/>
        <v>1</v>
      </c>
    </row>
    <row r="49" spans="1:54" ht="12.75">
      <c r="A49" s="3">
        <v>1360</v>
      </c>
      <c r="C49" s="4">
        <v>3480.75</v>
      </c>
      <c r="D49" s="4">
        <v>93595.66</v>
      </c>
      <c r="H49" s="4">
        <f t="shared" si="9"/>
        <v>3480.75</v>
      </c>
      <c r="I49" s="4">
        <f t="shared" si="9"/>
        <v>93595.66</v>
      </c>
      <c r="S49" s="4">
        <f>C49*1</f>
        <v>3480.75</v>
      </c>
      <c r="T49" s="4">
        <f>D49+G49+M49+P49</f>
        <v>93595.66</v>
      </c>
      <c r="W49" s="4">
        <v>10823.168</v>
      </c>
      <c r="X49" s="4">
        <v>26877.05</v>
      </c>
      <c r="AB49" s="4">
        <f t="shared" si="10"/>
        <v>10823.168</v>
      </c>
      <c r="AC49" s="4">
        <f t="shared" si="10"/>
        <v>26877.05</v>
      </c>
      <c r="AM49" s="4">
        <f>W49*1</f>
        <v>10823.168</v>
      </c>
      <c r="AN49" s="4">
        <f>X49+AA49+AG49+AJ49</f>
        <v>26877.05</v>
      </c>
      <c r="AO49" s="4">
        <v>26877.05</v>
      </c>
      <c r="AQ49" s="4">
        <f>T49+AN49</f>
        <v>120472.71</v>
      </c>
      <c r="AR49" s="1">
        <f>T49/AQ49</f>
        <v>0.77690341654969</v>
      </c>
      <c r="AS49" s="1">
        <f>AN49/AQ49</f>
        <v>0.22309658345031003</v>
      </c>
      <c r="AU49" s="4">
        <f>I49+AC49</f>
        <v>120472.71</v>
      </c>
      <c r="AV49" s="1">
        <f>I49/AU49</f>
        <v>0.77690341654969</v>
      </c>
      <c r="AW49" s="1">
        <f>AC49/AU49</f>
        <v>0.22309658345031003</v>
      </c>
      <c r="AY49" s="4">
        <f>T49+AO49</f>
        <v>120472.71</v>
      </c>
      <c r="AZ49" s="1">
        <f>T49/AY49</f>
        <v>0.77690341654969</v>
      </c>
      <c r="BA49" s="1">
        <f>AO49/AY49</f>
        <v>0.22309658345031003</v>
      </c>
      <c r="BB49" s="1">
        <f t="shared" si="0"/>
        <v>1</v>
      </c>
    </row>
    <row r="50" ht="12.75">
      <c r="BB50" s="1">
        <f t="shared" si="0"/>
        <v>0</v>
      </c>
    </row>
    <row r="51" spans="1:54" ht="12.75">
      <c r="A51" s="3" t="s">
        <v>14</v>
      </c>
      <c r="C51" s="4">
        <f>AVERAGE(C45:C50)</f>
        <v>3191.8266</v>
      </c>
      <c r="D51" s="4">
        <f>AVERAGE(D45:D50)</f>
        <v>80870.028</v>
      </c>
      <c r="H51" s="4">
        <f>C51+F51</f>
        <v>3191.8266</v>
      </c>
      <c r="I51" s="4">
        <f>AVERAGE(I45:I50)</f>
        <v>80870.028</v>
      </c>
      <c r="S51" s="4">
        <f>AVERAGE(S45:S50)</f>
        <v>3191.8266</v>
      </c>
      <c r="T51" s="4">
        <f>AVERAGE(T45:T50)</f>
        <v>80870.028</v>
      </c>
      <c r="W51" s="4">
        <f>AVERAGE(W45:W50)</f>
        <v>8820.730399999999</v>
      </c>
      <c r="X51" s="4">
        <f>AVERAGE(X45:X50)</f>
        <v>21251.516</v>
      </c>
      <c r="AB51" s="4">
        <f>W51+Z51</f>
        <v>8820.730399999999</v>
      </c>
      <c r="AC51" s="4">
        <f>AVERAGE(AC45:AC50)</f>
        <v>21251.516</v>
      </c>
      <c r="AM51" s="4">
        <f>AVERAGE(AM45:AM50)</f>
        <v>8820.730399999999</v>
      </c>
      <c r="AN51" s="4">
        <f>AVERAGE(AN45:AN50)</f>
        <v>21251.516</v>
      </c>
      <c r="AQ51" s="4">
        <f>AVERAGE(AQ45:AQ50)</f>
        <v>102121.54400000001</v>
      </c>
      <c r="AR51" s="1">
        <f>T51/AQ51</f>
        <v>0.7918997777785264</v>
      </c>
      <c r="AS51" s="1">
        <f>AN51/AQ51</f>
        <v>0.20810022222147365</v>
      </c>
      <c r="BB51" s="1">
        <f t="shared" si="0"/>
        <v>0</v>
      </c>
    </row>
    <row r="52" ht="12.75">
      <c r="BB52" s="1">
        <f t="shared" si="0"/>
        <v>0</v>
      </c>
    </row>
    <row r="53" spans="1:54" ht="12.75">
      <c r="A53" s="3">
        <v>1361</v>
      </c>
      <c r="C53" s="4">
        <v>2704.52</v>
      </c>
      <c r="D53" s="4">
        <v>73742.12</v>
      </c>
      <c r="H53" s="4">
        <f aca="true" t="shared" si="11" ref="H53:I57">C53+F53</f>
        <v>2704.52</v>
      </c>
      <c r="I53" s="4">
        <f t="shared" si="11"/>
        <v>73742.12</v>
      </c>
      <c r="S53" s="4">
        <f>C53*1</f>
        <v>2704.52</v>
      </c>
      <c r="T53" s="4">
        <f>D53+G53+M53+P53</f>
        <v>73742.12</v>
      </c>
      <c r="W53" s="4">
        <v>4434.103</v>
      </c>
      <c r="X53" s="4">
        <v>11027.52</v>
      </c>
      <c r="AB53" s="4">
        <f aca="true" t="shared" si="12" ref="AB53:AC57">W53+Z53</f>
        <v>4434.103</v>
      </c>
      <c r="AC53" s="4">
        <f t="shared" si="12"/>
        <v>11027.52</v>
      </c>
      <c r="AM53" s="4">
        <f>W53*1</f>
        <v>4434.103</v>
      </c>
      <c r="AN53" s="4">
        <f>X53+AA53+AG53+AJ53</f>
        <v>11027.52</v>
      </c>
      <c r="AO53" s="4">
        <v>11027.52</v>
      </c>
      <c r="AQ53" s="4">
        <f>T53+AN53</f>
        <v>84769.64</v>
      </c>
      <c r="AR53" s="1">
        <f>T53/AQ53</f>
        <v>0.8699119165776804</v>
      </c>
      <c r="AS53" s="1">
        <f>AN53/AQ53</f>
        <v>0.1300880834223196</v>
      </c>
      <c r="AU53" s="4">
        <f>I53+AC53</f>
        <v>84769.64</v>
      </c>
      <c r="AV53" s="1">
        <f>I53/AU53</f>
        <v>0.8699119165776804</v>
      </c>
      <c r="AW53" s="1">
        <f>AC53/AU53</f>
        <v>0.1300880834223196</v>
      </c>
      <c r="AY53" s="4">
        <f>T53+AO53</f>
        <v>84769.64</v>
      </c>
      <c r="AZ53" s="1">
        <f>T53/AY53</f>
        <v>0.8699119165776804</v>
      </c>
      <c r="BA53" s="1">
        <f>AO53/AY53</f>
        <v>0.1300880834223196</v>
      </c>
      <c r="BB53" s="1">
        <f t="shared" si="0"/>
        <v>1</v>
      </c>
    </row>
    <row r="54" spans="1:54" ht="12.75">
      <c r="A54" s="3">
        <v>1362</v>
      </c>
      <c r="C54" s="4">
        <v>3504.42</v>
      </c>
      <c r="D54" s="4">
        <v>101915.41</v>
      </c>
      <c r="H54" s="4">
        <f t="shared" si="11"/>
        <v>3504.42</v>
      </c>
      <c r="I54" s="4">
        <f t="shared" si="11"/>
        <v>101915.41</v>
      </c>
      <c r="S54" s="4">
        <f>C54*1</f>
        <v>3504.42</v>
      </c>
      <c r="T54" s="4">
        <f>D54+G54+M54+P54</f>
        <v>101915.41</v>
      </c>
      <c r="W54" s="4">
        <v>4594.479</v>
      </c>
      <c r="X54" s="4">
        <v>11656.59</v>
      </c>
      <c r="AB54" s="4">
        <f t="shared" si="12"/>
        <v>4594.479</v>
      </c>
      <c r="AC54" s="4">
        <f t="shared" si="12"/>
        <v>11656.59</v>
      </c>
      <c r="AM54" s="4">
        <f>W54*1</f>
        <v>4594.479</v>
      </c>
      <c r="AN54" s="4">
        <f>X54+AA54+AG54+AJ54</f>
        <v>11656.59</v>
      </c>
      <c r="AO54" s="4">
        <v>11656.59</v>
      </c>
      <c r="AQ54" s="4">
        <f>T54+AN54</f>
        <v>113572</v>
      </c>
      <c r="AR54" s="1">
        <f>T54/AQ54</f>
        <v>0.8973638748987427</v>
      </c>
      <c r="AS54" s="1">
        <f>AN54/AQ54</f>
        <v>0.10263612510125736</v>
      </c>
      <c r="AU54" s="4">
        <f>I54+AC54</f>
        <v>113572</v>
      </c>
      <c r="AV54" s="1">
        <f>I54/AU54</f>
        <v>0.8973638748987427</v>
      </c>
      <c r="AW54" s="1">
        <f>AC54/AU54</f>
        <v>0.10263612510125736</v>
      </c>
      <c r="AY54" s="4">
        <f>T54+AO54</f>
        <v>113572</v>
      </c>
      <c r="AZ54" s="1">
        <f>T54/AY54</f>
        <v>0.8973638748987427</v>
      </c>
      <c r="BA54" s="1">
        <f>AO54/AY54</f>
        <v>0.10263612510125736</v>
      </c>
      <c r="BB54" s="1">
        <f t="shared" si="0"/>
        <v>1</v>
      </c>
    </row>
    <row r="55" spans="1:54" ht="12.75">
      <c r="A55" s="3">
        <v>1363</v>
      </c>
      <c r="C55" s="4">
        <v>2088.229</v>
      </c>
      <c r="D55" s="4">
        <v>61180.6</v>
      </c>
      <c r="H55" s="4">
        <f t="shared" si="11"/>
        <v>2088.229</v>
      </c>
      <c r="I55" s="4">
        <f t="shared" si="11"/>
        <v>61180.6</v>
      </c>
      <c r="S55" s="4">
        <f>C55*1</f>
        <v>2088.229</v>
      </c>
      <c r="T55" s="4">
        <f>D55+G55+M55+P55</f>
        <v>61180.6</v>
      </c>
      <c r="W55" s="4">
        <v>0</v>
      </c>
      <c r="X55" s="4">
        <v>0</v>
      </c>
      <c r="AB55" s="4">
        <f t="shared" si="12"/>
        <v>0</v>
      </c>
      <c r="AC55" s="4">
        <f t="shared" si="12"/>
        <v>0</v>
      </c>
      <c r="AM55" s="4">
        <f>W55*1</f>
        <v>0</v>
      </c>
      <c r="AN55" s="4">
        <f>X55+AA55+AG55+AJ55</f>
        <v>0</v>
      </c>
      <c r="AO55" s="4">
        <v>0</v>
      </c>
      <c r="AQ55" s="4">
        <f>T55+AN55</f>
        <v>61180.6</v>
      </c>
      <c r="AR55" s="1">
        <f>T55/AQ55</f>
        <v>1</v>
      </c>
      <c r="AS55" s="1">
        <f>AN55/AQ55</f>
        <v>0</v>
      </c>
      <c r="AU55" s="4">
        <f>I55+AC55</f>
        <v>61180.6</v>
      </c>
      <c r="AV55" s="1">
        <f>I55/AU55</f>
        <v>1</v>
      </c>
      <c r="AW55" s="1">
        <f>AC55/AU55</f>
        <v>0</v>
      </c>
      <c r="AY55" s="4">
        <f>T55+AO55</f>
        <v>61180.6</v>
      </c>
      <c r="AZ55" s="1">
        <f>T55/AY55</f>
        <v>1</v>
      </c>
      <c r="BA55" s="1">
        <f>AO55/AY55</f>
        <v>0</v>
      </c>
      <c r="BB55" s="1">
        <f t="shared" si="0"/>
        <v>1</v>
      </c>
    </row>
    <row r="56" spans="1:54" ht="12.75">
      <c r="A56" s="3">
        <v>1364</v>
      </c>
      <c r="C56" s="4">
        <v>1101.85</v>
      </c>
      <c r="D56" s="4">
        <v>34350.65</v>
      </c>
      <c r="H56" s="4">
        <f t="shared" si="11"/>
        <v>1101.85</v>
      </c>
      <c r="I56" s="4">
        <f t="shared" si="11"/>
        <v>34350.65</v>
      </c>
      <c r="S56" s="4">
        <f>C56*1</f>
        <v>1101.85</v>
      </c>
      <c r="T56" s="4">
        <f>D56+G56+M56+P56</f>
        <v>34350.65</v>
      </c>
      <c r="W56" s="4">
        <v>686.073</v>
      </c>
      <c r="X56" s="4">
        <v>1901.25</v>
      </c>
      <c r="AB56" s="4">
        <f t="shared" si="12"/>
        <v>686.073</v>
      </c>
      <c r="AC56" s="4">
        <f t="shared" si="12"/>
        <v>1901.25</v>
      </c>
      <c r="AM56" s="4">
        <f>W56*1</f>
        <v>686.073</v>
      </c>
      <c r="AN56" s="4">
        <f>X56+AA56+AG56+AJ56</f>
        <v>1901.25</v>
      </c>
      <c r="AO56" s="4">
        <v>1901.25</v>
      </c>
      <c r="AQ56" s="4">
        <f>T56+AN56</f>
        <v>36251.9</v>
      </c>
      <c r="AR56" s="1">
        <f>T56/AQ56</f>
        <v>0.9475544730069321</v>
      </c>
      <c r="AS56" s="1">
        <f>AN56/AQ56</f>
        <v>0.05244552699306795</v>
      </c>
      <c r="AU56" s="4">
        <f>I56+AC56</f>
        <v>36251.9</v>
      </c>
      <c r="AV56" s="1">
        <f>I56/AU56</f>
        <v>0.9475544730069321</v>
      </c>
      <c r="AW56" s="1">
        <f>AC56/AU56</f>
        <v>0.05244552699306795</v>
      </c>
      <c r="AY56" s="4">
        <f>T56+AO56</f>
        <v>36251.9</v>
      </c>
      <c r="AZ56" s="1">
        <f>T56/AY56</f>
        <v>0.9475544730069321</v>
      </c>
      <c r="BA56" s="1">
        <f>AO56/AY56</f>
        <v>0.05244552699306795</v>
      </c>
      <c r="BB56" s="1">
        <f t="shared" si="0"/>
        <v>1</v>
      </c>
    </row>
    <row r="57" spans="1:54" ht="12.75">
      <c r="A57" s="3">
        <v>1365</v>
      </c>
      <c r="C57" s="4">
        <v>3750.438</v>
      </c>
      <c r="D57" s="4">
        <v>115563.69</v>
      </c>
      <c r="H57" s="4">
        <f t="shared" si="11"/>
        <v>3750.438</v>
      </c>
      <c r="I57" s="4">
        <f t="shared" si="11"/>
        <v>115563.69</v>
      </c>
      <c r="S57" s="4">
        <f>C57*1</f>
        <v>3750.438</v>
      </c>
      <c r="T57" s="4">
        <f>D57+G57+M57+P57</f>
        <v>115563.69</v>
      </c>
      <c r="W57" s="4">
        <v>10246.172</v>
      </c>
      <c r="X57" s="4">
        <v>31124.47</v>
      </c>
      <c r="AB57" s="4">
        <f t="shared" si="12"/>
        <v>10246.172</v>
      </c>
      <c r="AC57" s="4">
        <f t="shared" si="12"/>
        <v>31124.47</v>
      </c>
      <c r="AM57" s="4">
        <f>W57*1</f>
        <v>10246.172</v>
      </c>
      <c r="AN57" s="4">
        <f>X57+AA57+AG57+AJ57</f>
        <v>31124.47</v>
      </c>
      <c r="AO57" s="4">
        <v>31124.47</v>
      </c>
      <c r="AQ57" s="4">
        <f>T57+AN57</f>
        <v>146688.16</v>
      </c>
      <c r="AR57" s="1">
        <f>T57/AQ57</f>
        <v>0.7878187987360398</v>
      </c>
      <c r="AS57" s="1">
        <f>AN57/AQ57</f>
        <v>0.21218120126396023</v>
      </c>
      <c r="AU57" s="4">
        <f>I57+AC57</f>
        <v>146688.16</v>
      </c>
      <c r="AV57" s="1">
        <f>I57/AU57</f>
        <v>0.7878187987360398</v>
      </c>
      <c r="AW57" s="1">
        <f>AC57/AU57</f>
        <v>0.21218120126396023</v>
      </c>
      <c r="AY57" s="4">
        <f>T57+AO57</f>
        <v>146688.16</v>
      </c>
      <c r="AZ57" s="1">
        <f>T57/AY57</f>
        <v>0.7878187987360398</v>
      </c>
      <c r="BA57" s="1">
        <f>AO57/AY57</f>
        <v>0.21218120126396023</v>
      </c>
      <c r="BB57" s="1">
        <f t="shared" si="0"/>
        <v>1</v>
      </c>
    </row>
    <row r="58" ht="12.75">
      <c r="BB58" s="1">
        <f t="shared" si="0"/>
        <v>0</v>
      </c>
    </row>
    <row r="59" spans="1:54" ht="12.75">
      <c r="A59" s="3" t="s">
        <v>15</v>
      </c>
      <c r="C59" s="4">
        <f>AVERAGE(C53:C58)</f>
        <v>2629.8914</v>
      </c>
      <c r="D59" s="4">
        <f>AVERAGE(D53:D58)</f>
        <v>77350.494</v>
      </c>
      <c r="H59" s="4">
        <f>C59+F59</f>
        <v>2629.8914</v>
      </c>
      <c r="I59" s="4">
        <f>AVERAGE(I53:I58)</f>
        <v>77350.494</v>
      </c>
      <c r="S59" s="4">
        <f>AVERAGE(S53:S58)</f>
        <v>2629.8914</v>
      </c>
      <c r="T59" s="4">
        <f>AVERAGE(T53:T58)</f>
        <v>77350.494</v>
      </c>
      <c r="W59" s="4">
        <f>AVERAGE(W53:W58)</f>
        <v>3992.1654000000003</v>
      </c>
      <c r="X59" s="4">
        <f>AVERAGE(X53:X58)</f>
        <v>11141.966</v>
      </c>
      <c r="AB59" s="4">
        <f>W59+Z59</f>
        <v>3992.1654000000003</v>
      </c>
      <c r="AC59" s="4">
        <f>AVERAGE(AC53:AC58)</f>
        <v>11141.966</v>
      </c>
      <c r="AM59" s="4">
        <f>AVERAGE(AM53:AM58)</f>
        <v>3992.1654000000003</v>
      </c>
      <c r="AN59" s="4">
        <f>AVERAGE(AN53:AN58)</f>
        <v>11141.966</v>
      </c>
      <c r="AQ59" s="4">
        <f>AVERAGE(AQ53:AQ58)</f>
        <v>88492.46</v>
      </c>
      <c r="AR59" s="1">
        <f>T59/AQ59</f>
        <v>0.8740913519637719</v>
      </c>
      <c r="AS59" s="1">
        <f>AN59/AQ59</f>
        <v>0.12590864803622817</v>
      </c>
      <c r="BB59" s="1">
        <f t="shared" si="0"/>
        <v>0</v>
      </c>
    </row>
    <row r="60" ht="12.75">
      <c r="BB60" s="1">
        <f t="shared" si="0"/>
        <v>0</v>
      </c>
    </row>
    <row r="61" spans="1:54" ht="12.75">
      <c r="A61" s="3">
        <v>1366</v>
      </c>
      <c r="C61" s="4">
        <v>2671.813</v>
      </c>
      <c r="D61" s="4">
        <v>82327.59</v>
      </c>
      <c r="H61" s="4">
        <f aca="true" t="shared" si="13" ref="H61:I65">C61+F61</f>
        <v>2671.813</v>
      </c>
      <c r="I61" s="4">
        <f t="shared" si="13"/>
        <v>82327.59</v>
      </c>
      <c r="S61" s="4">
        <f>C61*1</f>
        <v>2671.813</v>
      </c>
      <c r="T61" s="4">
        <f>D61+G61+M61+P61</f>
        <v>82327.59</v>
      </c>
      <c r="W61" s="4">
        <v>17853.299</v>
      </c>
      <c r="X61" s="4">
        <v>54232.42</v>
      </c>
      <c r="AB61" s="4">
        <f aca="true" t="shared" si="14" ref="AB61:AC65">W61+Z61</f>
        <v>17853.299</v>
      </c>
      <c r="AC61" s="4">
        <f t="shared" si="14"/>
        <v>54232.42</v>
      </c>
      <c r="AM61" s="4">
        <f>W61*1</f>
        <v>17853.299</v>
      </c>
      <c r="AN61" s="4">
        <f>X61+AA61+AG61+AJ61</f>
        <v>54232.42</v>
      </c>
      <c r="AO61" s="4">
        <v>54232.42</v>
      </c>
      <c r="AQ61" s="4">
        <f>T61+AN61</f>
        <v>136560.01</v>
      </c>
      <c r="AR61" s="1">
        <f>T61/AQ61</f>
        <v>0.6028674866090006</v>
      </c>
      <c r="AS61" s="1">
        <f>AN61/AQ61</f>
        <v>0.39713251339099925</v>
      </c>
      <c r="AU61" s="4">
        <f>I61+AC61</f>
        <v>136560.01</v>
      </c>
      <c r="AV61" s="1">
        <f>I61/AU61</f>
        <v>0.6028674866090006</v>
      </c>
      <c r="AW61" s="1">
        <f>AC61/AU61</f>
        <v>0.39713251339099925</v>
      </c>
      <c r="AY61" s="4">
        <f>T61+AO61</f>
        <v>136560.01</v>
      </c>
      <c r="AZ61" s="1">
        <f>T61/AY61</f>
        <v>0.6028674866090006</v>
      </c>
      <c r="BA61" s="1">
        <f>AO61/AY61</f>
        <v>0.39713251339099925</v>
      </c>
      <c r="BB61" s="1">
        <f t="shared" si="0"/>
        <v>0.9999999999999998</v>
      </c>
    </row>
    <row r="62" spans="1:54" ht="12.75">
      <c r="A62" s="3">
        <v>1367</v>
      </c>
      <c r="C62" s="4">
        <v>1471.585</v>
      </c>
      <c r="D62" s="4">
        <v>45344.52</v>
      </c>
      <c r="H62" s="4">
        <f t="shared" si="13"/>
        <v>1471.585</v>
      </c>
      <c r="I62" s="4">
        <f t="shared" si="13"/>
        <v>45344.52</v>
      </c>
      <c r="S62" s="4">
        <f>C62*1</f>
        <v>1471.585</v>
      </c>
      <c r="T62" s="4">
        <f>D62+G62+M62+P62</f>
        <v>45344.52</v>
      </c>
      <c r="W62" s="4">
        <v>11135.932</v>
      </c>
      <c r="X62" s="4">
        <v>33827.27</v>
      </c>
      <c r="AB62" s="4">
        <f t="shared" si="14"/>
        <v>11135.932</v>
      </c>
      <c r="AC62" s="4">
        <f t="shared" si="14"/>
        <v>33827.27</v>
      </c>
      <c r="AM62" s="4">
        <f>W62*1</f>
        <v>11135.932</v>
      </c>
      <c r="AN62" s="4">
        <f>X62+AA62+AG62+AJ62</f>
        <v>33827.27</v>
      </c>
      <c r="AO62" s="4">
        <v>33827.27</v>
      </c>
      <c r="AQ62" s="4">
        <f>T62+AN62</f>
        <v>79171.79</v>
      </c>
      <c r="AR62" s="1">
        <f>T62/AQ62</f>
        <v>0.5727358191598295</v>
      </c>
      <c r="AS62" s="1">
        <f>AN62/AQ62</f>
        <v>0.4272641808401705</v>
      </c>
      <c r="AU62" s="4">
        <f>I62+AC62</f>
        <v>79171.79</v>
      </c>
      <c r="AV62" s="1">
        <f>I62/AU62</f>
        <v>0.5727358191598295</v>
      </c>
      <c r="AW62" s="1">
        <f>AC62/AU62</f>
        <v>0.4272641808401705</v>
      </c>
      <c r="AY62" s="4">
        <f>T62+AO62</f>
        <v>79171.79</v>
      </c>
      <c r="AZ62" s="1">
        <f>T62/AY62</f>
        <v>0.5727358191598295</v>
      </c>
      <c r="BA62" s="1">
        <f>AO62/AY62</f>
        <v>0.4272641808401705</v>
      </c>
      <c r="BB62" s="1">
        <f t="shared" si="0"/>
        <v>1</v>
      </c>
    </row>
    <row r="63" spans="1:54" ht="12.75">
      <c r="A63" s="3">
        <v>1368</v>
      </c>
      <c r="C63" s="4">
        <v>2436.561</v>
      </c>
      <c r="D63" s="4">
        <v>78865.95</v>
      </c>
      <c r="H63" s="4">
        <f t="shared" si="13"/>
        <v>2436.561</v>
      </c>
      <c r="I63" s="4">
        <f t="shared" si="13"/>
        <v>78865.95</v>
      </c>
      <c r="S63" s="4">
        <f>C63*1</f>
        <v>2436.561</v>
      </c>
      <c r="T63" s="4">
        <f>D63+G63+M63+P63</f>
        <v>78865.95</v>
      </c>
      <c r="W63" s="4">
        <v>4404.097</v>
      </c>
      <c r="X63" s="4">
        <v>14083.27</v>
      </c>
      <c r="AB63" s="4">
        <f t="shared" si="14"/>
        <v>4404.097</v>
      </c>
      <c r="AC63" s="4">
        <f t="shared" si="14"/>
        <v>14083.27</v>
      </c>
      <c r="AM63" s="4">
        <f>W63*1</f>
        <v>4404.097</v>
      </c>
      <c r="AN63" s="4">
        <f>X63+AA63+AG63+AJ63</f>
        <v>14083.27</v>
      </c>
      <c r="AO63" s="4">
        <v>14083.27</v>
      </c>
      <c r="AQ63" s="4">
        <f>T63+AN63</f>
        <v>92949.22</v>
      </c>
      <c r="AR63" s="1">
        <f>T63/AQ63</f>
        <v>0.8484842583939919</v>
      </c>
      <c r="AS63" s="1">
        <f>AN63/AQ63</f>
        <v>0.15151574160600811</v>
      </c>
      <c r="AU63" s="4">
        <f>I63+AC63</f>
        <v>92949.22</v>
      </c>
      <c r="AV63" s="1">
        <f>I63/AU63</f>
        <v>0.8484842583939919</v>
      </c>
      <c r="AW63" s="1">
        <f>AC63/AU63</f>
        <v>0.15151574160600811</v>
      </c>
      <c r="AY63" s="4">
        <f>T63+AO63</f>
        <v>92949.22</v>
      </c>
      <c r="AZ63" s="1">
        <f>T63/AY63</f>
        <v>0.8484842583939919</v>
      </c>
      <c r="BA63" s="1">
        <f>AO63/AY63</f>
        <v>0.15151574160600811</v>
      </c>
      <c r="BB63" s="1">
        <f t="shared" si="0"/>
        <v>1</v>
      </c>
    </row>
    <row r="64" spans="1:54" ht="12.75">
      <c r="A64" s="3">
        <v>1369</v>
      </c>
      <c r="C64" s="4">
        <v>93.961</v>
      </c>
      <c r="D64" s="4">
        <v>3088.02</v>
      </c>
      <c r="H64" s="4">
        <f t="shared" si="13"/>
        <v>93.961</v>
      </c>
      <c r="I64" s="4">
        <f t="shared" si="13"/>
        <v>3088.02</v>
      </c>
      <c r="S64" s="4">
        <f>C64*1</f>
        <v>93.961</v>
      </c>
      <c r="T64" s="4">
        <f>D64+G64+M64+P64</f>
        <v>3088.02</v>
      </c>
      <c r="W64" s="4">
        <v>2520.65</v>
      </c>
      <c r="X64" s="4">
        <v>8624.25</v>
      </c>
      <c r="AB64" s="4">
        <f t="shared" si="14"/>
        <v>2520.65</v>
      </c>
      <c r="AC64" s="4">
        <f t="shared" si="14"/>
        <v>8624.25</v>
      </c>
      <c r="AM64" s="4">
        <f>W64*1</f>
        <v>2520.65</v>
      </c>
      <c r="AN64" s="4">
        <f>X64+AA64+AG64+AJ64</f>
        <v>8624.25</v>
      </c>
      <c r="AO64" s="4">
        <v>8624.25</v>
      </c>
      <c r="AQ64" s="4">
        <f>T64+AN64</f>
        <v>11712.27</v>
      </c>
      <c r="AR64" s="1">
        <f>T64/AQ64</f>
        <v>0.26365683168164666</v>
      </c>
      <c r="AS64" s="1">
        <f>AN64/AQ64</f>
        <v>0.7363431683183533</v>
      </c>
      <c r="AU64" s="4">
        <f>I64+AC64</f>
        <v>11712.27</v>
      </c>
      <c r="AV64" s="1">
        <f>I64/AU64</f>
        <v>0.26365683168164666</v>
      </c>
      <c r="AW64" s="1">
        <f>AC64/AU64</f>
        <v>0.7363431683183533</v>
      </c>
      <c r="AY64" s="4">
        <f>T64+AO64</f>
        <v>11712.27</v>
      </c>
      <c r="AZ64" s="1">
        <f>T64/AY64</f>
        <v>0.26365683168164666</v>
      </c>
      <c r="BA64" s="1">
        <f>AO64/AY64</f>
        <v>0.7363431683183533</v>
      </c>
      <c r="BB64" s="1">
        <f t="shared" si="0"/>
        <v>1</v>
      </c>
    </row>
    <row r="65" spans="1:54" ht="12.75">
      <c r="A65" s="3">
        <v>1370</v>
      </c>
      <c r="C65" s="4">
        <v>1258.588</v>
      </c>
      <c r="D65" s="4">
        <v>41376.57</v>
      </c>
      <c r="H65" s="4">
        <f t="shared" si="13"/>
        <v>1258.588</v>
      </c>
      <c r="I65" s="4">
        <f t="shared" si="13"/>
        <v>41376.57</v>
      </c>
      <c r="S65" s="4">
        <f>C65*1</f>
        <v>1258.588</v>
      </c>
      <c r="T65" s="4">
        <f>D65+G65+M65+P65</f>
        <v>41376.57</v>
      </c>
      <c r="W65" s="4">
        <v>14236.991</v>
      </c>
      <c r="X65" s="4">
        <v>50581.59</v>
      </c>
      <c r="AB65" s="4">
        <f t="shared" si="14"/>
        <v>14236.991</v>
      </c>
      <c r="AC65" s="4">
        <f t="shared" si="14"/>
        <v>50581.59</v>
      </c>
      <c r="AM65" s="4">
        <f>W65*1</f>
        <v>14236.991</v>
      </c>
      <c r="AN65" s="4">
        <f>X65+AA65+AG65+AJ65</f>
        <v>50581.59</v>
      </c>
      <c r="AO65" s="4">
        <v>50581.59</v>
      </c>
      <c r="AQ65" s="4">
        <f>T65+AN65</f>
        <v>91958.16</v>
      </c>
      <c r="AR65" s="1">
        <f>T65/AQ65</f>
        <v>0.44994995550150196</v>
      </c>
      <c r="AS65" s="1">
        <f>AN65/AQ65</f>
        <v>0.5500500444984979</v>
      </c>
      <c r="AU65" s="4">
        <f>I65+AC65</f>
        <v>91958.16</v>
      </c>
      <c r="AV65" s="1">
        <f>I65/AU65</f>
        <v>0.44994995550150196</v>
      </c>
      <c r="AW65" s="1">
        <f>AC65/AU65</f>
        <v>0.5500500444984979</v>
      </c>
      <c r="AY65" s="4">
        <f>T65+AO65</f>
        <v>91958.16</v>
      </c>
      <c r="AZ65" s="1">
        <f>T65/AY65</f>
        <v>0.44994995550150196</v>
      </c>
      <c r="BA65" s="1">
        <f>AO65/AY65</f>
        <v>0.5500500444984979</v>
      </c>
      <c r="BB65" s="1">
        <f t="shared" si="0"/>
        <v>0.9999999999999999</v>
      </c>
    </row>
    <row r="66" ht="12.75">
      <c r="BB66" s="1">
        <f t="shared" si="0"/>
        <v>0</v>
      </c>
    </row>
    <row r="67" spans="1:54" ht="12.75">
      <c r="A67" s="3" t="s">
        <v>16</v>
      </c>
      <c r="C67" s="4">
        <f>AVERAGE(C61:C66)</f>
        <v>1586.5016</v>
      </c>
      <c r="D67" s="4">
        <f>AVERAGE(D61:D66)</f>
        <v>50200.53</v>
      </c>
      <c r="H67" s="4">
        <f>C67+F67</f>
        <v>1586.5016</v>
      </c>
      <c r="I67" s="4">
        <f>AVERAGE(I61:I66)</f>
        <v>50200.53</v>
      </c>
      <c r="S67" s="4">
        <f>AVERAGE(S61:S66)</f>
        <v>1586.5016</v>
      </c>
      <c r="T67" s="4">
        <f>AVERAGE(T61:T66)</f>
        <v>50200.53</v>
      </c>
      <c r="W67" s="4">
        <f>AVERAGE(W61:W66)</f>
        <v>10030.193800000001</v>
      </c>
      <c r="X67" s="4">
        <f>AVERAGE(X61:X66)</f>
        <v>32269.76</v>
      </c>
      <c r="AB67" s="4">
        <f>W67+Z67</f>
        <v>10030.193800000001</v>
      </c>
      <c r="AC67" s="4">
        <f>AVERAGE(AC61:AC66)</f>
        <v>32269.76</v>
      </c>
      <c r="AM67" s="4">
        <f>AVERAGE(AM61:AM66)</f>
        <v>10030.193800000001</v>
      </c>
      <c r="AN67" s="4">
        <f>AVERAGE(AN61:AN66)</f>
        <v>32269.76</v>
      </c>
      <c r="AQ67" s="4">
        <f>AVERAGE(AQ61:AQ66)</f>
        <v>82470.29000000001</v>
      </c>
      <c r="AR67" s="1">
        <f>T67/AQ67</f>
        <v>0.6087104822839836</v>
      </c>
      <c r="AS67" s="1">
        <f>AN67/AQ67</f>
        <v>0.3912895177160162</v>
      </c>
      <c r="BB67" s="1">
        <f t="shared" si="0"/>
        <v>0</v>
      </c>
    </row>
    <row r="68" ht="12.75">
      <c r="BB68" s="1">
        <f t="shared" si="0"/>
        <v>0</v>
      </c>
    </row>
    <row r="69" spans="1:54" ht="12.75">
      <c r="A69" s="3">
        <v>1371</v>
      </c>
      <c r="C69" s="4">
        <v>0</v>
      </c>
      <c r="D69" s="4">
        <v>0</v>
      </c>
      <c r="H69" s="4">
        <f aca="true" t="shared" si="15" ref="H69:I73">C69+F69</f>
        <v>0</v>
      </c>
      <c r="I69" s="4">
        <f t="shared" si="15"/>
        <v>0</v>
      </c>
      <c r="S69" s="4">
        <f>C69*1</f>
        <v>0</v>
      </c>
      <c r="T69" s="4">
        <f>D69+G69+M69+P69</f>
        <v>0</v>
      </c>
      <c r="W69" s="4">
        <v>0</v>
      </c>
      <c r="X69" s="4">
        <v>0</v>
      </c>
      <c r="AB69" s="4">
        <f aca="true" t="shared" si="16" ref="AB69:AC73">W69+Z69</f>
        <v>0</v>
      </c>
      <c r="AC69" s="4">
        <f t="shared" si="16"/>
        <v>0</v>
      </c>
      <c r="AM69" s="4">
        <f>W69*1</f>
        <v>0</v>
      </c>
      <c r="AN69" s="4">
        <f>X69+AA69+AG69+AJ69</f>
        <v>0</v>
      </c>
      <c r="AQ69" s="4">
        <f>T69+AN69</f>
        <v>0</v>
      </c>
      <c r="AR69" s="1">
        <v>0</v>
      </c>
      <c r="AS69" s="1">
        <v>0</v>
      </c>
      <c r="AU69" s="4">
        <f aca="true" t="shared" si="17" ref="AU69:AW70">I69+AC69</f>
        <v>0</v>
      </c>
      <c r="AV69" s="4">
        <f t="shared" si="17"/>
        <v>0</v>
      </c>
      <c r="AW69" s="4">
        <f t="shared" si="17"/>
        <v>0</v>
      </c>
      <c r="AY69" s="4">
        <f>T69+AO69</f>
        <v>0</v>
      </c>
      <c r="AZ69" s="1">
        <v>0</v>
      </c>
      <c r="BA69" s="1">
        <v>0</v>
      </c>
      <c r="BB69" s="1">
        <f t="shared" si="0"/>
        <v>0</v>
      </c>
    </row>
    <row r="70" spans="1:54" ht="12.75">
      <c r="A70" s="3">
        <v>1372</v>
      </c>
      <c r="C70" s="4">
        <v>0</v>
      </c>
      <c r="D70" s="4">
        <v>0</v>
      </c>
      <c r="H70" s="4">
        <f t="shared" si="15"/>
        <v>0</v>
      </c>
      <c r="I70" s="4">
        <f t="shared" si="15"/>
        <v>0</v>
      </c>
      <c r="S70" s="4">
        <f>C70*1</f>
        <v>0</v>
      </c>
      <c r="T70" s="4">
        <f>D70+G70+M70+P70</f>
        <v>0</v>
      </c>
      <c r="W70" s="4">
        <v>0</v>
      </c>
      <c r="X70" s="4">
        <v>0</v>
      </c>
      <c r="AB70" s="4">
        <f t="shared" si="16"/>
        <v>0</v>
      </c>
      <c r="AC70" s="4">
        <f t="shared" si="16"/>
        <v>0</v>
      </c>
      <c r="AM70" s="4">
        <f>W70*1</f>
        <v>0</v>
      </c>
      <c r="AN70" s="4">
        <f>X70+AA70+AG70+AJ70</f>
        <v>0</v>
      </c>
      <c r="AQ70" s="4">
        <f>T70+AN70</f>
        <v>0</v>
      </c>
      <c r="AR70" s="1">
        <v>0</v>
      </c>
      <c r="AS70" s="1">
        <v>0</v>
      </c>
      <c r="AU70" s="4">
        <f t="shared" si="17"/>
        <v>0</v>
      </c>
      <c r="AV70" s="4">
        <f t="shared" si="17"/>
        <v>0</v>
      </c>
      <c r="AW70" s="4">
        <f t="shared" si="17"/>
        <v>0</v>
      </c>
      <c r="AY70" s="4">
        <f>T70+AO70</f>
        <v>0</v>
      </c>
      <c r="AZ70" s="1">
        <v>0</v>
      </c>
      <c r="BA70" s="1">
        <v>0</v>
      </c>
      <c r="BB70" s="1">
        <f t="shared" si="0"/>
        <v>0</v>
      </c>
    </row>
    <row r="71" spans="1:54" ht="12.75">
      <c r="A71" s="3">
        <v>1373</v>
      </c>
      <c r="C71" s="4">
        <v>556.672</v>
      </c>
      <c r="D71" s="4">
        <v>22205.49</v>
      </c>
      <c r="H71" s="4">
        <f t="shared" si="15"/>
        <v>556.672</v>
      </c>
      <c r="I71" s="4">
        <f t="shared" si="15"/>
        <v>22205.49</v>
      </c>
      <c r="S71" s="4">
        <f>C71*1</f>
        <v>556.672</v>
      </c>
      <c r="T71" s="4">
        <f>D71+G71+M71+P71</f>
        <v>22205.49</v>
      </c>
      <c r="W71" s="4">
        <v>1214.658</v>
      </c>
      <c r="X71" s="4">
        <v>4541.21</v>
      </c>
      <c r="AB71" s="4">
        <f t="shared" si="16"/>
        <v>1214.658</v>
      </c>
      <c r="AC71" s="4">
        <f t="shared" si="16"/>
        <v>4541.21</v>
      </c>
      <c r="AM71" s="4">
        <f>W71*1</f>
        <v>1214.658</v>
      </c>
      <c r="AN71" s="4">
        <f>X71+AA71+AG71+AJ71</f>
        <v>4541.21</v>
      </c>
      <c r="AO71" s="4">
        <v>4541.21</v>
      </c>
      <c r="AQ71" s="4">
        <f>T71+AN71</f>
        <v>26746.7</v>
      </c>
      <c r="AR71" s="1">
        <f>T71/AQ71</f>
        <v>0.8302141946483118</v>
      </c>
      <c r="AS71" s="1">
        <f>AN71/AQ71</f>
        <v>0.16978580535168825</v>
      </c>
      <c r="AU71" s="4">
        <f>I71+AC71</f>
        <v>26746.7</v>
      </c>
      <c r="AV71" s="1">
        <f>I71/AU71</f>
        <v>0.8302141946483118</v>
      </c>
      <c r="AW71" s="1">
        <f>AC71/AU71</f>
        <v>0.16978580535168825</v>
      </c>
      <c r="AY71" s="4">
        <f>T71+AO71</f>
        <v>26746.7</v>
      </c>
      <c r="AZ71" s="1">
        <v>0</v>
      </c>
      <c r="BA71" s="1">
        <v>0</v>
      </c>
      <c r="BB71" s="1">
        <f t="shared" si="0"/>
        <v>0</v>
      </c>
    </row>
    <row r="72" spans="1:54" ht="12.75">
      <c r="A72" s="3">
        <v>1374</v>
      </c>
      <c r="C72" s="4">
        <v>2261.48</v>
      </c>
      <c r="D72" s="4">
        <v>90221.56</v>
      </c>
      <c r="H72" s="4">
        <f t="shared" si="15"/>
        <v>2261.48</v>
      </c>
      <c r="I72" s="4">
        <f t="shared" si="15"/>
        <v>90221.56</v>
      </c>
      <c r="S72" s="4">
        <f>C72*1</f>
        <v>2261.48</v>
      </c>
      <c r="T72" s="4">
        <f>D72+G72+M72+P72</f>
        <v>90221.56</v>
      </c>
      <c r="W72" s="4">
        <v>5617.486</v>
      </c>
      <c r="X72" s="4">
        <v>21001.93</v>
      </c>
      <c r="AB72" s="4">
        <f t="shared" si="16"/>
        <v>5617.486</v>
      </c>
      <c r="AC72" s="4">
        <f t="shared" si="16"/>
        <v>21001.93</v>
      </c>
      <c r="AM72" s="4">
        <f>W72*1</f>
        <v>5617.486</v>
      </c>
      <c r="AN72" s="4">
        <f>X72+AA72+AG72+AJ72</f>
        <v>21001.93</v>
      </c>
      <c r="AO72" s="4">
        <v>21001.93</v>
      </c>
      <c r="AQ72" s="4">
        <f>T72+AN72</f>
        <v>111223.48999999999</v>
      </c>
      <c r="AR72" s="1">
        <f>T72/AQ72</f>
        <v>0.8111736108982015</v>
      </c>
      <c r="AS72" s="1">
        <f>AN72/AQ72</f>
        <v>0.18882638910179858</v>
      </c>
      <c r="AU72" s="4">
        <f>I72+AC72</f>
        <v>111223.48999999999</v>
      </c>
      <c r="AV72" s="1">
        <f>I72/AU72</f>
        <v>0.8111736108982015</v>
      </c>
      <c r="AW72" s="1">
        <f>AC72/AU72</f>
        <v>0.18882638910179858</v>
      </c>
      <c r="AY72" s="4">
        <f>T72+AO72</f>
        <v>111223.48999999999</v>
      </c>
      <c r="AZ72" s="1">
        <f>T72/AY72</f>
        <v>0.8111736108982015</v>
      </c>
      <c r="BA72" s="1">
        <f>AO72/AY72</f>
        <v>0.18882638910179858</v>
      </c>
      <c r="BB72" s="1">
        <f aca="true" t="shared" si="18" ref="BB72:BB135">AZ72+BA72</f>
        <v>1</v>
      </c>
    </row>
    <row r="73" spans="1:54" ht="12.75">
      <c r="A73" s="3">
        <v>1375</v>
      </c>
      <c r="C73" s="4">
        <v>1307.895</v>
      </c>
      <c r="D73" s="4">
        <v>52179.34</v>
      </c>
      <c r="H73" s="4">
        <f t="shared" si="15"/>
        <v>1307.895</v>
      </c>
      <c r="I73" s="4">
        <f t="shared" si="15"/>
        <v>52179.34</v>
      </c>
      <c r="S73" s="4">
        <f>C73*1</f>
        <v>1307.895</v>
      </c>
      <c r="T73" s="4">
        <f>D73+G73+M73+P73</f>
        <v>52179.34</v>
      </c>
      <c r="W73" s="4">
        <v>4246.64</v>
      </c>
      <c r="X73" s="4">
        <v>16032.59</v>
      </c>
      <c r="AB73" s="4">
        <f t="shared" si="16"/>
        <v>4246.64</v>
      </c>
      <c r="AC73" s="4">
        <f t="shared" si="16"/>
        <v>16032.59</v>
      </c>
      <c r="AM73" s="4">
        <f>W73*1</f>
        <v>4246.64</v>
      </c>
      <c r="AN73" s="4">
        <f>X73+AA73+AG73+AJ73</f>
        <v>16032.59</v>
      </c>
      <c r="AO73" s="4">
        <v>16032.59</v>
      </c>
      <c r="AQ73" s="4">
        <f>T73+AN73</f>
        <v>68211.93</v>
      </c>
      <c r="AR73" s="1">
        <f>T73/AQ73</f>
        <v>0.7649591501076132</v>
      </c>
      <c r="AS73" s="1">
        <f>AN73/AQ73</f>
        <v>0.23504084989238688</v>
      </c>
      <c r="AU73" s="4">
        <f>I73+AC73</f>
        <v>68211.93</v>
      </c>
      <c r="AV73" s="1">
        <f>I73/AU73</f>
        <v>0.7649591501076132</v>
      </c>
      <c r="AW73" s="1">
        <f>AC73/AU73</f>
        <v>0.23504084989238688</v>
      </c>
      <c r="AY73" s="4">
        <f>T73+AO73</f>
        <v>68211.93</v>
      </c>
      <c r="AZ73" s="1">
        <f>T73/AY73</f>
        <v>0.7649591501076132</v>
      </c>
      <c r="BA73" s="1">
        <f>AO73/AY73</f>
        <v>0.23504084989238688</v>
      </c>
      <c r="BB73" s="1">
        <f t="shared" si="18"/>
        <v>1</v>
      </c>
    </row>
    <row r="74" ht="12.75">
      <c r="BB74" s="1">
        <f t="shared" si="18"/>
        <v>0</v>
      </c>
    </row>
    <row r="75" spans="1:54" ht="12.75">
      <c r="A75" s="3" t="s">
        <v>17</v>
      </c>
      <c r="C75" s="4">
        <f>AVERAGE(C69:C74)</f>
        <v>825.2094000000001</v>
      </c>
      <c r="D75" s="4">
        <f>AVERAGE(D69:D74)</f>
        <v>32921.278000000006</v>
      </c>
      <c r="H75" s="4">
        <f>C75+F75</f>
        <v>825.2094000000001</v>
      </c>
      <c r="I75" s="4">
        <f>AVERAGE(I69:I74)</f>
        <v>32921.278000000006</v>
      </c>
      <c r="S75" s="4">
        <f>AVERAGE(S69:S74)</f>
        <v>825.2094000000001</v>
      </c>
      <c r="T75" s="4">
        <f>AVERAGE(T69:T74)</f>
        <v>32921.278000000006</v>
      </c>
      <c r="W75" s="4">
        <f>AVERAGE(W69:W74)</f>
        <v>2215.7568</v>
      </c>
      <c r="X75" s="4">
        <f>AVERAGE(X69:X74)</f>
        <v>8315.145999999999</v>
      </c>
      <c r="AB75" s="4">
        <f>W75+Z75</f>
        <v>2215.7568</v>
      </c>
      <c r="AC75" s="4">
        <f>AVERAGE(AC69:AC74)</f>
        <v>8315.145999999999</v>
      </c>
      <c r="AM75" s="4">
        <f>AVERAGE(AM69:AM74)</f>
        <v>2215.7568</v>
      </c>
      <c r="AN75" s="4">
        <f>AVERAGE(AN69:AN74)</f>
        <v>8315.145999999999</v>
      </c>
      <c r="AQ75" s="4">
        <f>AVERAGE(AQ69:AQ74)</f>
        <v>41236.424</v>
      </c>
      <c r="AR75" s="1">
        <f>T75/AQ75</f>
        <v>0.7983543383878293</v>
      </c>
      <c r="AS75" s="1">
        <f>AN75/AQ75</f>
        <v>0.20164566161217082</v>
      </c>
      <c r="BB75" s="1">
        <f t="shared" si="18"/>
        <v>0</v>
      </c>
    </row>
    <row r="76" ht="12.75">
      <c r="BB76" s="1">
        <f t="shared" si="18"/>
        <v>0</v>
      </c>
    </row>
    <row r="77" spans="1:54" ht="12.75">
      <c r="A77" s="3">
        <v>1376</v>
      </c>
      <c r="C77" s="4">
        <v>526.629</v>
      </c>
      <c r="D77" s="4">
        <v>21010.22</v>
      </c>
      <c r="H77" s="4">
        <f aca="true" t="shared" si="19" ref="H77:I81">C77+F77</f>
        <v>526.629</v>
      </c>
      <c r="I77" s="4">
        <f t="shared" si="19"/>
        <v>21010.22</v>
      </c>
      <c r="S77" s="4">
        <f>C77*1</f>
        <v>526.629</v>
      </c>
      <c r="T77" s="4">
        <f>D77+G77+M77+P77</f>
        <v>21010.22</v>
      </c>
      <c r="W77" s="4">
        <v>1230.74</v>
      </c>
      <c r="X77" s="4">
        <v>4601.33</v>
      </c>
      <c r="AB77" s="4">
        <f aca="true" t="shared" si="20" ref="AB77:AC81">W77+Z77</f>
        <v>1230.74</v>
      </c>
      <c r="AC77" s="4">
        <f t="shared" si="20"/>
        <v>4601.33</v>
      </c>
      <c r="AM77" s="4">
        <f>W77*1</f>
        <v>1230.74</v>
      </c>
      <c r="AN77" s="4">
        <f>X77+AA77+AG77+AJ77</f>
        <v>4601.33</v>
      </c>
      <c r="AO77" s="4">
        <v>4601.33</v>
      </c>
      <c r="AQ77" s="4">
        <f>T77+AN77</f>
        <v>25611.550000000003</v>
      </c>
      <c r="AR77" s="1">
        <f>T77/AQ77</f>
        <v>0.8203416036905224</v>
      </c>
      <c r="AS77" s="1">
        <f>AN77/AQ77</f>
        <v>0.17965839630947752</v>
      </c>
      <c r="AU77" s="4">
        <f>I77+AC77</f>
        <v>25611.550000000003</v>
      </c>
      <c r="AV77" s="1">
        <f>I77/AU77</f>
        <v>0.8203416036905224</v>
      </c>
      <c r="AW77" s="1">
        <f>AC77/AU77</f>
        <v>0.17965839630947752</v>
      </c>
      <c r="AY77" s="4">
        <f>T77+AO77</f>
        <v>25611.550000000003</v>
      </c>
      <c r="AZ77" s="1">
        <f>T77/AY77</f>
        <v>0.8203416036905224</v>
      </c>
      <c r="BA77" s="1">
        <f>AO77/AY77</f>
        <v>0.17965839630947752</v>
      </c>
      <c r="BB77" s="1">
        <f t="shared" si="18"/>
        <v>1</v>
      </c>
    </row>
    <row r="78" spans="1:54" ht="12.75">
      <c r="A78" s="3">
        <v>1377</v>
      </c>
      <c r="C78" s="4">
        <v>496.242</v>
      </c>
      <c r="D78" s="4">
        <v>19797.91</v>
      </c>
      <c r="H78" s="4">
        <f t="shared" si="19"/>
        <v>496.242</v>
      </c>
      <c r="I78" s="4">
        <f t="shared" si="19"/>
        <v>19797.91</v>
      </c>
      <c r="S78" s="4">
        <f>C78*1</f>
        <v>496.242</v>
      </c>
      <c r="T78" s="4">
        <f>D78+G78+M78+P78</f>
        <v>19797.91</v>
      </c>
      <c r="W78" s="4">
        <v>538.956</v>
      </c>
      <c r="X78" s="4">
        <v>2068.25</v>
      </c>
      <c r="AB78" s="4">
        <f t="shared" si="20"/>
        <v>538.956</v>
      </c>
      <c r="AC78" s="4">
        <f t="shared" si="20"/>
        <v>2068.25</v>
      </c>
      <c r="AM78" s="4">
        <f>W78*1</f>
        <v>538.956</v>
      </c>
      <c r="AN78" s="4">
        <f>X78+AA78+AG78+AJ78</f>
        <v>2068.25</v>
      </c>
      <c r="AO78" s="4">
        <v>2068.25</v>
      </c>
      <c r="AQ78" s="4">
        <f>T78+AN78</f>
        <v>21866.16</v>
      </c>
      <c r="AR78" s="1">
        <f>T78/AQ78</f>
        <v>0.9054132046962063</v>
      </c>
      <c r="AS78" s="1">
        <f>AN78/AQ78</f>
        <v>0.09458679530379363</v>
      </c>
      <c r="AU78" s="4">
        <f>I78+AC78</f>
        <v>21866.16</v>
      </c>
      <c r="AV78" s="1">
        <f>I78/AU78</f>
        <v>0.9054132046962063</v>
      </c>
      <c r="AW78" s="1">
        <f>AC78/AU78</f>
        <v>0.09458679530379363</v>
      </c>
      <c r="AY78" s="4">
        <f>T78+AO78</f>
        <v>21866.16</v>
      </c>
      <c r="AZ78" s="1">
        <f>T78/AY78</f>
        <v>0.9054132046962063</v>
      </c>
      <c r="BA78" s="1">
        <f>AO78/AY78</f>
        <v>0.09458679530379363</v>
      </c>
      <c r="BB78" s="1">
        <f t="shared" si="18"/>
        <v>1</v>
      </c>
    </row>
    <row r="79" spans="1:54" ht="12.75">
      <c r="A79" s="3">
        <v>1378</v>
      </c>
      <c r="C79" s="4">
        <v>0</v>
      </c>
      <c r="D79" s="4">
        <v>0</v>
      </c>
      <c r="H79" s="4">
        <f t="shared" si="19"/>
        <v>0</v>
      </c>
      <c r="I79" s="4">
        <f t="shared" si="19"/>
        <v>0</v>
      </c>
      <c r="S79" s="4">
        <f>C79*1</f>
        <v>0</v>
      </c>
      <c r="T79" s="4">
        <f>D79+G79+M79+P79</f>
        <v>0</v>
      </c>
      <c r="W79" s="4">
        <v>0</v>
      </c>
      <c r="X79" s="4">
        <v>0</v>
      </c>
      <c r="AB79" s="4">
        <f t="shared" si="20"/>
        <v>0</v>
      </c>
      <c r="AC79" s="4">
        <f t="shared" si="20"/>
        <v>0</v>
      </c>
      <c r="AM79" s="4">
        <f>W79*1</f>
        <v>0</v>
      </c>
      <c r="AN79" s="4">
        <f>X79+AA79+AG79+AJ79</f>
        <v>0</v>
      </c>
      <c r="AQ79" s="4">
        <f>T79+AN79</f>
        <v>0</v>
      </c>
      <c r="AR79" s="1">
        <v>0</v>
      </c>
      <c r="AS79" s="1">
        <v>0</v>
      </c>
      <c r="AU79" s="4">
        <f>I79+AC79</f>
        <v>0</v>
      </c>
      <c r="AV79" s="4">
        <f>J79+AD79</f>
        <v>0</v>
      </c>
      <c r="AW79" s="4">
        <f>K79+AE79</f>
        <v>0</v>
      </c>
      <c r="AY79" s="4">
        <f>T79+AO79</f>
        <v>0</v>
      </c>
      <c r="AZ79" s="1">
        <v>0</v>
      </c>
      <c r="BA79" s="1">
        <v>0</v>
      </c>
      <c r="BB79" s="1">
        <f t="shared" si="18"/>
        <v>0</v>
      </c>
    </row>
    <row r="80" spans="1:54" ht="12.75">
      <c r="A80" s="3">
        <v>1379</v>
      </c>
      <c r="C80" s="4">
        <v>0</v>
      </c>
      <c r="D80" s="4">
        <v>0</v>
      </c>
      <c r="H80" s="4">
        <f t="shared" si="19"/>
        <v>0</v>
      </c>
      <c r="I80" s="4">
        <f t="shared" si="19"/>
        <v>0</v>
      </c>
      <c r="S80" s="4">
        <f>C80*1</f>
        <v>0</v>
      </c>
      <c r="T80" s="4">
        <f>D80+G80+M80+P80</f>
        <v>0</v>
      </c>
      <c r="W80" s="4">
        <v>0</v>
      </c>
      <c r="X80" s="4">
        <v>0</v>
      </c>
      <c r="AB80" s="4">
        <f t="shared" si="20"/>
        <v>0</v>
      </c>
      <c r="AC80" s="4">
        <f t="shared" si="20"/>
        <v>0</v>
      </c>
      <c r="AM80" s="4">
        <f>W80*1</f>
        <v>0</v>
      </c>
      <c r="AN80" s="4">
        <f>X80+AA80+AG80+AJ80</f>
        <v>0</v>
      </c>
      <c r="AQ80" s="4">
        <f>T80+AN80</f>
        <v>0</v>
      </c>
      <c r="AR80" s="1">
        <v>0</v>
      </c>
      <c r="AS80" s="1">
        <v>0</v>
      </c>
      <c r="AU80" s="4">
        <f>I80+AC80</f>
        <v>0</v>
      </c>
      <c r="AV80" s="4">
        <f>J80+AD80</f>
        <v>0</v>
      </c>
      <c r="AW80" s="4">
        <f>K80+AE80</f>
        <v>0</v>
      </c>
      <c r="AY80" s="4">
        <f>T80+AO80</f>
        <v>0</v>
      </c>
      <c r="AZ80" s="1">
        <v>0</v>
      </c>
      <c r="BA80" s="1">
        <v>0</v>
      </c>
      <c r="BB80" s="1">
        <f t="shared" si="18"/>
        <v>0</v>
      </c>
    </row>
    <row r="81" spans="1:54" ht="12.75">
      <c r="A81" s="3">
        <v>1380</v>
      </c>
      <c r="C81" s="4">
        <v>283.127</v>
      </c>
      <c r="D81" s="4">
        <v>11967.23</v>
      </c>
      <c r="H81" s="4">
        <f t="shared" si="19"/>
        <v>283.127</v>
      </c>
      <c r="I81" s="4">
        <f t="shared" si="19"/>
        <v>11967.23</v>
      </c>
      <c r="S81" s="4">
        <f>C81*1</f>
        <v>283.127</v>
      </c>
      <c r="T81" s="4">
        <f>D81+G81+M81+P81</f>
        <v>11967.23</v>
      </c>
      <c r="W81" s="4">
        <v>2808.38</v>
      </c>
      <c r="X81" s="4">
        <v>11574.13</v>
      </c>
      <c r="AB81" s="4">
        <f t="shared" si="20"/>
        <v>2808.38</v>
      </c>
      <c r="AC81" s="4">
        <f t="shared" si="20"/>
        <v>11574.13</v>
      </c>
      <c r="AM81" s="4">
        <f>W81*1</f>
        <v>2808.38</v>
      </c>
      <c r="AN81" s="4">
        <f>X81+AA81+AG81+AJ81</f>
        <v>11574.13</v>
      </c>
      <c r="AO81" s="4">
        <v>11574.13</v>
      </c>
      <c r="AQ81" s="4">
        <f>T81+AN81</f>
        <v>23541.36</v>
      </c>
      <c r="AR81" s="1">
        <f>T81/AQ81</f>
        <v>0.50834913530909</v>
      </c>
      <c r="AS81" s="1">
        <f>AN81/AQ81</f>
        <v>0.4916508646909099</v>
      </c>
      <c r="AU81" s="4">
        <f>I81+AC81</f>
        <v>23541.36</v>
      </c>
      <c r="AV81" s="1">
        <f>I81/AU81</f>
        <v>0.50834913530909</v>
      </c>
      <c r="AW81" s="1">
        <f>AC81/AU81</f>
        <v>0.4916508646909099</v>
      </c>
      <c r="AY81" s="4">
        <f>T81+AO81</f>
        <v>23541.36</v>
      </c>
      <c r="AZ81" s="1">
        <v>0</v>
      </c>
      <c r="BA81" s="1">
        <v>0</v>
      </c>
      <c r="BB81" s="1">
        <f t="shared" si="18"/>
        <v>0</v>
      </c>
    </row>
    <row r="82" ht="12.75">
      <c r="BB82" s="1">
        <f t="shared" si="18"/>
        <v>0</v>
      </c>
    </row>
    <row r="83" spans="1:54" ht="12.75">
      <c r="A83" s="3" t="s">
        <v>18</v>
      </c>
      <c r="C83" s="4">
        <f>AVERAGE(C77:C82)</f>
        <v>261.19960000000003</v>
      </c>
      <c r="D83" s="4">
        <f>AVERAGE(D77:D82)</f>
        <v>10555.072</v>
      </c>
      <c r="H83" s="4">
        <f>C83+F83</f>
        <v>261.19960000000003</v>
      </c>
      <c r="I83" s="4">
        <f>AVERAGE(I77:I82)</f>
        <v>10555.072</v>
      </c>
      <c r="S83" s="4">
        <f>AVERAGE(S77:S82)</f>
        <v>261.19960000000003</v>
      </c>
      <c r="T83" s="4">
        <f>AVERAGE(T77:T82)</f>
        <v>10555.072</v>
      </c>
      <c r="W83" s="4">
        <f>AVERAGE(W77:W82)</f>
        <v>915.6152</v>
      </c>
      <c r="X83" s="4">
        <f>AVERAGE(X77:X82)</f>
        <v>3648.7419999999997</v>
      </c>
      <c r="AB83" s="4">
        <f>W83+Z83</f>
        <v>915.6152</v>
      </c>
      <c r="AC83" s="4">
        <f>AVERAGE(AC77:AC82)</f>
        <v>3648.7419999999997</v>
      </c>
      <c r="AM83" s="4">
        <f>AVERAGE(AM77:AM82)</f>
        <v>915.6152</v>
      </c>
      <c r="AN83" s="4">
        <f>AVERAGE(AN77:AN82)</f>
        <v>3648.7419999999997</v>
      </c>
      <c r="AQ83" s="4">
        <f>AVERAGE(AQ77:AQ82)</f>
        <v>14203.814000000002</v>
      </c>
      <c r="AR83" s="1">
        <f>T83/AQ83</f>
        <v>0.7431153350783105</v>
      </c>
      <c r="AS83" s="1">
        <f>AN83/AQ83</f>
        <v>0.25688466492168927</v>
      </c>
      <c r="BB83" s="1">
        <f t="shared" si="18"/>
        <v>0</v>
      </c>
    </row>
    <row r="84" ht="12.75">
      <c r="BB84" s="1">
        <f t="shared" si="18"/>
        <v>0</v>
      </c>
    </row>
    <row r="85" spans="1:54" ht="12.75">
      <c r="A85" s="3">
        <v>1381</v>
      </c>
      <c r="C85" s="4">
        <v>477.382</v>
      </c>
      <c r="D85" s="4">
        <v>20335.7</v>
      </c>
      <c r="H85" s="4">
        <f aca="true" t="shared" si="21" ref="H85:I89">C85+F85</f>
        <v>477.382</v>
      </c>
      <c r="I85" s="4">
        <f t="shared" si="21"/>
        <v>20335.7</v>
      </c>
      <c r="S85" s="4">
        <f>C85*1</f>
        <v>477.382</v>
      </c>
      <c r="T85" s="4">
        <f>D85+G85+M85+P85</f>
        <v>20335.7</v>
      </c>
      <c r="W85" s="4">
        <v>3072.39</v>
      </c>
      <c r="X85" s="4">
        <v>12662.17</v>
      </c>
      <c r="AB85" s="4">
        <f aca="true" t="shared" si="22" ref="AB85:AC89">W85+Z85</f>
        <v>3072.39</v>
      </c>
      <c r="AC85" s="4">
        <f t="shared" si="22"/>
        <v>12662.17</v>
      </c>
      <c r="AM85" s="4">
        <f>W85*1</f>
        <v>3072.39</v>
      </c>
      <c r="AN85" s="4">
        <f>X85+AA85+AG85+AJ85</f>
        <v>12662.17</v>
      </c>
      <c r="AO85" s="4">
        <v>12662.17</v>
      </c>
      <c r="AQ85" s="4">
        <f>T85+AN85</f>
        <v>32997.87</v>
      </c>
      <c r="AR85" s="1">
        <f>T85/AQ85</f>
        <v>0.6162731109614045</v>
      </c>
      <c r="AS85" s="1">
        <f>AN85/AQ85</f>
        <v>0.3837268890385955</v>
      </c>
      <c r="AU85" s="4">
        <f>I85+AC85</f>
        <v>32997.87</v>
      </c>
      <c r="AV85" s="1">
        <f>I85/AU85</f>
        <v>0.6162731109614045</v>
      </c>
      <c r="AW85" s="1">
        <f>AC85/AU85</f>
        <v>0.3837268890385955</v>
      </c>
      <c r="AY85" s="4">
        <f>T85+AO85</f>
        <v>32997.87</v>
      </c>
      <c r="AZ85" s="1">
        <f>T85/AY85</f>
        <v>0.6162731109614045</v>
      </c>
      <c r="BA85" s="1">
        <f>AO85/AY85</f>
        <v>0.3837268890385955</v>
      </c>
      <c r="BB85" s="1">
        <f t="shared" si="18"/>
        <v>1</v>
      </c>
    </row>
    <row r="86" spans="1:54" ht="12.75">
      <c r="A86" s="3">
        <v>1382</v>
      </c>
      <c r="C86" s="4">
        <v>440.097</v>
      </c>
      <c r="D86" s="4">
        <v>18747.43</v>
      </c>
      <c r="H86" s="4">
        <f t="shared" si="21"/>
        <v>440.097</v>
      </c>
      <c r="I86" s="4">
        <f t="shared" si="21"/>
        <v>18747.43</v>
      </c>
      <c r="S86" s="4">
        <f>C86*1</f>
        <v>440.097</v>
      </c>
      <c r="T86" s="4">
        <f>D86+G86+M86+P86</f>
        <v>18747.43</v>
      </c>
      <c r="W86" s="4">
        <v>3559.52</v>
      </c>
      <c r="X86" s="4">
        <v>14669.78</v>
      </c>
      <c r="AB86" s="4">
        <f t="shared" si="22"/>
        <v>3559.52</v>
      </c>
      <c r="AC86" s="4">
        <f t="shared" si="22"/>
        <v>14669.78</v>
      </c>
      <c r="AM86" s="4">
        <f>W86*1</f>
        <v>3559.52</v>
      </c>
      <c r="AN86" s="4">
        <f>X86+AA86+AG86+AJ86</f>
        <v>14669.78</v>
      </c>
      <c r="AO86" s="4">
        <v>14669.78</v>
      </c>
      <c r="AQ86" s="4">
        <f>T86+AN86</f>
        <v>33417.21</v>
      </c>
      <c r="AR86" s="1">
        <f>T86/AQ86</f>
        <v>0.5610112274483717</v>
      </c>
      <c r="AS86" s="1">
        <f>AN86/AQ86</f>
        <v>0.4389887725516284</v>
      </c>
      <c r="AU86" s="4">
        <f>I86+AC86</f>
        <v>33417.21</v>
      </c>
      <c r="AV86" s="1">
        <f>I86/AU86</f>
        <v>0.5610112274483717</v>
      </c>
      <c r="AW86" s="1">
        <f>AC86/AU86</f>
        <v>0.4389887725516284</v>
      </c>
      <c r="AY86" s="4">
        <f>T86+AO86</f>
        <v>33417.21</v>
      </c>
      <c r="AZ86" s="1">
        <f>T86/AY86</f>
        <v>0.5610112274483717</v>
      </c>
      <c r="BA86" s="1">
        <f>AO86/AY86</f>
        <v>0.4389887725516284</v>
      </c>
      <c r="BB86" s="1">
        <f t="shared" si="18"/>
        <v>1</v>
      </c>
    </row>
    <row r="87" spans="1:54" ht="12.75">
      <c r="A87" s="3">
        <v>1383</v>
      </c>
      <c r="C87" s="4">
        <v>439.824</v>
      </c>
      <c r="D87" s="4">
        <v>18959.97</v>
      </c>
      <c r="H87" s="4">
        <f t="shared" si="21"/>
        <v>439.824</v>
      </c>
      <c r="I87" s="4">
        <f t="shared" si="21"/>
        <v>18959.97</v>
      </c>
      <c r="S87" s="4">
        <f>C87*1</f>
        <v>439.824</v>
      </c>
      <c r="T87" s="4">
        <f>D87+G87+M87+P87</f>
        <v>18959.97</v>
      </c>
      <c r="W87" s="4">
        <v>3881.198</v>
      </c>
      <c r="X87" s="4">
        <v>16026.5</v>
      </c>
      <c r="AB87" s="4">
        <f t="shared" si="22"/>
        <v>3881.198</v>
      </c>
      <c r="AC87" s="4">
        <f t="shared" si="22"/>
        <v>16026.5</v>
      </c>
      <c r="AM87" s="4">
        <f>W87*1</f>
        <v>3881.198</v>
      </c>
      <c r="AN87" s="4">
        <f>X87+AA87+AG87+AJ87</f>
        <v>16026.5</v>
      </c>
      <c r="AO87" s="4">
        <v>16026.5</v>
      </c>
      <c r="AQ87" s="4">
        <f>T87+AN87</f>
        <v>34986.47</v>
      </c>
      <c r="AR87" s="1">
        <f>T87/AQ87</f>
        <v>0.5419229204889776</v>
      </c>
      <c r="AS87" s="1">
        <f>AN87/AQ87</f>
        <v>0.4580770795110224</v>
      </c>
      <c r="AU87" s="4">
        <f>I87+AC87</f>
        <v>34986.47</v>
      </c>
      <c r="AV87" s="1">
        <f>I87/AU87</f>
        <v>0.5419229204889776</v>
      </c>
      <c r="AW87" s="1">
        <f>AC87/AU87</f>
        <v>0.4580770795110224</v>
      </c>
      <c r="AY87" s="4">
        <f>T87+AO87</f>
        <v>34986.47</v>
      </c>
      <c r="AZ87" s="1">
        <f>T87/AY87</f>
        <v>0.5419229204889776</v>
      </c>
      <c r="BA87" s="1">
        <f>AO87/AY87</f>
        <v>0.4580770795110224</v>
      </c>
      <c r="BB87" s="1">
        <f t="shared" si="18"/>
        <v>1</v>
      </c>
    </row>
    <row r="88" spans="1:54" ht="12.75">
      <c r="A88" s="3">
        <v>1384</v>
      </c>
      <c r="C88" s="4">
        <v>1093.278</v>
      </c>
      <c r="D88" s="4">
        <v>49694.93</v>
      </c>
      <c r="H88" s="4">
        <f t="shared" si="21"/>
        <v>1093.278</v>
      </c>
      <c r="I88" s="4">
        <f t="shared" si="21"/>
        <v>49694.93</v>
      </c>
      <c r="S88" s="4">
        <f>C88*1</f>
        <v>1093.278</v>
      </c>
      <c r="T88" s="4">
        <f>D88+G88+M88+P88</f>
        <v>49694.93</v>
      </c>
      <c r="W88" s="4">
        <v>1824.034</v>
      </c>
      <c r="X88" s="4">
        <v>7771.26</v>
      </c>
      <c r="AB88" s="4">
        <f t="shared" si="22"/>
        <v>1824.034</v>
      </c>
      <c r="AC88" s="4">
        <f t="shared" si="22"/>
        <v>7771.26</v>
      </c>
      <c r="AM88" s="4">
        <f>W88*1</f>
        <v>1824.034</v>
      </c>
      <c r="AN88" s="4">
        <f>X88+AA88+AG88+AJ88</f>
        <v>7771.26</v>
      </c>
      <c r="AO88" s="4">
        <v>7771.26</v>
      </c>
      <c r="AQ88" s="4">
        <f>T88+AN88</f>
        <v>57466.19</v>
      </c>
      <c r="AR88" s="1">
        <f>T88/AQ88</f>
        <v>0.8647681358377857</v>
      </c>
      <c r="AS88" s="1">
        <f>AN88/AQ88</f>
        <v>0.13523186416221433</v>
      </c>
      <c r="AU88" s="4">
        <f>I88+AC88</f>
        <v>57466.19</v>
      </c>
      <c r="AV88" s="1">
        <f>I88/AU88</f>
        <v>0.8647681358377857</v>
      </c>
      <c r="AW88" s="1">
        <f>AC88/AU88</f>
        <v>0.13523186416221433</v>
      </c>
      <c r="AY88" s="4">
        <f>T88+AO88</f>
        <v>57466.19</v>
      </c>
      <c r="AZ88" s="1">
        <f>T88/AY88</f>
        <v>0.8647681358377857</v>
      </c>
      <c r="BA88" s="1">
        <f>AO88/AY88</f>
        <v>0.13523186416221433</v>
      </c>
      <c r="BB88" s="1">
        <f t="shared" si="18"/>
        <v>1</v>
      </c>
    </row>
    <row r="89" spans="1:54" ht="12.75">
      <c r="A89" s="3">
        <v>1385</v>
      </c>
      <c r="C89" s="4">
        <v>198.465</v>
      </c>
      <c r="D89" s="4">
        <v>6970.12</v>
      </c>
      <c r="H89" s="4">
        <f t="shared" si="21"/>
        <v>198.465</v>
      </c>
      <c r="I89" s="4">
        <f t="shared" si="21"/>
        <v>6970.12</v>
      </c>
      <c r="S89" s="4">
        <f>C89*1</f>
        <v>198.465</v>
      </c>
      <c r="T89" s="4">
        <f>D89+G89+M89+P89</f>
        <v>6970.12</v>
      </c>
      <c r="W89" s="4">
        <v>1747.275</v>
      </c>
      <c r="X89" s="4">
        <v>6207.77</v>
      </c>
      <c r="AB89" s="4">
        <f t="shared" si="22"/>
        <v>1747.275</v>
      </c>
      <c r="AC89" s="4">
        <f t="shared" si="22"/>
        <v>6207.77</v>
      </c>
      <c r="AM89" s="4">
        <f>W89*1</f>
        <v>1747.275</v>
      </c>
      <c r="AN89" s="4">
        <f>X89+AA89+AG89+AJ89</f>
        <v>6207.77</v>
      </c>
      <c r="AO89" s="4">
        <v>6207.77</v>
      </c>
      <c r="AQ89" s="4">
        <f>T89+AN89</f>
        <v>13177.89</v>
      </c>
      <c r="AR89" s="1">
        <f>T89/AQ89</f>
        <v>0.5289253438904103</v>
      </c>
      <c r="AS89" s="1">
        <f>AN89/AQ89</f>
        <v>0.47107465610958965</v>
      </c>
      <c r="AU89" s="4">
        <f>I89+AC89</f>
        <v>13177.89</v>
      </c>
      <c r="AV89" s="1">
        <f>I89/AU89</f>
        <v>0.5289253438904103</v>
      </c>
      <c r="AW89" s="1">
        <f>AC89/AU89</f>
        <v>0.47107465610958965</v>
      </c>
      <c r="AY89" s="4">
        <f>T89+AO89</f>
        <v>13177.89</v>
      </c>
      <c r="AZ89" s="1">
        <f>T89/AY89</f>
        <v>0.5289253438904103</v>
      </c>
      <c r="BA89" s="1">
        <f>AO89/AY89</f>
        <v>0.47107465610958965</v>
      </c>
      <c r="BB89" s="1">
        <f t="shared" si="18"/>
        <v>1</v>
      </c>
    </row>
    <row r="90" ht="12.75">
      <c r="BB90" s="1">
        <f t="shared" si="18"/>
        <v>0</v>
      </c>
    </row>
    <row r="91" spans="1:54" ht="12.75">
      <c r="A91" s="3" t="s">
        <v>19</v>
      </c>
      <c r="C91" s="4">
        <f>AVERAGE(C85:C90)</f>
        <v>529.8092</v>
      </c>
      <c r="D91" s="4">
        <f>AVERAGE(D85:D90)</f>
        <v>22941.629999999997</v>
      </c>
      <c r="H91" s="4">
        <f>C91+F91</f>
        <v>529.8092</v>
      </c>
      <c r="I91" s="4">
        <f>AVERAGE(I85:I90)</f>
        <v>22941.629999999997</v>
      </c>
      <c r="S91" s="4">
        <f>AVERAGE(S85:S90)</f>
        <v>529.8092</v>
      </c>
      <c r="T91" s="4">
        <f>AVERAGE(T85:T90)</f>
        <v>22941.629999999997</v>
      </c>
      <c r="W91" s="4">
        <f>AVERAGE(W85:W90)</f>
        <v>2816.8833999999997</v>
      </c>
      <c r="X91" s="4">
        <f>AVERAGE(X85:X90)</f>
        <v>11467.496</v>
      </c>
      <c r="AB91" s="4">
        <f>W91+Z91</f>
        <v>2816.8833999999997</v>
      </c>
      <c r="AC91" s="4">
        <f>AVERAGE(AC85:AC90)</f>
        <v>11467.496</v>
      </c>
      <c r="AM91" s="4">
        <f>AVERAGE(AM85:AM90)</f>
        <v>2816.8833999999997</v>
      </c>
      <c r="AN91" s="4">
        <f>AVERAGE(AN85:AN90)</f>
        <v>11467.496</v>
      </c>
      <c r="AQ91" s="4">
        <f>AVERAGE(AQ85:AQ90)</f>
        <v>34409.126000000004</v>
      </c>
      <c r="AR91" s="1">
        <f>T91/AQ91</f>
        <v>0.6667309713126685</v>
      </c>
      <c r="AS91" s="1">
        <f>AN91/AQ91</f>
        <v>0.3332690286873313</v>
      </c>
      <c r="BB91" s="1">
        <f t="shared" si="18"/>
        <v>0</v>
      </c>
    </row>
    <row r="92" ht="12.75">
      <c r="BB92" s="1">
        <f t="shared" si="18"/>
        <v>0</v>
      </c>
    </row>
    <row r="93" spans="1:54" ht="12.75">
      <c r="A93" s="3">
        <v>1386</v>
      </c>
      <c r="C93" s="4">
        <v>21.997</v>
      </c>
      <c r="D93" s="4">
        <v>772.52</v>
      </c>
      <c r="H93" s="4">
        <f aca="true" t="shared" si="23" ref="H93:I97">C93+F93</f>
        <v>21.997</v>
      </c>
      <c r="I93" s="4">
        <f t="shared" si="23"/>
        <v>772.52</v>
      </c>
      <c r="S93" s="4">
        <f>C93*1</f>
        <v>21.997</v>
      </c>
      <c r="T93" s="4">
        <f>D93+G93+M93+P93</f>
        <v>772.52</v>
      </c>
      <c r="W93" s="4">
        <v>310.141</v>
      </c>
      <c r="X93" s="4">
        <v>1101.88</v>
      </c>
      <c r="AB93" s="4">
        <f aca="true" t="shared" si="24" ref="AB93:AC97">W93+Z93</f>
        <v>310.141</v>
      </c>
      <c r="AC93" s="4">
        <f t="shared" si="24"/>
        <v>1101.88</v>
      </c>
      <c r="AM93" s="4">
        <f>W93*1</f>
        <v>310.141</v>
      </c>
      <c r="AN93" s="4">
        <f>X93+AA93+AG93+AJ93</f>
        <v>1101.88</v>
      </c>
      <c r="AO93" s="4">
        <v>1101.88</v>
      </c>
      <c r="AQ93" s="4">
        <f>T93+AN93</f>
        <v>1874.4</v>
      </c>
      <c r="AR93" s="1">
        <f>T93/AQ93</f>
        <v>0.4121425522833973</v>
      </c>
      <c r="AS93" s="1">
        <f>AN93/AQ93</f>
        <v>0.5878574477166026</v>
      </c>
      <c r="AU93" s="4">
        <f>I93+AC93</f>
        <v>1874.4</v>
      </c>
      <c r="AV93" s="1">
        <f>I93/AU93</f>
        <v>0.4121425522833973</v>
      </c>
      <c r="AW93" s="1">
        <f>AC93/AU93</f>
        <v>0.5878574477166026</v>
      </c>
      <c r="AY93" s="4">
        <f>T93+AO93</f>
        <v>1874.4</v>
      </c>
      <c r="AZ93" s="1">
        <f>T93/AY93</f>
        <v>0.4121425522833973</v>
      </c>
      <c r="BA93" s="1">
        <f>AO93/AY93</f>
        <v>0.5878574477166026</v>
      </c>
      <c r="BB93" s="1">
        <f t="shared" si="18"/>
        <v>1</v>
      </c>
    </row>
    <row r="94" spans="1:54" ht="12.75">
      <c r="A94" s="3">
        <v>1387</v>
      </c>
      <c r="C94" s="4">
        <v>0</v>
      </c>
      <c r="D94" s="4">
        <v>0</v>
      </c>
      <c r="H94" s="4">
        <f t="shared" si="23"/>
        <v>0</v>
      </c>
      <c r="I94" s="4">
        <f t="shared" si="23"/>
        <v>0</v>
      </c>
      <c r="S94" s="4">
        <f>C94*1</f>
        <v>0</v>
      </c>
      <c r="T94" s="4">
        <f>D94+G94+M94+P94</f>
        <v>0</v>
      </c>
      <c r="W94" s="4">
        <v>0</v>
      </c>
      <c r="X94" s="4">
        <v>0</v>
      </c>
      <c r="AB94" s="4">
        <f t="shared" si="24"/>
        <v>0</v>
      </c>
      <c r="AC94" s="4">
        <f t="shared" si="24"/>
        <v>0</v>
      </c>
      <c r="AM94" s="4">
        <f>W94*1</f>
        <v>0</v>
      </c>
      <c r="AN94" s="4">
        <f>X94+AA94+AG94+AJ94</f>
        <v>0</v>
      </c>
      <c r="AQ94" s="4">
        <f>T94+AN94</f>
        <v>0</v>
      </c>
      <c r="AR94" s="1">
        <v>0</v>
      </c>
      <c r="AS94" s="1">
        <v>0</v>
      </c>
      <c r="AU94" s="4">
        <f>I94+AC94</f>
        <v>0</v>
      </c>
      <c r="AV94" s="4">
        <f>J94+AD94</f>
        <v>0</v>
      </c>
      <c r="AW94" s="4">
        <f>K94+AE94</f>
        <v>0</v>
      </c>
      <c r="AY94" s="4">
        <f>T94+AO94</f>
        <v>0</v>
      </c>
      <c r="AZ94" s="1">
        <v>0</v>
      </c>
      <c r="BA94" s="1">
        <v>0</v>
      </c>
      <c r="BB94" s="1">
        <f t="shared" si="18"/>
        <v>0</v>
      </c>
    </row>
    <row r="95" spans="1:54" ht="12.75">
      <c r="A95" s="3">
        <v>1388</v>
      </c>
      <c r="C95" s="4">
        <v>0</v>
      </c>
      <c r="D95" s="4">
        <v>0</v>
      </c>
      <c r="H95" s="4">
        <f t="shared" si="23"/>
        <v>0</v>
      </c>
      <c r="I95" s="4">
        <f t="shared" si="23"/>
        <v>0</v>
      </c>
      <c r="S95" s="4">
        <f>C95*1</f>
        <v>0</v>
      </c>
      <c r="T95" s="4">
        <f>D95+G95+M95+P95</f>
        <v>0</v>
      </c>
      <c r="W95" s="4">
        <v>0</v>
      </c>
      <c r="X95" s="4">
        <v>0</v>
      </c>
      <c r="AB95" s="4">
        <f t="shared" si="24"/>
        <v>0</v>
      </c>
      <c r="AC95" s="4">
        <f t="shared" si="24"/>
        <v>0</v>
      </c>
      <c r="AM95" s="4">
        <f>W95*1</f>
        <v>0</v>
      </c>
      <c r="AN95" s="4">
        <f>X95+AA95+AG95+AJ95</f>
        <v>0</v>
      </c>
      <c r="AQ95" s="4">
        <f>T95+AN95</f>
        <v>0</v>
      </c>
      <c r="AR95" s="1">
        <v>0</v>
      </c>
      <c r="AS95" s="1">
        <v>0</v>
      </c>
      <c r="AU95" s="4">
        <f>I95+AC95</f>
        <v>0</v>
      </c>
      <c r="AV95" s="4">
        <f>J95+AD95</f>
        <v>0</v>
      </c>
      <c r="AW95" s="4">
        <f>K95+AE95</f>
        <v>0</v>
      </c>
      <c r="AY95" s="4">
        <f>T95+AO95</f>
        <v>0</v>
      </c>
      <c r="AZ95" s="1">
        <v>0</v>
      </c>
      <c r="BA95" s="1">
        <v>0</v>
      </c>
      <c r="BB95" s="1">
        <f t="shared" si="18"/>
        <v>0</v>
      </c>
    </row>
    <row r="96" spans="1:54" ht="12.75">
      <c r="A96" s="3">
        <v>1389</v>
      </c>
      <c r="C96" s="4">
        <v>1130.569</v>
      </c>
      <c r="D96" s="4">
        <v>62821.48</v>
      </c>
      <c r="H96" s="4">
        <f t="shared" si="23"/>
        <v>1130.569</v>
      </c>
      <c r="I96" s="4">
        <f t="shared" si="23"/>
        <v>62821.48</v>
      </c>
      <c r="S96" s="4">
        <f>C96*1</f>
        <v>1130.569</v>
      </c>
      <c r="T96" s="4">
        <f>D96+G96+M96+P96</f>
        <v>62821.48</v>
      </c>
      <c r="W96" s="4">
        <v>2064.71</v>
      </c>
      <c r="X96" s="4">
        <v>11047.57</v>
      </c>
      <c r="AB96" s="4">
        <f t="shared" si="24"/>
        <v>2064.71</v>
      </c>
      <c r="AC96" s="4">
        <f t="shared" si="24"/>
        <v>11047.57</v>
      </c>
      <c r="AM96" s="4">
        <f>W96*1</f>
        <v>2064.71</v>
      </c>
      <c r="AN96" s="4">
        <f>X96+AA96+AG96+AJ96</f>
        <v>11047.57</v>
      </c>
      <c r="AO96" s="4">
        <v>11047.57</v>
      </c>
      <c r="AQ96" s="4">
        <f>T96+AN96</f>
        <v>73869.05</v>
      </c>
      <c r="AR96" s="1">
        <f>T96/AQ96</f>
        <v>0.850443859776185</v>
      </c>
      <c r="AS96" s="1">
        <f>AN96/AQ96</f>
        <v>0.14955614022381497</v>
      </c>
      <c r="AU96" s="4">
        <f>I96+AC96</f>
        <v>73869.05</v>
      </c>
      <c r="AV96" s="1">
        <f>I96/AU96</f>
        <v>0.850443859776185</v>
      </c>
      <c r="AW96" s="1">
        <f>AC96/AU96</f>
        <v>0.14955614022381497</v>
      </c>
      <c r="AY96" s="4">
        <f>T96+AO96</f>
        <v>73869.05</v>
      </c>
      <c r="AZ96" s="1">
        <v>0</v>
      </c>
      <c r="BA96" s="1">
        <v>0</v>
      </c>
      <c r="BB96" s="1">
        <f t="shared" si="18"/>
        <v>0</v>
      </c>
    </row>
    <row r="97" spans="1:54" ht="12.75">
      <c r="A97" s="3">
        <v>1390</v>
      </c>
      <c r="C97" s="4">
        <v>962.962</v>
      </c>
      <c r="D97" s="4">
        <v>40735.54</v>
      </c>
      <c r="H97" s="4">
        <f t="shared" si="23"/>
        <v>962.962</v>
      </c>
      <c r="I97" s="4">
        <f t="shared" si="23"/>
        <v>40735.54</v>
      </c>
      <c r="S97" s="4">
        <f>C97*1</f>
        <v>962.962</v>
      </c>
      <c r="T97" s="4">
        <f>D97+G97+M97+P97</f>
        <v>40735.54</v>
      </c>
      <c r="W97" s="4">
        <v>6563.72</v>
      </c>
      <c r="X97" s="4">
        <v>26812</v>
      </c>
      <c r="AB97" s="4">
        <f t="shared" si="24"/>
        <v>6563.72</v>
      </c>
      <c r="AC97" s="4">
        <f t="shared" si="24"/>
        <v>26812</v>
      </c>
      <c r="AM97" s="4">
        <f>W97*1</f>
        <v>6563.72</v>
      </c>
      <c r="AN97" s="4">
        <f>X97+AA97+AG97+AJ97</f>
        <v>26812</v>
      </c>
      <c r="AO97" s="4">
        <v>26812</v>
      </c>
      <c r="AQ97" s="4">
        <f>T97+AN97</f>
        <v>67547.54000000001</v>
      </c>
      <c r="AR97" s="1">
        <f>T97/AQ97</f>
        <v>0.6030647452149996</v>
      </c>
      <c r="AS97" s="1">
        <f>AN97/AQ97</f>
        <v>0.39693525478500025</v>
      </c>
      <c r="AU97" s="4">
        <f>I97+AC97</f>
        <v>67547.54000000001</v>
      </c>
      <c r="AV97" s="1">
        <f>I97/AU97</f>
        <v>0.6030647452149996</v>
      </c>
      <c r="AW97" s="1">
        <f>AC97/AU97</f>
        <v>0.39693525478500025</v>
      </c>
      <c r="AY97" s="4">
        <f>T97+AO97</f>
        <v>67547.54000000001</v>
      </c>
      <c r="AZ97" s="1">
        <f>T97/AY97</f>
        <v>0.6030647452149996</v>
      </c>
      <c r="BA97" s="1">
        <f>AO97/AY97</f>
        <v>0.39693525478500025</v>
      </c>
      <c r="BB97" s="1">
        <f t="shared" si="18"/>
        <v>0.9999999999999999</v>
      </c>
    </row>
    <row r="98" ht="12.75">
      <c r="BB98" s="1">
        <f t="shared" si="18"/>
        <v>0</v>
      </c>
    </row>
    <row r="99" spans="1:54" ht="12.75">
      <c r="A99" s="3" t="s">
        <v>21</v>
      </c>
      <c r="C99" s="4">
        <f>AVERAGE(C93:C98)</f>
        <v>423.10560000000004</v>
      </c>
      <c r="D99" s="4">
        <f>AVERAGE(D93:D98)</f>
        <v>20865.908000000003</v>
      </c>
      <c r="H99" s="4">
        <f>C99+F99</f>
        <v>423.10560000000004</v>
      </c>
      <c r="I99" s="4">
        <f>AVERAGE(I93:I98)</f>
        <v>20865.908000000003</v>
      </c>
      <c r="S99" s="4">
        <f>AVERAGE(S93:S98)</f>
        <v>423.10560000000004</v>
      </c>
      <c r="T99" s="4">
        <f>AVERAGE(T93:T98)</f>
        <v>20865.908000000003</v>
      </c>
      <c r="W99" s="4">
        <f>AVERAGE(W93:W98)</f>
        <v>1787.7142</v>
      </c>
      <c r="X99" s="4">
        <f>AVERAGE(X93:X98)</f>
        <v>7792.289999999999</v>
      </c>
      <c r="AB99" s="4">
        <f>W99+Z99</f>
        <v>1787.7142</v>
      </c>
      <c r="AC99" s="4">
        <f>AVERAGE(AC93:AC98)</f>
        <v>7792.289999999999</v>
      </c>
      <c r="AM99" s="4">
        <f>AVERAGE(AM93:AM98)</f>
        <v>1787.7142</v>
      </c>
      <c r="AN99" s="4">
        <f>AVERAGE(AN93:AN98)</f>
        <v>7792.289999999999</v>
      </c>
      <c r="AQ99" s="4">
        <f>AVERAGE(AQ93:AQ98)</f>
        <v>28658.197999999997</v>
      </c>
      <c r="AR99" s="1">
        <f>T99/AQ99</f>
        <v>0.7280956046154753</v>
      </c>
      <c r="AS99" s="1">
        <f>AN99/AQ99</f>
        <v>0.2719043953845249</v>
      </c>
      <c r="BB99" s="1">
        <f t="shared" si="18"/>
        <v>0</v>
      </c>
    </row>
    <row r="100" ht="12.75">
      <c r="BB100" s="1">
        <f t="shared" si="18"/>
        <v>0</v>
      </c>
    </row>
    <row r="101" spans="1:54" ht="12.75">
      <c r="A101" s="3">
        <v>1391</v>
      </c>
      <c r="C101" s="4">
        <v>276.326</v>
      </c>
      <c r="D101" s="4">
        <v>10838.39</v>
      </c>
      <c r="H101" s="4">
        <f aca="true" t="shared" si="25" ref="H101:I105">C101+F101</f>
        <v>276.326</v>
      </c>
      <c r="I101" s="4">
        <f t="shared" si="25"/>
        <v>10838.39</v>
      </c>
      <c r="S101" s="4">
        <f>C101*1</f>
        <v>276.326</v>
      </c>
      <c r="T101" s="4">
        <f>D101+G101+M101+P101</f>
        <v>10838.39</v>
      </c>
      <c r="W101" s="4">
        <v>3319.567</v>
      </c>
      <c r="X101" s="4">
        <v>13503.41</v>
      </c>
      <c r="AB101" s="4">
        <f aca="true" t="shared" si="26" ref="AB101:AC105">W101+Z101</f>
        <v>3319.567</v>
      </c>
      <c r="AC101" s="4">
        <f t="shared" si="26"/>
        <v>13503.41</v>
      </c>
      <c r="AM101" s="4">
        <f>W101*1</f>
        <v>3319.567</v>
      </c>
      <c r="AN101" s="4">
        <f>X101+AA101+AG101+AJ101</f>
        <v>13503.41</v>
      </c>
      <c r="AO101" s="4">
        <v>13503.41</v>
      </c>
      <c r="AQ101" s="4">
        <f>T101+AN101</f>
        <v>24341.8</v>
      </c>
      <c r="AR101" s="1">
        <f>T101/AQ101</f>
        <v>0.44525836215892006</v>
      </c>
      <c r="AS101" s="1">
        <f>AN101/AQ101</f>
        <v>0.55474163784108</v>
      </c>
      <c r="AU101" s="4">
        <f>I101+AC101</f>
        <v>24341.8</v>
      </c>
      <c r="AV101" s="1">
        <f>I101/AU101</f>
        <v>0.44525836215892006</v>
      </c>
      <c r="AW101" s="1">
        <f>AC101/AU101</f>
        <v>0.55474163784108</v>
      </c>
      <c r="AY101" s="4">
        <f>T101+AO101</f>
        <v>24341.8</v>
      </c>
      <c r="AZ101" s="1">
        <f>T101/AY101</f>
        <v>0.44525836215892006</v>
      </c>
      <c r="BA101" s="1">
        <f>AO101/AY101</f>
        <v>0.55474163784108</v>
      </c>
      <c r="BB101" s="1">
        <f t="shared" si="18"/>
        <v>1</v>
      </c>
    </row>
    <row r="102" spans="1:54" ht="12.75">
      <c r="A102" s="3">
        <v>1392</v>
      </c>
      <c r="C102" s="4">
        <v>223.193</v>
      </c>
      <c r="D102" s="4">
        <v>8754.34</v>
      </c>
      <c r="H102" s="4">
        <f t="shared" si="25"/>
        <v>223.193</v>
      </c>
      <c r="I102" s="4">
        <f t="shared" si="25"/>
        <v>8754.34</v>
      </c>
      <c r="S102" s="4">
        <f>C102*1</f>
        <v>223.193</v>
      </c>
      <c r="T102" s="4">
        <f>D102+G102+M102+P102</f>
        <v>8754.34</v>
      </c>
      <c r="W102" s="4">
        <v>4495.198</v>
      </c>
      <c r="X102" s="4">
        <v>18354.36</v>
      </c>
      <c r="AB102" s="4">
        <f t="shared" si="26"/>
        <v>4495.198</v>
      </c>
      <c r="AC102" s="4">
        <f t="shared" si="26"/>
        <v>18354.36</v>
      </c>
      <c r="AM102" s="4">
        <f>W102*1</f>
        <v>4495.198</v>
      </c>
      <c r="AN102" s="4">
        <f>X102+AA102+AG102+AJ102</f>
        <v>18354.36</v>
      </c>
      <c r="AO102" s="4">
        <v>18354.36</v>
      </c>
      <c r="AQ102" s="4">
        <f>T102+AN102</f>
        <v>27108.7</v>
      </c>
      <c r="AR102" s="1">
        <f>T102/AQ102</f>
        <v>0.32293470361913335</v>
      </c>
      <c r="AS102" s="1">
        <f>AN102/AQ102</f>
        <v>0.6770652963808667</v>
      </c>
      <c r="AU102" s="4">
        <f>I102+AC102</f>
        <v>27108.7</v>
      </c>
      <c r="AV102" s="1">
        <f>I102/AU102</f>
        <v>0.32293470361913335</v>
      </c>
      <c r="AW102" s="1">
        <f>AC102/AU102</f>
        <v>0.6770652963808667</v>
      </c>
      <c r="AY102" s="4">
        <f>T102+AO102</f>
        <v>27108.7</v>
      </c>
      <c r="AZ102" s="1">
        <f>T102/AY102</f>
        <v>0.32293470361913335</v>
      </c>
      <c r="BA102" s="1">
        <f>AO102/AY102</f>
        <v>0.6770652963808667</v>
      </c>
      <c r="BB102" s="1">
        <f t="shared" si="18"/>
        <v>1</v>
      </c>
    </row>
    <row r="103" spans="1:54" ht="12.75">
      <c r="A103" s="3">
        <v>1393</v>
      </c>
      <c r="C103" s="4">
        <v>386.91</v>
      </c>
      <c r="D103" s="4">
        <v>15175.87</v>
      </c>
      <c r="H103" s="4">
        <f t="shared" si="25"/>
        <v>386.91</v>
      </c>
      <c r="I103" s="4">
        <f t="shared" si="25"/>
        <v>15175.87</v>
      </c>
      <c r="S103" s="4">
        <f>C103*1</f>
        <v>386.91</v>
      </c>
      <c r="T103" s="4">
        <f>D103+G103+M103+P103</f>
        <v>15175.87</v>
      </c>
      <c r="W103" s="4">
        <v>2371.596</v>
      </c>
      <c r="X103" s="4">
        <v>9642.76</v>
      </c>
      <c r="AB103" s="4">
        <f t="shared" si="26"/>
        <v>2371.596</v>
      </c>
      <c r="AC103" s="4">
        <f t="shared" si="26"/>
        <v>9642.76</v>
      </c>
      <c r="AM103" s="4">
        <f>W103*1</f>
        <v>2371.596</v>
      </c>
      <c r="AN103" s="4">
        <f>X103+AA103+AG103+AJ103</f>
        <v>9642.76</v>
      </c>
      <c r="AO103" s="4">
        <v>9642.76</v>
      </c>
      <c r="AQ103" s="4">
        <f>T103+AN103</f>
        <v>24818.63</v>
      </c>
      <c r="AR103" s="1">
        <f>T103/AQ103</f>
        <v>0.6114708990786357</v>
      </c>
      <c r="AS103" s="1">
        <f>AN103/AQ103</f>
        <v>0.38852910092136433</v>
      </c>
      <c r="AU103" s="4">
        <f>I103+AC103</f>
        <v>24818.63</v>
      </c>
      <c r="AV103" s="1">
        <f>I103/AU103</f>
        <v>0.6114708990786357</v>
      </c>
      <c r="AW103" s="1">
        <f>AC103/AU103</f>
        <v>0.38852910092136433</v>
      </c>
      <c r="AY103" s="4">
        <f>T103+AO103</f>
        <v>24818.63</v>
      </c>
      <c r="AZ103" s="1">
        <f>T103/AY103</f>
        <v>0.6114708990786357</v>
      </c>
      <c r="BA103" s="1">
        <f>AO103/AY103</f>
        <v>0.38852910092136433</v>
      </c>
      <c r="BB103" s="1">
        <f t="shared" si="18"/>
        <v>1</v>
      </c>
    </row>
    <row r="104" spans="1:54" ht="12.75">
      <c r="A104" s="3">
        <v>1394</v>
      </c>
      <c r="C104" s="4">
        <v>572.162</v>
      </c>
      <c r="D104" s="4">
        <v>22442.05</v>
      </c>
      <c r="H104" s="4">
        <f t="shared" si="25"/>
        <v>572.162</v>
      </c>
      <c r="I104" s="4">
        <f t="shared" si="25"/>
        <v>22442.05</v>
      </c>
      <c r="S104" s="4">
        <f>C104*1</f>
        <v>572.162</v>
      </c>
      <c r="T104" s="4">
        <f>D104+G104+M104+P104</f>
        <v>22442.05</v>
      </c>
      <c r="W104" s="4">
        <v>3610.702</v>
      </c>
      <c r="X104" s="4">
        <v>14665.5</v>
      </c>
      <c r="AB104" s="4">
        <f t="shared" si="26"/>
        <v>3610.702</v>
      </c>
      <c r="AC104" s="4">
        <f t="shared" si="26"/>
        <v>14665.5</v>
      </c>
      <c r="AM104" s="4">
        <f>W104*1</f>
        <v>3610.702</v>
      </c>
      <c r="AN104" s="4">
        <f>X104+AA104+AG104+AJ104</f>
        <v>14665.5</v>
      </c>
      <c r="AO104" s="4">
        <v>14665.5</v>
      </c>
      <c r="AQ104" s="4">
        <f>T104+AN104</f>
        <v>37107.55</v>
      </c>
      <c r="AR104" s="1">
        <f>T104/AQ104</f>
        <v>0.6047839321108507</v>
      </c>
      <c r="AS104" s="1">
        <f>AN104/AQ104</f>
        <v>0.3952160678891492</v>
      </c>
      <c r="AU104" s="4">
        <f>I104+AC104</f>
        <v>37107.55</v>
      </c>
      <c r="AV104" s="1">
        <f>I104/AU104</f>
        <v>0.6047839321108507</v>
      </c>
      <c r="AW104" s="1">
        <f>AC104/AU104</f>
        <v>0.3952160678891492</v>
      </c>
      <c r="AY104" s="4">
        <f>T104+AO104</f>
        <v>37107.55</v>
      </c>
      <c r="AZ104" s="1">
        <f>T104/AY104</f>
        <v>0.6047839321108507</v>
      </c>
      <c r="BA104" s="1">
        <f>AO104/AY104</f>
        <v>0.3952160678891492</v>
      </c>
      <c r="BB104" s="1">
        <f t="shared" si="18"/>
        <v>0.9999999999999999</v>
      </c>
    </row>
    <row r="105" spans="1:54" ht="12.75">
      <c r="A105" s="3">
        <v>1395</v>
      </c>
      <c r="C105" s="4">
        <v>384.48</v>
      </c>
      <c r="D105" s="4">
        <v>15080.56</v>
      </c>
      <c r="H105" s="4">
        <f t="shared" si="25"/>
        <v>384.48</v>
      </c>
      <c r="I105" s="4">
        <f t="shared" si="25"/>
        <v>15080.56</v>
      </c>
      <c r="S105" s="4">
        <f>C105*1</f>
        <v>384.48</v>
      </c>
      <c r="T105" s="4">
        <f>D105+G105+M105+P105</f>
        <v>15080.56</v>
      </c>
      <c r="W105" s="4">
        <v>4583.245</v>
      </c>
      <c r="X105" s="4">
        <v>18625.97</v>
      </c>
      <c r="AB105" s="4">
        <f t="shared" si="26"/>
        <v>4583.245</v>
      </c>
      <c r="AC105" s="4">
        <f t="shared" si="26"/>
        <v>18625.97</v>
      </c>
      <c r="AM105" s="4">
        <f>W105*1</f>
        <v>4583.245</v>
      </c>
      <c r="AN105" s="4">
        <f>X105+AA105+AG105+AJ105</f>
        <v>18625.97</v>
      </c>
      <c r="AO105" s="4">
        <v>18625.97</v>
      </c>
      <c r="AQ105" s="4">
        <f>T105+AN105</f>
        <v>33706.53</v>
      </c>
      <c r="AR105" s="1">
        <f>T105/AQ105</f>
        <v>0.4474076684844153</v>
      </c>
      <c r="AS105" s="1">
        <f>AN105/AQ105</f>
        <v>0.5525923315155847</v>
      </c>
      <c r="AU105" s="4">
        <f>I105+AC105</f>
        <v>33706.53</v>
      </c>
      <c r="AV105" s="1">
        <f>I105/AU105</f>
        <v>0.4474076684844153</v>
      </c>
      <c r="AW105" s="1">
        <f>AC105/AU105</f>
        <v>0.5525923315155847</v>
      </c>
      <c r="AY105" s="4">
        <f>T105+AO105</f>
        <v>33706.53</v>
      </c>
      <c r="AZ105" s="1">
        <f>T105/AY105</f>
        <v>0.4474076684844153</v>
      </c>
      <c r="BA105" s="1">
        <f>AO105/AY105</f>
        <v>0.5525923315155847</v>
      </c>
      <c r="BB105" s="1">
        <f t="shared" si="18"/>
        <v>1</v>
      </c>
    </row>
    <row r="106" ht="12.75">
      <c r="BB106" s="1">
        <f t="shared" si="18"/>
        <v>0</v>
      </c>
    </row>
    <row r="107" spans="1:54" ht="12.75">
      <c r="A107" s="3" t="s">
        <v>22</v>
      </c>
      <c r="C107" s="4">
        <f>AVERAGE(C101:C106)</f>
        <v>368.61420000000004</v>
      </c>
      <c r="D107" s="4">
        <f>AVERAGE(D101:D106)</f>
        <v>14458.241999999998</v>
      </c>
      <c r="H107" s="4">
        <f>C107+F107</f>
        <v>368.61420000000004</v>
      </c>
      <c r="I107" s="4">
        <f>AVERAGE(I101:I106)</f>
        <v>14458.241999999998</v>
      </c>
      <c r="S107" s="4">
        <f>AVERAGE(S101:S106)</f>
        <v>368.61420000000004</v>
      </c>
      <c r="T107" s="4">
        <f>AVERAGE(T101:T106)</f>
        <v>14458.241999999998</v>
      </c>
      <c r="W107" s="4">
        <f>AVERAGE(W101:W106)</f>
        <v>3676.0616</v>
      </c>
      <c r="X107" s="4">
        <f>AVERAGE(X101:X106)</f>
        <v>14958.4</v>
      </c>
      <c r="AB107" s="4">
        <f>W107+Z107</f>
        <v>3676.0616</v>
      </c>
      <c r="AC107" s="4">
        <f>AVERAGE(AC101:AC106)</f>
        <v>14958.4</v>
      </c>
      <c r="AM107" s="4">
        <f>AVERAGE(AM101:AM106)</f>
        <v>3676.0616</v>
      </c>
      <c r="AN107" s="4">
        <f>AVERAGE(AN101:AN106)</f>
        <v>14958.4</v>
      </c>
      <c r="AQ107" s="4">
        <f>AVERAGE(AQ101:AQ106)</f>
        <v>29416.642000000003</v>
      </c>
      <c r="AR107" s="1">
        <f>T107/AQ107</f>
        <v>0.49149872374963793</v>
      </c>
      <c r="AS107" s="1">
        <f>AN107/AQ107</f>
        <v>0.5085012762503619</v>
      </c>
      <c r="BB107" s="1">
        <f t="shared" si="18"/>
        <v>0</v>
      </c>
    </row>
    <row r="108" ht="12.75">
      <c r="BB108" s="1">
        <f t="shared" si="18"/>
        <v>0</v>
      </c>
    </row>
    <row r="109" spans="1:54" ht="12.75">
      <c r="A109" s="3">
        <v>1396</v>
      </c>
      <c r="C109" s="4">
        <v>379.491</v>
      </c>
      <c r="D109" s="4">
        <v>14884.84</v>
      </c>
      <c r="H109" s="4">
        <f aca="true" t="shared" si="27" ref="H109:I113">C109+F109</f>
        <v>379.491</v>
      </c>
      <c r="I109" s="4">
        <f t="shared" si="27"/>
        <v>14884.84</v>
      </c>
      <c r="S109" s="4">
        <f>C109*1</f>
        <v>379.491</v>
      </c>
      <c r="T109" s="4">
        <f>D109+G109+M109+P109</f>
        <v>14884.84</v>
      </c>
      <c r="W109" s="4">
        <v>5150.843</v>
      </c>
      <c r="X109" s="4">
        <v>20910.28</v>
      </c>
      <c r="AB109" s="4">
        <f aca="true" t="shared" si="28" ref="AB109:AC113">W109+Z109</f>
        <v>5150.843</v>
      </c>
      <c r="AC109" s="4">
        <f t="shared" si="28"/>
        <v>20910.28</v>
      </c>
      <c r="AM109" s="4">
        <f>W109*1</f>
        <v>5150.843</v>
      </c>
      <c r="AN109" s="4">
        <f>X109+AA109+AG109+AJ109</f>
        <v>20910.28</v>
      </c>
      <c r="AO109" s="4">
        <v>20910.28</v>
      </c>
      <c r="AQ109" s="4">
        <f>T109+AN109</f>
        <v>35795.119999999995</v>
      </c>
      <c r="AR109" s="1">
        <f>T109/AQ109</f>
        <v>0.41583433719456736</v>
      </c>
      <c r="AS109" s="1">
        <f>AN109/AQ109</f>
        <v>0.5841656628054327</v>
      </c>
      <c r="AU109" s="4">
        <f>I109+AC109</f>
        <v>35795.119999999995</v>
      </c>
      <c r="AV109" s="1">
        <f>I109/AU109</f>
        <v>0.41583433719456736</v>
      </c>
      <c r="AW109" s="1">
        <f>AC109/AU109</f>
        <v>0.5841656628054327</v>
      </c>
      <c r="AY109" s="4">
        <f>T109+AO109</f>
        <v>35795.119999999995</v>
      </c>
      <c r="AZ109" s="1">
        <f>T109/AY109</f>
        <v>0.41583433719456736</v>
      </c>
      <c r="BA109" s="1">
        <f>AO109/AY109</f>
        <v>0.5841656628054327</v>
      </c>
      <c r="BB109" s="1">
        <f t="shared" si="18"/>
        <v>1</v>
      </c>
    </row>
    <row r="110" spans="1:54" ht="12.75">
      <c r="A110" s="3">
        <v>1397</v>
      </c>
      <c r="C110" s="4">
        <v>517.813</v>
      </c>
      <c r="D110" s="4">
        <v>20310.33</v>
      </c>
      <c r="H110" s="4">
        <f t="shared" si="27"/>
        <v>517.813</v>
      </c>
      <c r="I110" s="4">
        <f t="shared" si="27"/>
        <v>20310.33</v>
      </c>
      <c r="S110" s="4">
        <f>C110*1</f>
        <v>517.813</v>
      </c>
      <c r="T110" s="4">
        <f>D110+G110+M110+P110</f>
        <v>20310.33</v>
      </c>
      <c r="W110" s="4">
        <v>7324.478</v>
      </c>
      <c r="X110" s="4">
        <v>29703.68</v>
      </c>
      <c r="AB110" s="4">
        <f t="shared" si="28"/>
        <v>7324.478</v>
      </c>
      <c r="AC110" s="4">
        <f t="shared" si="28"/>
        <v>29703.68</v>
      </c>
      <c r="AM110" s="4">
        <f>W110*1</f>
        <v>7324.478</v>
      </c>
      <c r="AN110" s="4">
        <f>X110+AA110+AG110+AJ110</f>
        <v>29703.68</v>
      </c>
      <c r="AO110" s="4">
        <v>29703.68</v>
      </c>
      <c r="AQ110" s="4">
        <f>T110+AN110</f>
        <v>50014.01</v>
      </c>
      <c r="AR110" s="1">
        <f>T110/AQ110</f>
        <v>0.4060928127938552</v>
      </c>
      <c r="AS110" s="1">
        <f>AN110/AQ110</f>
        <v>0.5939071872061448</v>
      </c>
      <c r="AU110" s="4">
        <f>I110+AC110</f>
        <v>50014.01</v>
      </c>
      <c r="AV110" s="1">
        <f>I110/AU110</f>
        <v>0.4060928127938552</v>
      </c>
      <c r="AW110" s="1">
        <f>AC110/AU110</f>
        <v>0.5939071872061448</v>
      </c>
      <c r="AY110" s="4">
        <f>T110+AO110</f>
        <v>50014.01</v>
      </c>
      <c r="AZ110" s="1">
        <f>T110/AY110</f>
        <v>0.4060928127938552</v>
      </c>
      <c r="BA110" s="1">
        <f>AO110/AY110</f>
        <v>0.5939071872061448</v>
      </c>
      <c r="BB110" s="1">
        <f t="shared" si="18"/>
        <v>1</v>
      </c>
    </row>
    <row r="111" spans="1:54" ht="12.75">
      <c r="A111" s="3">
        <v>1398</v>
      </c>
      <c r="C111" s="4">
        <v>353.306</v>
      </c>
      <c r="D111" s="4">
        <v>13857.72</v>
      </c>
      <c r="H111" s="4">
        <f t="shared" si="27"/>
        <v>353.306</v>
      </c>
      <c r="I111" s="4">
        <f t="shared" si="27"/>
        <v>13857.72</v>
      </c>
      <c r="S111" s="4">
        <f>C111*1</f>
        <v>353.306</v>
      </c>
      <c r="T111" s="4">
        <f>D111+G111+M111+P111</f>
        <v>13857.72</v>
      </c>
      <c r="W111" s="4">
        <v>7426.134</v>
      </c>
      <c r="X111" s="4">
        <v>30112.82</v>
      </c>
      <c r="AB111" s="4">
        <f t="shared" si="28"/>
        <v>7426.134</v>
      </c>
      <c r="AC111" s="4">
        <f t="shared" si="28"/>
        <v>30112.82</v>
      </c>
      <c r="AM111" s="4">
        <f>W111*1</f>
        <v>7426.134</v>
      </c>
      <c r="AN111" s="4">
        <f>X111+AA111+AG111+AJ111</f>
        <v>30112.82</v>
      </c>
      <c r="AO111" s="4">
        <v>30112.82</v>
      </c>
      <c r="AQ111" s="4">
        <f>T111+AN111</f>
        <v>43970.54</v>
      </c>
      <c r="AR111" s="1">
        <f>T111/AQ111</f>
        <v>0.3151591952248028</v>
      </c>
      <c r="AS111" s="1">
        <f>AN111/AQ111</f>
        <v>0.6848408047751972</v>
      </c>
      <c r="AU111" s="4">
        <f>I111+AC111</f>
        <v>43970.54</v>
      </c>
      <c r="AV111" s="1">
        <f>I111/AU111</f>
        <v>0.3151591952248028</v>
      </c>
      <c r="AW111" s="1">
        <f>AC111/AU111</f>
        <v>0.6848408047751972</v>
      </c>
      <c r="AY111" s="4">
        <f>T111+AO111</f>
        <v>43970.54</v>
      </c>
      <c r="AZ111" s="1">
        <f>T111/AY111</f>
        <v>0.3151591952248028</v>
      </c>
      <c r="BA111" s="1">
        <f>AO111/AY111</f>
        <v>0.6848408047751972</v>
      </c>
      <c r="BB111" s="1">
        <f t="shared" si="18"/>
        <v>1</v>
      </c>
    </row>
    <row r="112" spans="1:54" ht="12.75">
      <c r="A112" s="3">
        <v>1399</v>
      </c>
      <c r="C112" s="4">
        <v>209.123</v>
      </c>
      <c r="D112" s="4">
        <v>8202.48</v>
      </c>
      <c r="H112" s="4">
        <f t="shared" si="27"/>
        <v>209.123</v>
      </c>
      <c r="I112" s="4">
        <f t="shared" si="27"/>
        <v>8202.48</v>
      </c>
      <c r="S112" s="4">
        <f>C112*1</f>
        <v>209.123</v>
      </c>
      <c r="T112" s="4">
        <f>D112+G112+M112+P112</f>
        <v>8202.48</v>
      </c>
      <c r="W112" s="4">
        <v>5202.118</v>
      </c>
      <c r="X112" s="4">
        <v>21135.69</v>
      </c>
      <c r="AB112" s="4">
        <f t="shared" si="28"/>
        <v>5202.118</v>
      </c>
      <c r="AC112" s="4">
        <f t="shared" si="28"/>
        <v>21135.69</v>
      </c>
      <c r="AM112" s="4">
        <f>W112*1</f>
        <v>5202.118</v>
      </c>
      <c r="AN112" s="4">
        <f>X112+AA112+AG112+AJ112</f>
        <v>21135.69</v>
      </c>
      <c r="AO112" s="4">
        <v>21135.69</v>
      </c>
      <c r="AQ112" s="4">
        <f>T112+AN112</f>
        <v>29338.17</v>
      </c>
      <c r="AR112" s="1">
        <f>T112/AQ112</f>
        <v>0.2795839004273273</v>
      </c>
      <c r="AS112" s="1">
        <f>AN112/AQ112</f>
        <v>0.7204160995726727</v>
      </c>
      <c r="AU112" s="4">
        <f>I112+AC112</f>
        <v>29338.17</v>
      </c>
      <c r="AV112" s="1">
        <f>I112/AU112</f>
        <v>0.2795839004273273</v>
      </c>
      <c r="AW112" s="1">
        <f>AC112/AU112</f>
        <v>0.7204160995726727</v>
      </c>
      <c r="AY112" s="4">
        <f>T112+AO112</f>
        <v>29338.17</v>
      </c>
      <c r="AZ112" s="1">
        <f>T112/AY112</f>
        <v>0.2795839004273273</v>
      </c>
      <c r="BA112" s="1">
        <f>AO112/AY112</f>
        <v>0.7204160995726727</v>
      </c>
      <c r="BB112" s="1">
        <f t="shared" si="18"/>
        <v>1</v>
      </c>
    </row>
    <row r="113" spans="1:54" ht="12.75">
      <c r="A113" s="3">
        <v>1400</v>
      </c>
      <c r="C113" s="4">
        <v>163.213</v>
      </c>
      <c r="D113" s="4">
        <v>6401.75</v>
      </c>
      <c r="H113" s="4">
        <f t="shared" si="27"/>
        <v>163.213</v>
      </c>
      <c r="I113" s="4">
        <f t="shared" si="27"/>
        <v>6401.75</v>
      </c>
      <c r="S113" s="4">
        <f>C113*1</f>
        <v>163.213</v>
      </c>
      <c r="T113" s="4">
        <f>D113+G113+M113+P113</f>
        <v>6401.75</v>
      </c>
      <c r="W113" s="4">
        <v>3852.959</v>
      </c>
      <c r="X113" s="4">
        <v>15675.13</v>
      </c>
      <c r="AB113" s="4">
        <f t="shared" si="28"/>
        <v>3852.959</v>
      </c>
      <c r="AC113" s="4">
        <f t="shared" si="28"/>
        <v>15675.13</v>
      </c>
      <c r="AM113" s="4">
        <f>W113*1</f>
        <v>3852.959</v>
      </c>
      <c r="AN113" s="4">
        <f>X113+AA113+AG113+AJ113</f>
        <v>15675.13</v>
      </c>
      <c r="AO113" s="4">
        <v>15675.13</v>
      </c>
      <c r="AQ113" s="4">
        <f>T113+AN113</f>
        <v>22076.879999999997</v>
      </c>
      <c r="AR113" s="1">
        <f>T113/AQ113</f>
        <v>0.2899753044814304</v>
      </c>
      <c r="AS113" s="1">
        <f>AN113/AQ113</f>
        <v>0.7100246955185697</v>
      </c>
      <c r="AU113" s="4">
        <f>I113+AC113</f>
        <v>22076.879999999997</v>
      </c>
      <c r="AV113" s="1">
        <f>I113/AU113</f>
        <v>0.2899753044814304</v>
      </c>
      <c r="AW113" s="1">
        <f>AC113/AU113</f>
        <v>0.7100246955185697</v>
      </c>
      <c r="AY113" s="4">
        <f>T113+AO113</f>
        <v>22076.879999999997</v>
      </c>
      <c r="AZ113" s="1">
        <f>T113/AY113</f>
        <v>0.2899753044814304</v>
      </c>
      <c r="BA113" s="1">
        <f>AO113/AY113</f>
        <v>0.7100246955185697</v>
      </c>
      <c r="BB113" s="1">
        <f t="shared" si="18"/>
        <v>1</v>
      </c>
    </row>
    <row r="114" ht="12.75">
      <c r="BB114" s="1">
        <f t="shared" si="18"/>
        <v>0</v>
      </c>
    </row>
    <row r="115" spans="1:54" ht="12.75">
      <c r="A115" s="3" t="s">
        <v>23</v>
      </c>
      <c r="C115" s="4">
        <f>AVERAGE(C109:C114)</f>
        <v>324.5892</v>
      </c>
      <c r="D115" s="4">
        <f>AVERAGE(D109:D114)</f>
        <v>12731.423999999999</v>
      </c>
      <c r="H115" s="4">
        <f>C115+F115</f>
        <v>324.5892</v>
      </c>
      <c r="I115" s="4">
        <f>AVERAGE(I109:I114)</f>
        <v>12731.423999999999</v>
      </c>
      <c r="S115" s="4">
        <f>AVERAGE(S109:S114)</f>
        <v>324.5892</v>
      </c>
      <c r="T115" s="4">
        <f>AVERAGE(T109:T114)</f>
        <v>12731.423999999999</v>
      </c>
      <c r="W115" s="4">
        <f>AVERAGE(W109:W114)</f>
        <v>5791.3064</v>
      </c>
      <c r="X115" s="4">
        <f>AVERAGE(X109:X114)</f>
        <v>23507.52</v>
      </c>
      <c r="AB115" s="4">
        <f>W115+Z115</f>
        <v>5791.3064</v>
      </c>
      <c r="AC115" s="4">
        <f>AVERAGE(AC109:AC114)</f>
        <v>23507.52</v>
      </c>
      <c r="AM115" s="4">
        <f>AVERAGE(AM109:AM114)</f>
        <v>5791.3064</v>
      </c>
      <c r="AN115" s="4">
        <f>AVERAGE(AN109:AN114)</f>
        <v>23507.52</v>
      </c>
      <c r="AQ115" s="4">
        <f>AVERAGE(AQ109:AQ114)</f>
        <v>36238.944</v>
      </c>
      <c r="AR115" s="1">
        <f>T115/AQ115</f>
        <v>0.35131884637698046</v>
      </c>
      <c r="AS115" s="1">
        <f>AN115/AQ115</f>
        <v>0.6486811536230195</v>
      </c>
      <c r="BB115" s="1">
        <f t="shared" si="18"/>
        <v>0</v>
      </c>
    </row>
    <row r="116" ht="12.75">
      <c r="BB116" s="1">
        <f t="shared" si="18"/>
        <v>0</v>
      </c>
    </row>
    <row r="117" spans="1:54" ht="12.75">
      <c r="A117" s="3">
        <v>1401</v>
      </c>
      <c r="C117" s="4">
        <v>92.162</v>
      </c>
      <c r="D117" s="4">
        <v>3614.91</v>
      </c>
      <c r="H117" s="4">
        <f aca="true" t="shared" si="29" ref="H117:I121">C117+F117</f>
        <v>92.162</v>
      </c>
      <c r="I117" s="4">
        <f t="shared" si="29"/>
        <v>3614.91</v>
      </c>
      <c r="S117" s="4">
        <f>C117*1</f>
        <v>92.162</v>
      </c>
      <c r="T117" s="4">
        <f>D117+G117+M117+P117</f>
        <v>3614.91</v>
      </c>
      <c r="W117" s="4">
        <v>2021.415</v>
      </c>
      <c r="X117" s="4">
        <v>8260.71</v>
      </c>
      <c r="AB117" s="4">
        <f aca="true" t="shared" si="30" ref="AB117:AC121">W117+Z117</f>
        <v>2021.415</v>
      </c>
      <c r="AC117" s="4">
        <f t="shared" si="30"/>
        <v>8260.71</v>
      </c>
      <c r="AM117" s="4">
        <f>W117*1</f>
        <v>2021.415</v>
      </c>
      <c r="AN117" s="4">
        <f>X117+AA117+AG117+AJ117</f>
        <v>8260.71</v>
      </c>
      <c r="AO117" s="4">
        <v>8260.71</v>
      </c>
      <c r="AQ117" s="4">
        <f>T117+AN117</f>
        <v>11875.619999999999</v>
      </c>
      <c r="AR117" s="1">
        <f>T117/AQ117</f>
        <v>0.30439758092630115</v>
      </c>
      <c r="AS117" s="1">
        <f>AN117/AQ117</f>
        <v>0.6956024190736989</v>
      </c>
      <c r="AU117" s="4">
        <f>I117+AC117</f>
        <v>11875.619999999999</v>
      </c>
      <c r="AV117" s="1">
        <f>I117/AU117</f>
        <v>0.30439758092630115</v>
      </c>
      <c r="AW117" s="1">
        <f>AC117/AU117</f>
        <v>0.6956024190736989</v>
      </c>
      <c r="AY117" s="4">
        <f>T117+AO117</f>
        <v>11875.619999999999</v>
      </c>
      <c r="AZ117" s="1">
        <f>T117/AY117</f>
        <v>0.30439758092630115</v>
      </c>
      <c r="BA117" s="1">
        <f>AO117/AY117</f>
        <v>0.6956024190736989</v>
      </c>
      <c r="BB117" s="1">
        <f t="shared" si="18"/>
        <v>1</v>
      </c>
    </row>
    <row r="118" spans="1:54" ht="12.75">
      <c r="A118" s="3">
        <v>1402</v>
      </c>
      <c r="C118" s="4">
        <v>65.512</v>
      </c>
      <c r="D118" s="4">
        <v>2569.6</v>
      </c>
      <c r="H118" s="4">
        <f t="shared" si="29"/>
        <v>65.512</v>
      </c>
      <c r="I118" s="4">
        <f t="shared" si="29"/>
        <v>2569.6</v>
      </c>
      <c r="S118" s="4">
        <f>C118*1</f>
        <v>65.512</v>
      </c>
      <c r="T118" s="4">
        <f>D118+G118+M118+P118</f>
        <v>2569.6</v>
      </c>
      <c r="W118" s="4">
        <v>1436.889</v>
      </c>
      <c r="X118" s="4">
        <v>5871.99</v>
      </c>
      <c r="AB118" s="4">
        <f t="shared" si="30"/>
        <v>1436.889</v>
      </c>
      <c r="AC118" s="4">
        <f t="shared" si="30"/>
        <v>5871.99</v>
      </c>
      <c r="AM118" s="4">
        <f>W118*1</f>
        <v>1436.889</v>
      </c>
      <c r="AN118" s="4">
        <f>X118+AA118+AG118+AJ118</f>
        <v>5871.99</v>
      </c>
      <c r="AO118" s="4">
        <v>5871.99</v>
      </c>
      <c r="AQ118" s="4">
        <f>T118+AN118</f>
        <v>8441.59</v>
      </c>
      <c r="AR118" s="1">
        <f>T118/AQ118</f>
        <v>0.30439763125193237</v>
      </c>
      <c r="AS118" s="1">
        <f>AN118/AQ118</f>
        <v>0.6956023687480676</v>
      </c>
      <c r="AU118" s="4">
        <f>I118+AC118</f>
        <v>8441.59</v>
      </c>
      <c r="AV118" s="1">
        <f>I118/AU118</f>
        <v>0.30439763125193237</v>
      </c>
      <c r="AW118" s="1">
        <f>AC118/AU118</f>
        <v>0.6956023687480676</v>
      </c>
      <c r="AY118" s="4">
        <f>T118+AO118</f>
        <v>8441.59</v>
      </c>
      <c r="AZ118" s="1">
        <f>T118/AY118</f>
        <v>0.30439763125193237</v>
      </c>
      <c r="BA118" s="1">
        <f>AO118/AY118</f>
        <v>0.6956023687480676</v>
      </c>
      <c r="BB118" s="1">
        <f t="shared" si="18"/>
        <v>1</v>
      </c>
    </row>
    <row r="119" spans="1:54" ht="12.75">
      <c r="A119" s="3">
        <v>1403</v>
      </c>
      <c r="C119" s="4">
        <v>0</v>
      </c>
      <c r="D119" s="4">
        <v>0</v>
      </c>
      <c r="H119" s="4">
        <f t="shared" si="29"/>
        <v>0</v>
      </c>
      <c r="I119" s="4">
        <f t="shared" si="29"/>
        <v>0</v>
      </c>
      <c r="S119" s="4">
        <f>C119*1</f>
        <v>0</v>
      </c>
      <c r="T119" s="4">
        <f>D119+G119+M119+P119</f>
        <v>0</v>
      </c>
      <c r="W119" s="4">
        <v>0</v>
      </c>
      <c r="X119" s="4">
        <v>0</v>
      </c>
      <c r="AB119" s="4">
        <f t="shared" si="30"/>
        <v>0</v>
      </c>
      <c r="AC119" s="4">
        <f t="shared" si="30"/>
        <v>0</v>
      </c>
      <c r="AM119" s="4">
        <f>W119*1</f>
        <v>0</v>
      </c>
      <c r="AN119" s="4">
        <f>X119+AA119+AG119+AJ119</f>
        <v>0</v>
      </c>
      <c r="AQ119" s="4">
        <f>T119+AN119</f>
        <v>0</v>
      </c>
      <c r="AR119" s="1">
        <v>0</v>
      </c>
      <c r="AS119" s="1">
        <v>0</v>
      </c>
      <c r="AU119" s="4">
        <f>I119+AC119</f>
        <v>0</v>
      </c>
      <c r="AV119" s="4">
        <f aca="true" t="shared" si="31" ref="AV119:AW121">J119+AD119</f>
        <v>0</v>
      </c>
      <c r="AW119" s="4">
        <f t="shared" si="31"/>
        <v>0</v>
      </c>
      <c r="AY119" s="4">
        <f>T119+AO119</f>
        <v>0</v>
      </c>
      <c r="AZ119" s="1">
        <v>0</v>
      </c>
      <c r="BA119" s="1">
        <v>0</v>
      </c>
      <c r="BB119" s="1">
        <f t="shared" si="18"/>
        <v>0</v>
      </c>
    </row>
    <row r="120" spans="1:54" ht="12.75">
      <c r="A120" s="3">
        <v>1404</v>
      </c>
      <c r="C120" s="4">
        <v>0</v>
      </c>
      <c r="D120" s="4">
        <v>0</v>
      </c>
      <c r="H120" s="4">
        <f t="shared" si="29"/>
        <v>0</v>
      </c>
      <c r="I120" s="4">
        <f t="shared" si="29"/>
        <v>0</v>
      </c>
      <c r="S120" s="4">
        <f>C120*1</f>
        <v>0</v>
      </c>
      <c r="T120" s="4">
        <f>D120+G120+M120+P120</f>
        <v>0</v>
      </c>
      <c r="W120" s="4">
        <v>0</v>
      </c>
      <c r="X120" s="4">
        <v>0</v>
      </c>
      <c r="AB120" s="4">
        <f t="shared" si="30"/>
        <v>0</v>
      </c>
      <c r="AC120" s="4">
        <f t="shared" si="30"/>
        <v>0</v>
      </c>
      <c r="AM120" s="4">
        <f>W120*1</f>
        <v>0</v>
      </c>
      <c r="AN120" s="4">
        <f>X120+AA120+AG120+AJ120</f>
        <v>0</v>
      </c>
      <c r="AQ120" s="4">
        <f>T120+AN120</f>
        <v>0</v>
      </c>
      <c r="AR120" s="1">
        <v>0</v>
      </c>
      <c r="AS120" s="1">
        <v>0</v>
      </c>
      <c r="AU120" s="4">
        <f>I120+AC120</f>
        <v>0</v>
      </c>
      <c r="AV120" s="4">
        <f t="shared" si="31"/>
        <v>0</v>
      </c>
      <c r="AW120" s="4">
        <f t="shared" si="31"/>
        <v>0</v>
      </c>
      <c r="AY120" s="4">
        <f>T120+AO120</f>
        <v>0</v>
      </c>
      <c r="AZ120" s="1">
        <v>0</v>
      </c>
      <c r="BA120" s="1">
        <v>0</v>
      </c>
      <c r="BB120" s="1">
        <f t="shared" si="18"/>
        <v>0</v>
      </c>
    </row>
    <row r="121" spans="1:54" ht="12.75">
      <c r="A121" s="3">
        <v>1405</v>
      </c>
      <c r="C121" s="4">
        <v>0</v>
      </c>
      <c r="D121" s="4">
        <v>0</v>
      </c>
      <c r="H121" s="4">
        <f t="shared" si="29"/>
        <v>0</v>
      </c>
      <c r="I121" s="4">
        <f t="shared" si="29"/>
        <v>0</v>
      </c>
      <c r="S121" s="4">
        <f>C121*1</f>
        <v>0</v>
      </c>
      <c r="T121" s="4">
        <f>D121+G121+M121+P121</f>
        <v>0</v>
      </c>
      <c r="W121" s="4">
        <v>0</v>
      </c>
      <c r="X121" s="4">
        <v>0</v>
      </c>
      <c r="AB121" s="4">
        <f t="shared" si="30"/>
        <v>0</v>
      </c>
      <c r="AC121" s="4">
        <f t="shared" si="30"/>
        <v>0</v>
      </c>
      <c r="AM121" s="4">
        <f>W121*1</f>
        <v>0</v>
      </c>
      <c r="AN121" s="4">
        <f>X121+AA121+AG121+AJ121</f>
        <v>0</v>
      </c>
      <c r="AQ121" s="4">
        <f>T121+AN121</f>
        <v>0</v>
      </c>
      <c r="AR121" s="1">
        <v>0</v>
      </c>
      <c r="AS121" s="1">
        <v>0</v>
      </c>
      <c r="AU121" s="4">
        <f>I121+AC121</f>
        <v>0</v>
      </c>
      <c r="AV121" s="4">
        <f t="shared" si="31"/>
        <v>0</v>
      </c>
      <c r="AW121" s="4">
        <f t="shared" si="31"/>
        <v>0</v>
      </c>
      <c r="AY121" s="4">
        <f>T121+AO121</f>
        <v>0</v>
      </c>
      <c r="AZ121" s="1">
        <v>0</v>
      </c>
      <c r="BA121" s="1">
        <v>0</v>
      </c>
      <c r="BB121" s="1">
        <f t="shared" si="18"/>
        <v>0</v>
      </c>
    </row>
    <row r="122" spans="48:54" ht="12.75">
      <c r="AV122" s="4"/>
      <c r="AW122" s="4"/>
      <c r="BB122" s="1">
        <f t="shared" si="18"/>
        <v>0</v>
      </c>
    </row>
    <row r="123" spans="1:54" ht="12.75">
      <c r="A123" s="3" t="s">
        <v>24</v>
      </c>
      <c r="C123" s="4">
        <f>AVERAGE(C117:C122)</f>
        <v>31.5348</v>
      </c>
      <c r="D123" s="4">
        <f>AVERAGE(D117:D122)</f>
        <v>1236.902</v>
      </c>
      <c r="H123" s="4">
        <f>C123+F123</f>
        <v>31.5348</v>
      </c>
      <c r="I123" s="4">
        <f>AVERAGE(I117:I122)</f>
        <v>1236.902</v>
      </c>
      <c r="S123" s="4">
        <f>AVERAGE(S117:S122)</f>
        <v>31.5348</v>
      </c>
      <c r="T123" s="4">
        <f>AVERAGE(T117:T122)</f>
        <v>1236.902</v>
      </c>
      <c r="W123" s="4">
        <f>AVERAGE(W117:W122)</f>
        <v>691.6608</v>
      </c>
      <c r="X123" s="4">
        <f>AVERAGE(X117:X122)</f>
        <v>2826.54</v>
      </c>
      <c r="AB123" s="4">
        <f>W123+Z123</f>
        <v>691.6608</v>
      </c>
      <c r="AC123" s="4">
        <f>AVERAGE(AC117:AC122)</f>
        <v>2826.54</v>
      </c>
      <c r="AM123" s="4">
        <f>AVERAGE(AM117:AM122)</f>
        <v>691.6608</v>
      </c>
      <c r="AN123" s="4">
        <f>AVERAGE(AN117:AN122)</f>
        <v>2826.54</v>
      </c>
      <c r="AQ123" s="4">
        <f>AVERAGE(AQ117:AQ122)</f>
        <v>4063.442</v>
      </c>
      <c r="AR123" s="1">
        <f>T123/AQ123</f>
        <v>0.3043976018360789</v>
      </c>
      <c r="AS123" s="1">
        <f>AN123/AQ123</f>
        <v>0.6956023981639211</v>
      </c>
      <c r="AV123" s="4"/>
      <c r="AW123" s="4"/>
      <c r="BB123" s="1">
        <f t="shared" si="18"/>
        <v>0</v>
      </c>
    </row>
    <row r="124" spans="48:54" ht="12.75">
      <c r="AV124" s="4"/>
      <c r="AW124" s="4"/>
      <c r="BB124" s="1">
        <f t="shared" si="18"/>
        <v>0</v>
      </c>
    </row>
    <row r="125" spans="1:54" ht="12.75">
      <c r="A125" s="3">
        <v>1406</v>
      </c>
      <c r="C125" s="4">
        <v>0</v>
      </c>
      <c r="D125" s="4">
        <v>0</v>
      </c>
      <c r="H125" s="4">
        <f aca="true" t="shared" si="32" ref="H125:I129">C125+F125</f>
        <v>0</v>
      </c>
      <c r="I125" s="4">
        <f t="shared" si="32"/>
        <v>0</v>
      </c>
      <c r="S125" s="4">
        <f>C125*1</f>
        <v>0</v>
      </c>
      <c r="T125" s="4">
        <f>D125+G125+M125+P125</f>
        <v>0</v>
      </c>
      <c r="W125" s="4">
        <v>0</v>
      </c>
      <c r="X125" s="4">
        <v>0</v>
      </c>
      <c r="AB125" s="4">
        <f aca="true" t="shared" si="33" ref="AB125:AC129">W125+Z125</f>
        <v>0</v>
      </c>
      <c r="AC125" s="4">
        <f t="shared" si="33"/>
        <v>0</v>
      </c>
      <c r="AM125" s="4">
        <f>W125*1</f>
        <v>0</v>
      </c>
      <c r="AN125" s="4">
        <f>X125+AA125+AG125+AJ125</f>
        <v>0</v>
      </c>
      <c r="AQ125" s="4">
        <f>T125+AN125</f>
        <v>0</v>
      </c>
      <c r="AR125" s="1">
        <v>0</v>
      </c>
      <c r="AS125" s="1">
        <v>0</v>
      </c>
      <c r="AU125" s="4">
        <f aca="true" t="shared" si="34" ref="AU125:AW128">I125+AC125</f>
        <v>0</v>
      </c>
      <c r="AV125" s="4">
        <f t="shared" si="34"/>
        <v>0</v>
      </c>
      <c r="AW125" s="4">
        <f t="shared" si="34"/>
        <v>0</v>
      </c>
      <c r="AY125" s="4">
        <f>T125+AO125</f>
        <v>0</v>
      </c>
      <c r="AZ125" s="1">
        <v>0</v>
      </c>
      <c r="BA125" s="1">
        <v>0</v>
      </c>
      <c r="BB125" s="1">
        <f t="shared" si="18"/>
        <v>0</v>
      </c>
    </row>
    <row r="126" spans="1:54" ht="12.75">
      <c r="A126" s="3">
        <v>1407</v>
      </c>
      <c r="C126" s="4">
        <v>0</v>
      </c>
      <c r="D126" s="4">
        <v>0</v>
      </c>
      <c r="H126" s="4">
        <f t="shared" si="32"/>
        <v>0</v>
      </c>
      <c r="I126" s="4">
        <f t="shared" si="32"/>
        <v>0</v>
      </c>
      <c r="S126" s="4">
        <f>C126*1</f>
        <v>0</v>
      </c>
      <c r="T126" s="4">
        <f>D126+G126+M126+P126</f>
        <v>0</v>
      </c>
      <c r="W126" s="4">
        <v>0</v>
      </c>
      <c r="X126" s="4">
        <v>0</v>
      </c>
      <c r="AB126" s="4">
        <f t="shared" si="33"/>
        <v>0</v>
      </c>
      <c r="AC126" s="4">
        <f t="shared" si="33"/>
        <v>0</v>
      </c>
      <c r="AM126" s="4">
        <f>W126*1</f>
        <v>0</v>
      </c>
      <c r="AN126" s="4">
        <f>X126+AA126+AG126+AJ126</f>
        <v>0</v>
      </c>
      <c r="AQ126" s="4">
        <f>T126+AN126</f>
        <v>0</v>
      </c>
      <c r="AR126" s="1">
        <v>0</v>
      </c>
      <c r="AS126" s="1">
        <v>0</v>
      </c>
      <c r="AU126" s="4">
        <f t="shared" si="34"/>
        <v>0</v>
      </c>
      <c r="AV126" s="4">
        <f t="shared" si="34"/>
        <v>0</v>
      </c>
      <c r="AW126" s="4">
        <f t="shared" si="34"/>
        <v>0</v>
      </c>
      <c r="AY126" s="4">
        <f>T126+AO126</f>
        <v>0</v>
      </c>
      <c r="AZ126" s="1">
        <v>0</v>
      </c>
      <c r="BA126" s="1">
        <v>0</v>
      </c>
      <c r="BB126" s="1">
        <f t="shared" si="18"/>
        <v>0</v>
      </c>
    </row>
    <row r="127" spans="1:54" ht="12.75">
      <c r="A127" s="3">
        <v>1408</v>
      </c>
      <c r="C127" s="4">
        <v>0</v>
      </c>
      <c r="D127" s="4">
        <v>0</v>
      </c>
      <c r="H127" s="4">
        <f t="shared" si="32"/>
        <v>0</v>
      </c>
      <c r="I127" s="4">
        <f t="shared" si="32"/>
        <v>0</v>
      </c>
      <c r="S127" s="4">
        <f>C127*1</f>
        <v>0</v>
      </c>
      <c r="T127" s="4">
        <f>D127+G127+M127+P127</f>
        <v>0</v>
      </c>
      <c r="W127" s="4">
        <v>0</v>
      </c>
      <c r="X127" s="4">
        <v>0</v>
      </c>
      <c r="AB127" s="4">
        <f t="shared" si="33"/>
        <v>0</v>
      </c>
      <c r="AC127" s="4">
        <f t="shared" si="33"/>
        <v>0</v>
      </c>
      <c r="AM127" s="4">
        <f>W127*1</f>
        <v>0</v>
      </c>
      <c r="AN127" s="4">
        <f>X127+AA127+AG127+AJ127</f>
        <v>0</v>
      </c>
      <c r="AQ127" s="4">
        <f>T127+AN127</f>
        <v>0</v>
      </c>
      <c r="AR127" s="1">
        <v>0</v>
      </c>
      <c r="AS127" s="1">
        <v>0</v>
      </c>
      <c r="AU127" s="4">
        <f t="shared" si="34"/>
        <v>0</v>
      </c>
      <c r="AV127" s="4">
        <f t="shared" si="34"/>
        <v>0</v>
      </c>
      <c r="AW127" s="4">
        <f t="shared" si="34"/>
        <v>0</v>
      </c>
      <c r="AY127" s="4">
        <f>T127+AO127</f>
        <v>0</v>
      </c>
      <c r="AZ127" s="1">
        <v>0</v>
      </c>
      <c r="BA127" s="1">
        <v>0</v>
      </c>
      <c r="BB127" s="1">
        <f t="shared" si="18"/>
        <v>0</v>
      </c>
    </row>
    <row r="128" spans="1:54" ht="12.75">
      <c r="A128" s="3">
        <v>1409</v>
      </c>
      <c r="C128" s="4">
        <v>0</v>
      </c>
      <c r="D128" s="4">
        <v>0</v>
      </c>
      <c r="H128" s="4">
        <f t="shared" si="32"/>
        <v>0</v>
      </c>
      <c r="I128" s="4">
        <f t="shared" si="32"/>
        <v>0</v>
      </c>
      <c r="S128" s="4">
        <f>C128*1</f>
        <v>0</v>
      </c>
      <c r="T128" s="4">
        <f>D128+G128+M128+P128</f>
        <v>0</v>
      </c>
      <c r="W128" s="4">
        <v>0</v>
      </c>
      <c r="X128" s="4">
        <v>0</v>
      </c>
      <c r="AB128" s="4">
        <f t="shared" si="33"/>
        <v>0</v>
      </c>
      <c r="AC128" s="4">
        <f t="shared" si="33"/>
        <v>0</v>
      </c>
      <c r="AM128" s="4">
        <f>W128*1</f>
        <v>0</v>
      </c>
      <c r="AN128" s="4">
        <f>X128+AA128+AG128+AJ128</f>
        <v>0</v>
      </c>
      <c r="AQ128" s="4">
        <f>T128+AN128</f>
        <v>0</v>
      </c>
      <c r="AR128" s="1">
        <v>0</v>
      </c>
      <c r="AS128" s="1">
        <v>0</v>
      </c>
      <c r="AU128" s="4">
        <f t="shared" si="34"/>
        <v>0</v>
      </c>
      <c r="AV128" s="4">
        <f t="shared" si="34"/>
        <v>0</v>
      </c>
      <c r="AW128" s="4">
        <f t="shared" si="34"/>
        <v>0</v>
      </c>
      <c r="AY128" s="4">
        <f>T128+AO128</f>
        <v>0</v>
      </c>
      <c r="AZ128" s="1">
        <v>0</v>
      </c>
      <c r="BA128" s="1">
        <v>0</v>
      </c>
      <c r="BB128" s="1">
        <f t="shared" si="18"/>
        <v>0</v>
      </c>
    </row>
    <row r="129" spans="1:54" ht="12.75">
      <c r="A129" s="3">
        <v>1410</v>
      </c>
      <c r="C129" s="4">
        <v>95.125</v>
      </c>
      <c r="D129" s="4">
        <v>3181.25</v>
      </c>
      <c r="H129" s="4">
        <f t="shared" si="32"/>
        <v>95.125</v>
      </c>
      <c r="I129" s="4">
        <f t="shared" si="32"/>
        <v>3181.25</v>
      </c>
      <c r="S129" s="4">
        <f>C129*1</f>
        <v>95.125</v>
      </c>
      <c r="T129" s="4">
        <f>D129+G129+M129+P129</f>
        <v>3181.25</v>
      </c>
      <c r="W129" s="4">
        <v>5568.5</v>
      </c>
      <c r="X129" s="4">
        <v>19439.97</v>
      </c>
      <c r="AB129" s="4">
        <f t="shared" si="33"/>
        <v>5568.5</v>
      </c>
      <c r="AC129" s="4">
        <f t="shared" si="33"/>
        <v>19439.97</v>
      </c>
      <c r="AM129" s="4">
        <f>W129*1</f>
        <v>5568.5</v>
      </c>
      <c r="AN129" s="4">
        <f>X129+AA129+AG129+AJ129</f>
        <v>19439.97</v>
      </c>
      <c r="AO129" s="4">
        <v>19439.97</v>
      </c>
      <c r="AQ129" s="4">
        <f>T129+AN129</f>
        <v>22621.22</v>
      </c>
      <c r="AR129" s="1">
        <f>T129/AQ129</f>
        <v>0.14063123032267932</v>
      </c>
      <c r="AS129" s="1">
        <f>AN129/AQ129</f>
        <v>0.8593687696773207</v>
      </c>
      <c r="AU129" s="4">
        <f>I129+AC129</f>
        <v>22621.22</v>
      </c>
      <c r="AV129" s="1">
        <f>I129/AU129</f>
        <v>0.14063123032267932</v>
      </c>
      <c r="AW129" s="1">
        <f>AC129/AU129</f>
        <v>0.8593687696773207</v>
      </c>
      <c r="AY129" s="4">
        <f>T129+AO129</f>
        <v>22621.22</v>
      </c>
      <c r="AZ129" s="1">
        <v>0</v>
      </c>
      <c r="BA129" s="1">
        <v>0</v>
      </c>
      <c r="BB129" s="1">
        <f t="shared" si="18"/>
        <v>0</v>
      </c>
    </row>
    <row r="130" ht="12.75">
      <c r="BB130" s="1">
        <f t="shared" si="18"/>
        <v>0</v>
      </c>
    </row>
    <row r="131" spans="1:54" ht="12.75">
      <c r="A131" s="3" t="s">
        <v>25</v>
      </c>
      <c r="C131" s="4">
        <f>AVERAGE(C125:C130)</f>
        <v>19.025</v>
      </c>
      <c r="D131" s="4">
        <f>AVERAGE(D125:D130)</f>
        <v>636.25</v>
      </c>
      <c r="H131" s="4">
        <f>C131+F131</f>
        <v>19.025</v>
      </c>
      <c r="I131" s="4">
        <f>AVERAGE(I125:I130)</f>
        <v>636.25</v>
      </c>
      <c r="S131" s="4">
        <f>AVERAGE(S125:S130)</f>
        <v>19.025</v>
      </c>
      <c r="T131" s="4">
        <f>AVERAGE(T125:T130)</f>
        <v>636.25</v>
      </c>
      <c r="W131" s="4">
        <f>AVERAGE(W125:W130)</f>
        <v>1113.7</v>
      </c>
      <c r="X131" s="4">
        <f>AVERAGE(X125:X130)</f>
        <v>3887.994</v>
      </c>
      <c r="AB131" s="4">
        <f>W131+Z131</f>
        <v>1113.7</v>
      </c>
      <c r="AC131" s="4">
        <f>AVERAGE(AC125:AC130)</f>
        <v>3887.994</v>
      </c>
      <c r="AM131" s="4">
        <f>AVERAGE(AM125:AM130)</f>
        <v>1113.7</v>
      </c>
      <c r="AN131" s="4">
        <f>AVERAGE(AN125:AN130)</f>
        <v>3887.994</v>
      </c>
      <c r="AQ131" s="4">
        <f>AVERAGE(AQ125:AQ130)</f>
        <v>4524.244000000001</v>
      </c>
      <c r="AR131" s="1">
        <f>T131/AQ131</f>
        <v>0.1406312303226793</v>
      </c>
      <c r="AS131" s="1">
        <f>AN131/AQ131</f>
        <v>0.8593687696773206</v>
      </c>
      <c r="BB131" s="1">
        <f t="shared" si="18"/>
        <v>0</v>
      </c>
    </row>
    <row r="132" ht="12.75">
      <c r="BB132" s="1">
        <f t="shared" si="18"/>
        <v>0</v>
      </c>
    </row>
    <row r="133" spans="1:54" ht="12.75">
      <c r="A133" s="3">
        <v>1411</v>
      </c>
      <c r="C133" s="4">
        <v>22.452</v>
      </c>
      <c r="D133" s="4">
        <v>750.86</v>
      </c>
      <c r="H133" s="4">
        <f aca="true" t="shared" si="35" ref="H133:I137">C133+F133</f>
        <v>22.452</v>
      </c>
      <c r="I133" s="4">
        <f t="shared" si="35"/>
        <v>750.86</v>
      </c>
      <c r="S133" s="4">
        <f>C133*1</f>
        <v>22.452</v>
      </c>
      <c r="T133" s="4">
        <f>D133+G133+M133+P133</f>
        <v>750.86</v>
      </c>
      <c r="W133" s="4">
        <v>3371.521</v>
      </c>
      <c r="X133" s="4">
        <v>11751.86</v>
      </c>
      <c r="AB133" s="4">
        <f aca="true" t="shared" si="36" ref="AB133:AC137">W133+Z133</f>
        <v>3371.521</v>
      </c>
      <c r="AC133" s="4">
        <f t="shared" si="36"/>
        <v>11751.86</v>
      </c>
      <c r="AM133" s="4">
        <f>W133*1</f>
        <v>3371.521</v>
      </c>
      <c r="AN133" s="4">
        <f>X133+AA133+AG133+AJ133</f>
        <v>11751.86</v>
      </c>
      <c r="AO133" s="4">
        <v>11751.86</v>
      </c>
      <c r="AQ133" s="4">
        <f>T133+AN133</f>
        <v>12502.720000000001</v>
      </c>
      <c r="AR133" s="1">
        <f>T133/AQ133</f>
        <v>0.06005573187274449</v>
      </c>
      <c r="AS133" s="1">
        <f>AN133/AQ133</f>
        <v>0.9399442681272555</v>
      </c>
      <c r="AU133" s="4">
        <f>I133+AC133</f>
        <v>12502.720000000001</v>
      </c>
      <c r="AV133" s="1">
        <f>I133/AU133</f>
        <v>0.06005573187274449</v>
      </c>
      <c r="AW133" s="1">
        <f>AC133/AU133</f>
        <v>0.9399442681272555</v>
      </c>
      <c r="AY133" s="4">
        <f>T133+AO133</f>
        <v>12502.720000000001</v>
      </c>
      <c r="AZ133" s="1">
        <v>0</v>
      </c>
      <c r="BA133" s="1">
        <v>0</v>
      </c>
      <c r="BB133" s="1">
        <f t="shared" si="18"/>
        <v>0</v>
      </c>
    </row>
    <row r="134" spans="1:54" ht="12.75">
      <c r="A134" s="3">
        <v>1412</v>
      </c>
      <c r="C134" s="4">
        <v>0</v>
      </c>
      <c r="D134" s="4">
        <v>0</v>
      </c>
      <c r="H134" s="4">
        <f t="shared" si="35"/>
        <v>0</v>
      </c>
      <c r="I134" s="4">
        <f t="shared" si="35"/>
        <v>0</v>
      </c>
      <c r="S134" s="4">
        <f>C134*1</f>
        <v>0</v>
      </c>
      <c r="T134" s="4">
        <f>D134+G134+M134+P134</f>
        <v>0</v>
      </c>
      <c r="W134" s="4">
        <v>6957.884</v>
      </c>
      <c r="X134" s="4">
        <v>24258.52</v>
      </c>
      <c r="AB134" s="4">
        <f t="shared" si="36"/>
        <v>6957.884</v>
      </c>
      <c r="AC134" s="4">
        <f t="shared" si="36"/>
        <v>24258.52</v>
      </c>
      <c r="AM134" s="4">
        <f>W134*1</f>
        <v>6957.884</v>
      </c>
      <c r="AN134" s="4">
        <f>X134+AA134+AG134+AJ134</f>
        <v>24258.52</v>
      </c>
      <c r="AO134" s="4">
        <v>24258.52</v>
      </c>
      <c r="AQ134" s="4">
        <f>T134+AN134</f>
        <v>24258.52</v>
      </c>
      <c r="AR134" s="1">
        <f>T134/AQ134</f>
        <v>0</v>
      </c>
      <c r="AS134" s="1">
        <f>AN134/AQ134</f>
        <v>1</v>
      </c>
      <c r="AU134" s="4">
        <f>I134+AC134</f>
        <v>24258.52</v>
      </c>
      <c r="AV134" s="1">
        <f>I134/AU134</f>
        <v>0</v>
      </c>
      <c r="AW134" s="1">
        <f>AC134/AU134</f>
        <v>1</v>
      </c>
      <c r="AY134" s="4">
        <f>T134+AO134</f>
        <v>24258.52</v>
      </c>
      <c r="AZ134" s="1">
        <f>T134/AY134</f>
        <v>0</v>
      </c>
      <c r="BA134" s="1">
        <f>AO134/AY134</f>
        <v>1</v>
      </c>
      <c r="BB134" s="1">
        <f t="shared" si="18"/>
        <v>1</v>
      </c>
    </row>
    <row r="135" spans="1:54" ht="12.75">
      <c r="A135" s="3">
        <v>1413</v>
      </c>
      <c r="C135" s="4">
        <v>1.297</v>
      </c>
      <c r="D135" s="4">
        <v>43.37</v>
      </c>
      <c r="H135" s="4">
        <f t="shared" si="35"/>
        <v>1.297</v>
      </c>
      <c r="I135" s="4">
        <f t="shared" si="35"/>
        <v>43.37</v>
      </c>
      <c r="S135" s="4">
        <f>C135*1</f>
        <v>1.297</v>
      </c>
      <c r="T135" s="4">
        <f>D135+G135+M135+P135</f>
        <v>43.37</v>
      </c>
      <c r="W135" s="4">
        <v>769.603</v>
      </c>
      <c r="X135" s="4">
        <v>2693.26</v>
      </c>
      <c r="AB135" s="4">
        <f t="shared" si="36"/>
        <v>769.603</v>
      </c>
      <c r="AC135" s="4">
        <f t="shared" si="36"/>
        <v>2693.26</v>
      </c>
      <c r="AM135" s="4">
        <f>W135*1</f>
        <v>769.603</v>
      </c>
      <c r="AN135" s="4">
        <f>X135+AA135+AG135+AJ135</f>
        <v>2693.26</v>
      </c>
      <c r="AO135" s="4">
        <v>2693.26</v>
      </c>
      <c r="AQ135" s="4">
        <f>T135+AN135</f>
        <v>2736.63</v>
      </c>
      <c r="AR135" s="1">
        <f>T135/AQ135</f>
        <v>0.015847958986052187</v>
      </c>
      <c r="AS135" s="1">
        <f>AN135/AQ135</f>
        <v>0.9841520410139478</v>
      </c>
      <c r="AU135" s="4">
        <f>I135+AC135</f>
        <v>2736.63</v>
      </c>
      <c r="AV135" s="1">
        <f>I135/AU135</f>
        <v>0.015847958986052187</v>
      </c>
      <c r="AW135" s="1">
        <f>AC135/AU135</f>
        <v>0.9841520410139478</v>
      </c>
      <c r="AY135" s="4">
        <f>T135+AO135</f>
        <v>2736.63</v>
      </c>
      <c r="AZ135" s="1">
        <f>T135/AY135</f>
        <v>0.015847958986052187</v>
      </c>
      <c r="BA135" s="1">
        <f>AO135/AY135</f>
        <v>0.9841520410139478</v>
      </c>
      <c r="BB135" s="1">
        <f t="shared" si="18"/>
        <v>1</v>
      </c>
    </row>
    <row r="136" spans="1:54" ht="12.75">
      <c r="A136" s="3">
        <v>1414</v>
      </c>
      <c r="C136" s="4">
        <v>3.857</v>
      </c>
      <c r="D136" s="4">
        <v>128.98</v>
      </c>
      <c r="H136" s="4">
        <f t="shared" si="35"/>
        <v>3.857</v>
      </c>
      <c r="I136" s="4">
        <f t="shared" si="35"/>
        <v>128.98</v>
      </c>
      <c r="S136" s="4">
        <f>C136*1</f>
        <v>3.857</v>
      </c>
      <c r="T136" s="4">
        <f>D136+G136+M136+P136</f>
        <v>128.98</v>
      </c>
      <c r="W136" s="4">
        <v>875.795</v>
      </c>
      <c r="X136" s="4">
        <v>3065.66</v>
      </c>
      <c r="AB136" s="4">
        <f t="shared" si="36"/>
        <v>875.795</v>
      </c>
      <c r="AC136" s="4">
        <f t="shared" si="36"/>
        <v>3065.66</v>
      </c>
      <c r="AM136" s="4">
        <f>W136*1</f>
        <v>875.795</v>
      </c>
      <c r="AN136" s="4">
        <f>X136+AA136+AG136+AJ136</f>
        <v>3065.66</v>
      </c>
      <c r="AO136" s="4">
        <v>3065.66</v>
      </c>
      <c r="AQ136" s="4">
        <f>T136+AN136</f>
        <v>3194.64</v>
      </c>
      <c r="AR136" s="1">
        <f>T136/AQ136</f>
        <v>0.04037387624270653</v>
      </c>
      <c r="AS136" s="1">
        <f>AN136/AQ136</f>
        <v>0.9596261237572935</v>
      </c>
      <c r="AU136" s="4">
        <f>I136+AC136</f>
        <v>3194.64</v>
      </c>
      <c r="AV136" s="1">
        <f>I136/AU136</f>
        <v>0.04037387624270653</v>
      </c>
      <c r="AW136" s="1">
        <f>AC136/AU136</f>
        <v>0.9596261237572935</v>
      </c>
      <c r="AY136" s="4">
        <f>T136+AO136</f>
        <v>3194.64</v>
      </c>
      <c r="AZ136" s="1">
        <f>T136/AY136</f>
        <v>0.04037387624270653</v>
      </c>
      <c r="BA136" s="1">
        <f>AO136/AY136</f>
        <v>0.9596261237572935</v>
      </c>
      <c r="BB136" s="1">
        <f aca="true" t="shared" si="37" ref="BB136:BB199">AZ136+BA136</f>
        <v>1</v>
      </c>
    </row>
    <row r="137" spans="1:54" ht="12.75">
      <c r="A137" s="3">
        <v>1415</v>
      </c>
      <c r="C137" s="4">
        <v>1.812</v>
      </c>
      <c r="D137" s="4">
        <v>60.6</v>
      </c>
      <c r="H137" s="4">
        <f t="shared" si="35"/>
        <v>1.812</v>
      </c>
      <c r="I137" s="4">
        <f t="shared" si="35"/>
        <v>60.6</v>
      </c>
      <c r="S137" s="4">
        <f>C137*1</f>
        <v>1.812</v>
      </c>
      <c r="T137" s="4">
        <f>D137+G137+M137+P137</f>
        <v>60.6</v>
      </c>
      <c r="W137" s="4">
        <v>446.541</v>
      </c>
      <c r="X137" s="4">
        <v>1559.93</v>
      </c>
      <c r="AB137" s="4">
        <f t="shared" si="36"/>
        <v>446.541</v>
      </c>
      <c r="AC137" s="4">
        <f t="shared" si="36"/>
        <v>1559.93</v>
      </c>
      <c r="AM137" s="4">
        <f>W137*1</f>
        <v>446.541</v>
      </c>
      <c r="AN137" s="4">
        <f>X137+AA137+AG137+AJ137</f>
        <v>1559.93</v>
      </c>
      <c r="AO137" s="4">
        <v>1559.93</v>
      </c>
      <c r="AQ137" s="4">
        <f>T137+AN137</f>
        <v>1620.53</v>
      </c>
      <c r="AR137" s="1">
        <f>T137/AQ137</f>
        <v>0.037395173184081754</v>
      </c>
      <c r="AS137" s="1">
        <f>AN137/AQ137</f>
        <v>0.9626048268159183</v>
      </c>
      <c r="AU137" s="4">
        <f>I137+AC137</f>
        <v>1620.53</v>
      </c>
      <c r="AV137" s="1">
        <f>I137/AU137</f>
        <v>0.037395173184081754</v>
      </c>
      <c r="AW137" s="1">
        <f>AC137/AU137</f>
        <v>0.9626048268159183</v>
      </c>
      <c r="AY137" s="4">
        <f>T137+AO137</f>
        <v>1620.53</v>
      </c>
      <c r="AZ137" s="1">
        <f>T137/AY137</f>
        <v>0.037395173184081754</v>
      </c>
      <c r="BA137" s="1">
        <f>AO137/AY137</f>
        <v>0.9626048268159183</v>
      </c>
      <c r="BB137" s="1">
        <f t="shared" si="37"/>
        <v>1</v>
      </c>
    </row>
    <row r="138" ht="12.75">
      <c r="BB138" s="1">
        <f t="shared" si="37"/>
        <v>0</v>
      </c>
    </row>
    <row r="139" spans="1:54" ht="12.75">
      <c r="A139" s="3" t="s">
        <v>26</v>
      </c>
      <c r="C139" s="4">
        <f>AVERAGE(C133:C138)</f>
        <v>5.8836</v>
      </c>
      <c r="D139" s="4">
        <f>AVERAGE(D133:D138)</f>
        <v>196.762</v>
      </c>
      <c r="H139" s="4">
        <f>C139+F139</f>
        <v>5.8836</v>
      </c>
      <c r="I139" s="4">
        <f>AVERAGE(I133:I138)</f>
        <v>196.762</v>
      </c>
      <c r="S139" s="4">
        <f>AVERAGE(S133:S138)</f>
        <v>5.8836</v>
      </c>
      <c r="T139" s="4">
        <f>AVERAGE(T133:T138)</f>
        <v>196.762</v>
      </c>
      <c r="W139" s="4">
        <f>AVERAGE(W133:W138)</f>
        <v>2484.2688</v>
      </c>
      <c r="X139" s="4">
        <f>AVERAGE(X133:X138)</f>
        <v>8665.846000000001</v>
      </c>
      <c r="AB139" s="4">
        <f>AVERAGE(AB133:AB138)</f>
        <v>2484.2688</v>
      </c>
      <c r="AC139" s="4">
        <f>AVERAGE(AC133:AC138)</f>
        <v>8665.846000000001</v>
      </c>
      <c r="AM139" s="4">
        <f>AVERAGE(AM133:AM138)</f>
        <v>2484.2688</v>
      </c>
      <c r="AN139" s="4">
        <f>AVERAGE(AN133:AN138)</f>
        <v>8665.846000000001</v>
      </c>
      <c r="AQ139" s="4">
        <f>AVERAGE(AQ133:AQ138)</f>
        <v>8862.608</v>
      </c>
      <c r="AR139" s="1">
        <f>T139/AQ139</f>
        <v>0.02220136555740703</v>
      </c>
      <c r="AS139" s="1">
        <f>AN139/AQ139</f>
        <v>0.9777986344425931</v>
      </c>
      <c r="BB139" s="1">
        <f t="shared" si="37"/>
        <v>0</v>
      </c>
    </row>
    <row r="140" ht="12.75">
      <c r="BB140" s="1">
        <f t="shared" si="37"/>
        <v>0</v>
      </c>
    </row>
    <row r="141" spans="1:54" ht="12.75">
      <c r="A141" s="3">
        <v>1416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f aca="true" t="shared" si="38" ref="H141:I145">C141+F141</f>
        <v>0</v>
      </c>
      <c r="I141" s="4">
        <f t="shared" si="38"/>
        <v>0</v>
      </c>
      <c r="S141" s="4">
        <f>C141*1</f>
        <v>0</v>
      </c>
      <c r="T141" s="4">
        <f>D141+G141+M141+P141</f>
        <v>0</v>
      </c>
      <c r="V141" s="4">
        <f>W141/(0.2447529*24/23)</f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f>X141+AA141</f>
        <v>0</v>
      </c>
      <c r="AL141" s="4">
        <v>0</v>
      </c>
      <c r="AM141" s="4">
        <f>W141*1</f>
        <v>0</v>
      </c>
      <c r="AN141" s="4">
        <f>X141+AA141+AG141+AJ141</f>
        <v>0</v>
      </c>
      <c r="AQ141" s="4">
        <f>T141+AN141</f>
        <v>0</v>
      </c>
      <c r="AR141" s="1">
        <v>0</v>
      </c>
      <c r="AS141" s="1">
        <v>0</v>
      </c>
      <c r="AU141" s="4">
        <f aca="true" t="shared" si="39" ref="AU141:AW142">I141+AC141</f>
        <v>0</v>
      </c>
      <c r="AV141" s="4">
        <f t="shared" si="39"/>
        <v>0</v>
      </c>
      <c r="AW141" s="4">
        <f t="shared" si="39"/>
        <v>0</v>
      </c>
      <c r="AY141" s="4">
        <f>T141+AO141</f>
        <v>0</v>
      </c>
      <c r="AZ141" s="1">
        <v>0</v>
      </c>
      <c r="BA141" s="1">
        <v>0</v>
      </c>
      <c r="BB141" s="1">
        <f t="shared" si="37"/>
        <v>0</v>
      </c>
    </row>
    <row r="142" spans="1:54" ht="12.75">
      <c r="A142" s="3">
        <v>1417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f t="shared" si="38"/>
        <v>0</v>
      </c>
      <c r="I142" s="4">
        <f t="shared" si="38"/>
        <v>0</v>
      </c>
      <c r="S142" s="4">
        <f>C142*1</f>
        <v>0</v>
      </c>
      <c r="T142" s="4">
        <f>D142+G142+M142+P142</f>
        <v>0</v>
      </c>
      <c r="V142" s="4">
        <f>W142/(0.2447529*24/23)</f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f>X142+AA142</f>
        <v>0</v>
      </c>
      <c r="AL142" s="4">
        <v>0</v>
      </c>
      <c r="AM142" s="4">
        <f>W142*1</f>
        <v>0</v>
      </c>
      <c r="AN142" s="4">
        <f>X142+AA142+AG142+AJ142</f>
        <v>0</v>
      </c>
      <c r="AQ142" s="4">
        <f>T142+AN142</f>
        <v>0</v>
      </c>
      <c r="AR142" s="1">
        <v>0</v>
      </c>
      <c r="AS142" s="1">
        <v>0</v>
      </c>
      <c r="AU142" s="4">
        <f t="shared" si="39"/>
        <v>0</v>
      </c>
      <c r="AV142" s="4">
        <f t="shared" si="39"/>
        <v>0</v>
      </c>
      <c r="AW142" s="4">
        <f t="shared" si="39"/>
        <v>0</v>
      </c>
      <c r="AY142" s="4">
        <f>T142+AO142</f>
        <v>0</v>
      </c>
      <c r="AZ142" s="1">
        <v>0</v>
      </c>
      <c r="BA142" s="1">
        <v>0</v>
      </c>
      <c r="BB142" s="1">
        <f t="shared" si="37"/>
        <v>0</v>
      </c>
    </row>
    <row r="143" spans="1:54" ht="12.75">
      <c r="A143" s="3">
        <v>1418</v>
      </c>
      <c r="C143" s="4">
        <v>11.39</v>
      </c>
      <c r="D143" s="4">
        <v>427.75</v>
      </c>
      <c r="E143" s="4">
        <v>0</v>
      </c>
      <c r="F143" s="4">
        <v>0</v>
      </c>
      <c r="G143" s="4">
        <v>0</v>
      </c>
      <c r="H143" s="4">
        <f t="shared" si="38"/>
        <v>11.39</v>
      </c>
      <c r="I143" s="4">
        <f t="shared" si="38"/>
        <v>427.75</v>
      </c>
      <c r="S143" s="4">
        <f>C143*1</f>
        <v>11.39</v>
      </c>
      <c r="T143" s="4">
        <f>D143+G143+M143+P143</f>
        <v>427.75</v>
      </c>
      <c r="V143" s="4">
        <f>W143/(0.2447529*24/23)</f>
        <v>1820.5415884074646</v>
      </c>
      <c r="W143" s="4">
        <v>464.956</v>
      </c>
      <c r="X143" s="4">
        <v>1982.29</v>
      </c>
      <c r="Y143" s="4">
        <v>0</v>
      </c>
      <c r="Z143" s="4">
        <v>0</v>
      </c>
      <c r="AA143" s="4">
        <v>0</v>
      </c>
      <c r="AB143" s="4">
        <v>0</v>
      </c>
      <c r="AC143" s="4">
        <f>X143+AA143</f>
        <v>1982.29</v>
      </c>
      <c r="AL143" s="4">
        <f>V143+Y143+AE143+AH143</f>
        <v>1820.5415884074646</v>
      </c>
      <c r="AM143" s="4">
        <f>W143*1</f>
        <v>464.956</v>
      </c>
      <c r="AN143" s="4">
        <f>X143+AA143+AG143+AJ143</f>
        <v>1982.29</v>
      </c>
      <c r="AO143" s="4">
        <v>1982.29</v>
      </c>
      <c r="AQ143" s="4">
        <f>T143+AN143</f>
        <v>2410.04</v>
      </c>
      <c r="AR143" s="1">
        <f>T143/AQ143</f>
        <v>0.1774866807189922</v>
      </c>
      <c r="AS143" s="1">
        <f>AN143/AQ143</f>
        <v>0.8225133192810078</v>
      </c>
      <c r="AU143" s="4">
        <f>I143+AC143</f>
        <v>2410.04</v>
      </c>
      <c r="AV143" s="1">
        <f>I143/AU143</f>
        <v>0.1774866807189922</v>
      </c>
      <c r="AW143" s="1">
        <f>AC143/AU143</f>
        <v>0.8225133192810078</v>
      </c>
      <c r="AY143" s="4">
        <f>T143+AO143</f>
        <v>2410.04</v>
      </c>
      <c r="AZ143" s="1">
        <v>0</v>
      </c>
      <c r="BA143" s="1">
        <v>0</v>
      </c>
      <c r="BB143" s="1">
        <f t="shared" si="37"/>
        <v>0</v>
      </c>
    </row>
    <row r="144" spans="1:54" ht="12.75">
      <c r="A144" s="3">
        <v>1419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f t="shared" si="38"/>
        <v>0</v>
      </c>
      <c r="I144" s="4">
        <f t="shared" si="38"/>
        <v>0</v>
      </c>
      <c r="S144" s="4">
        <f>C144*1</f>
        <v>0</v>
      </c>
      <c r="T144" s="4">
        <f>D144+G144+M144+P144</f>
        <v>0</v>
      </c>
      <c r="V144" s="4">
        <f>W144/(0.2447529*24/23)</f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f>X144+AA144</f>
        <v>0</v>
      </c>
      <c r="AL144" s="4">
        <f>V144+Y144+AE144+AH144</f>
        <v>0</v>
      </c>
      <c r="AM144" s="4">
        <f>W144*1</f>
        <v>0</v>
      </c>
      <c r="AN144" s="4">
        <f>X144+AA144+AG144+AJ144</f>
        <v>0</v>
      </c>
      <c r="AO144" s="4">
        <v>0</v>
      </c>
      <c r="AQ144" s="4">
        <f>T144+AN144</f>
        <v>0</v>
      </c>
      <c r="AR144" s="1">
        <v>0</v>
      </c>
      <c r="AS144" s="1">
        <v>0</v>
      </c>
      <c r="AU144" s="4">
        <f>I144+AC144</f>
        <v>0</v>
      </c>
      <c r="AV144" s="4">
        <f>J144+AD144</f>
        <v>0</v>
      </c>
      <c r="AW144" s="4">
        <f>K144+AE144</f>
        <v>0</v>
      </c>
      <c r="AY144" s="4">
        <f>T144+AO144</f>
        <v>0</v>
      </c>
      <c r="AZ144" s="1">
        <v>0</v>
      </c>
      <c r="BA144" s="1">
        <v>0</v>
      </c>
      <c r="BB144" s="1">
        <f t="shared" si="37"/>
        <v>0</v>
      </c>
    </row>
    <row r="145" spans="1:54" ht="12.75">
      <c r="A145" s="3">
        <v>1420</v>
      </c>
      <c r="C145" s="4">
        <f>B145*0.2447529</f>
        <v>0</v>
      </c>
      <c r="D145" s="4">
        <v>0</v>
      </c>
      <c r="E145" s="4">
        <v>41.48</v>
      </c>
      <c r="F145" s="4">
        <f>E145*0.2447529</f>
        <v>10.152350292</v>
      </c>
      <c r="G145" s="4">
        <v>480.42</v>
      </c>
      <c r="H145" s="4">
        <f t="shared" si="38"/>
        <v>10.152350292</v>
      </c>
      <c r="I145" s="4">
        <f t="shared" si="38"/>
        <v>480.42</v>
      </c>
      <c r="R145" s="4">
        <f>B145+E145+K145+N145</f>
        <v>41.48</v>
      </c>
      <c r="S145" s="4">
        <f>R145*0.2447529</f>
        <v>10.152350292</v>
      </c>
      <c r="T145" s="4">
        <f>D145+G145+M145+P145</f>
        <v>480.42</v>
      </c>
      <c r="V145" s="4">
        <v>58323</v>
      </c>
      <c r="W145" s="4">
        <f>V145*0.2447529*(23/24)</f>
        <v>13679.9432455875</v>
      </c>
      <c r="X145" s="4">
        <v>66138.24</v>
      </c>
      <c r="Y145" s="4">
        <v>6298.91</v>
      </c>
      <c r="Z145" s="4">
        <f>Y145*0.2447529*(23/24)</f>
        <v>1477.439968949875</v>
      </c>
      <c r="AA145" s="4">
        <v>7142.96</v>
      </c>
      <c r="AB145" s="4">
        <f>W145+Z145</f>
        <v>15157.383214537374</v>
      </c>
      <c r="AC145" s="4">
        <f>X145+AA145</f>
        <v>73281.20000000001</v>
      </c>
      <c r="AL145" s="4">
        <f>V145+Y145+AE145+AH145</f>
        <v>64621.91</v>
      </c>
      <c r="AM145" s="4">
        <f>AL145*0.2447529*(23/24)</f>
        <v>15157.383214537376</v>
      </c>
      <c r="AN145" s="4">
        <f>X145+AA145+AG145+AJ145</f>
        <v>73281.20000000001</v>
      </c>
      <c r="AO145" s="4">
        <v>73281.2</v>
      </c>
      <c r="AQ145" s="4">
        <f>T145+AN145</f>
        <v>73761.62000000001</v>
      </c>
      <c r="AR145" s="1">
        <f>T145/AQ145</f>
        <v>0.006513143285085115</v>
      </c>
      <c r="AS145" s="1">
        <f>AN145/AQ145</f>
        <v>0.9934868567149149</v>
      </c>
      <c r="AU145" s="4">
        <f>I145+AC145</f>
        <v>73761.62000000001</v>
      </c>
      <c r="AV145" s="1">
        <f>I145/AU145</f>
        <v>0.006513143285085115</v>
      </c>
      <c r="AW145" s="1">
        <f>AC145/AU145</f>
        <v>0.9934868567149149</v>
      </c>
      <c r="AY145" s="4">
        <f>T145+AO145</f>
        <v>73761.62</v>
      </c>
      <c r="AZ145" s="1">
        <f>T145/AY145</f>
        <v>0.006513143285085117</v>
      </c>
      <c r="BA145" s="1">
        <f>AO145/AY145</f>
        <v>0.9934868567149149</v>
      </c>
      <c r="BB145" s="1">
        <f t="shared" si="37"/>
        <v>1</v>
      </c>
    </row>
    <row r="146" ht="12.75">
      <c r="BB146" s="1">
        <f t="shared" si="37"/>
        <v>0</v>
      </c>
    </row>
    <row r="147" spans="1:54" ht="12.75">
      <c r="A147" s="3" t="s">
        <v>27</v>
      </c>
      <c r="C147" s="4">
        <f aca="true" t="shared" si="40" ref="C147:I147">AVERAGE(C141:C146)</f>
        <v>2.278</v>
      </c>
      <c r="D147" s="4">
        <f t="shared" si="40"/>
        <v>85.55</v>
      </c>
      <c r="E147" s="4">
        <f t="shared" si="40"/>
        <v>8.296</v>
      </c>
      <c r="F147" s="4">
        <f t="shared" si="40"/>
        <v>2.0304700583999997</v>
      </c>
      <c r="G147" s="4">
        <f t="shared" si="40"/>
        <v>96.084</v>
      </c>
      <c r="H147" s="4">
        <f t="shared" si="40"/>
        <v>4.3084700584</v>
      </c>
      <c r="I147" s="4">
        <f t="shared" si="40"/>
        <v>181.63400000000001</v>
      </c>
      <c r="S147" s="4">
        <f>AVERAGE(S141:S146)</f>
        <v>4.3084700584</v>
      </c>
      <c r="T147" s="4">
        <f>AVERAGE(T141:T146)</f>
        <v>181.63400000000001</v>
      </c>
      <c r="V147" s="4">
        <f aca="true" t="shared" si="41" ref="V147:AC147">AVERAGE(V141:V146)</f>
        <v>12028.708317681492</v>
      </c>
      <c r="W147" s="4">
        <f t="shared" si="41"/>
        <v>2828.9798491174997</v>
      </c>
      <c r="X147" s="4">
        <f t="shared" si="41"/>
        <v>13624.106</v>
      </c>
      <c r="Y147" s="4">
        <f t="shared" si="41"/>
        <v>1259.782</v>
      </c>
      <c r="Z147" s="4">
        <f t="shared" si="41"/>
        <v>295.487993789975</v>
      </c>
      <c r="AA147" s="4">
        <f t="shared" si="41"/>
        <v>1428.592</v>
      </c>
      <c r="AB147" s="4">
        <f t="shared" si="41"/>
        <v>3031.476642907475</v>
      </c>
      <c r="AC147" s="4">
        <f t="shared" si="41"/>
        <v>15052.698</v>
      </c>
      <c r="AL147" s="4">
        <f>AVERAGE(AL141:AL146)</f>
        <v>13288.490317681493</v>
      </c>
      <c r="AM147" s="4">
        <f>AVERAGE(AM141:AM146)</f>
        <v>3124.467842907475</v>
      </c>
      <c r="AN147" s="4">
        <f>AVERAGE(AN141:AN146)</f>
        <v>15052.698</v>
      </c>
      <c r="AQ147" s="4">
        <f>AVERAGE(AQ141:AQ146)</f>
        <v>15234.332</v>
      </c>
      <c r="AR147" s="1">
        <f>T147/AQ147</f>
        <v>0.0119226757037985</v>
      </c>
      <c r="AS147" s="1">
        <f>AN147/AQ147</f>
        <v>0.9880773242962015</v>
      </c>
      <c r="BB147" s="1">
        <f t="shared" si="37"/>
        <v>0</v>
      </c>
    </row>
    <row r="148" ht="12.75">
      <c r="BB148" s="1">
        <f t="shared" si="37"/>
        <v>0</v>
      </c>
    </row>
    <row r="149" spans="1:54" ht="12.75">
      <c r="A149" s="3">
        <v>1421</v>
      </c>
      <c r="B149" s="4">
        <v>4.21</v>
      </c>
      <c r="C149" s="4">
        <f>B149*0.2447529</f>
        <v>1.030409709</v>
      </c>
      <c r="D149" s="4">
        <v>48.76</v>
      </c>
      <c r="E149" s="4">
        <v>22.33</v>
      </c>
      <c r="F149" s="4">
        <f>E149*0.2447529</f>
        <v>5.465332256999999</v>
      </c>
      <c r="G149" s="4">
        <v>258.62</v>
      </c>
      <c r="H149" s="4">
        <f aca="true" t="shared" si="42" ref="H149:I153">C149+F149</f>
        <v>6.495741965999999</v>
      </c>
      <c r="I149" s="4">
        <f t="shared" si="42"/>
        <v>307.38</v>
      </c>
      <c r="N149" s="4">
        <v>0</v>
      </c>
      <c r="O149" s="4">
        <v>0</v>
      </c>
      <c r="P149" s="4">
        <v>0</v>
      </c>
      <c r="R149" s="4">
        <f>B149+E149+K149+N149</f>
        <v>26.54</v>
      </c>
      <c r="S149" s="4">
        <f>R149*0.2447529</f>
        <v>6.495741966</v>
      </c>
      <c r="T149" s="4">
        <f>D149+G149+M149+P149</f>
        <v>307.38</v>
      </c>
      <c r="V149" s="4">
        <v>55372.3</v>
      </c>
      <c r="W149" s="4">
        <f>V149*0.2447529*(23/24)</f>
        <v>12987.84221280875</v>
      </c>
      <c r="X149" s="4">
        <v>63120.15</v>
      </c>
      <c r="Y149" s="4">
        <v>10208.57</v>
      </c>
      <c r="Z149" s="4">
        <f>Y149*0.2447529*(23/24)</f>
        <v>2394.469732671625</v>
      </c>
      <c r="AA149" s="4">
        <v>11636.98</v>
      </c>
      <c r="AB149" s="4">
        <f aca="true" t="shared" si="43" ref="AB149:AC153">W149+Z149</f>
        <v>15382.311945480375</v>
      </c>
      <c r="AC149" s="4">
        <f t="shared" si="43"/>
        <v>74757.13</v>
      </c>
      <c r="AE149" s="4">
        <v>0</v>
      </c>
      <c r="AF149" s="4">
        <v>0</v>
      </c>
      <c r="AG149" s="4">
        <v>0</v>
      </c>
      <c r="AH149" s="4">
        <v>0</v>
      </c>
      <c r="AI149" s="4">
        <f>AH149*0.2447529*(23/24)</f>
        <v>0</v>
      </c>
      <c r="AJ149" s="4">
        <v>0</v>
      </c>
      <c r="AL149" s="4">
        <f>V149+Y149+AE149+AH149</f>
        <v>65580.87</v>
      </c>
      <c r="AM149" s="4">
        <f>AL149*0.2447529*(23/24)</f>
        <v>15382.311945480375</v>
      </c>
      <c r="AN149" s="4">
        <f>X149+AA149+AG149+AJ149</f>
        <v>74757.13</v>
      </c>
      <c r="AO149" s="4">
        <v>74757.13</v>
      </c>
      <c r="AQ149" s="4">
        <f>T149+AN149</f>
        <v>75064.51000000001</v>
      </c>
      <c r="AR149" s="1">
        <f>T149/AQ149</f>
        <v>0.0040948778590574955</v>
      </c>
      <c r="AS149" s="1">
        <f>AN149/AQ149</f>
        <v>0.9959051221409424</v>
      </c>
      <c r="AU149" s="4">
        <f>I149+AC149</f>
        <v>75064.51000000001</v>
      </c>
      <c r="AV149" s="1">
        <f>I149/AU149</f>
        <v>0.0040948778590574955</v>
      </c>
      <c r="AW149" s="1">
        <f>AC149/AU149</f>
        <v>0.9959051221409424</v>
      </c>
      <c r="AY149" s="4">
        <f>T149+AO149</f>
        <v>75064.51000000001</v>
      </c>
      <c r="AZ149" s="1">
        <f>T149/AY149</f>
        <v>0.0040948778590574955</v>
      </c>
      <c r="BA149" s="1">
        <f>AO149/AY149</f>
        <v>0.9959051221409424</v>
      </c>
      <c r="BB149" s="1">
        <f t="shared" si="37"/>
        <v>0.9999999999999999</v>
      </c>
    </row>
    <row r="150" spans="1:54" ht="12.75">
      <c r="A150" s="3">
        <v>1422</v>
      </c>
      <c r="B150" s="4">
        <v>49.81</v>
      </c>
      <c r="C150" s="4">
        <f>B150*0.2447529</f>
        <v>12.191141949</v>
      </c>
      <c r="D150" s="4">
        <v>576.49</v>
      </c>
      <c r="E150" s="4">
        <v>0</v>
      </c>
      <c r="F150" s="4">
        <f>E150*0.2447529</f>
        <v>0</v>
      </c>
      <c r="G150" s="4">
        <f>(F150/S150)*T150</f>
        <v>0</v>
      </c>
      <c r="H150" s="4">
        <f t="shared" si="42"/>
        <v>12.191141949</v>
      </c>
      <c r="I150" s="4">
        <f t="shared" si="42"/>
        <v>576.49</v>
      </c>
      <c r="N150" s="4">
        <v>0</v>
      </c>
      <c r="O150" s="4">
        <v>0</v>
      </c>
      <c r="P150" s="4">
        <v>0</v>
      </c>
      <c r="R150" s="4">
        <f>B150+E150+K150+N150</f>
        <v>49.81</v>
      </c>
      <c r="S150" s="4">
        <f>R150*0.2447529</f>
        <v>12.191141949</v>
      </c>
      <c r="T150" s="4">
        <f>D150+G150+M150+P150</f>
        <v>576.49</v>
      </c>
      <c r="V150" s="4">
        <v>65822.9</v>
      </c>
      <c r="W150" s="4">
        <f>V150*0.2447529*(23/24)</f>
        <v>15439.081258851249</v>
      </c>
      <c r="X150" s="4">
        <v>74766.2</v>
      </c>
      <c r="Y150" s="4">
        <v>945.52</v>
      </c>
      <c r="Z150" s="4">
        <f>Y150*0.2447529*(23/24)</f>
        <v>221.776313591</v>
      </c>
      <c r="AA150" s="4">
        <v>1073.99</v>
      </c>
      <c r="AB150" s="4">
        <f t="shared" si="43"/>
        <v>15660.85757244225</v>
      </c>
      <c r="AC150" s="4">
        <f t="shared" si="43"/>
        <v>75840.19</v>
      </c>
      <c r="AE150" s="4">
        <v>0</v>
      </c>
      <c r="AF150" s="4">
        <v>0</v>
      </c>
      <c r="AG150" s="4">
        <v>0</v>
      </c>
      <c r="AH150" s="4">
        <v>1503.9</v>
      </c>
      <c r="AI150" s="4">
        <f>AH150*0.2447529*(23/24)</f>
        <v>352.74705771375005</v>
      </c>
      <c r="AJ150" s="4">
        <v>1714.38</v>
      </c>
      <c r="AL150" s="4">
        <f>V150+Y150+AE150+AH150</f>
        <v>68272.31999999999</v>
      </c>
      <c r="AM150" s="4">
        <f>AL150*0.2447529*(23/24)</f>
        <v>16013.604630155998</v>
      </c>
      <c r="AN150" s="4">
        <f>X150+AA150+AG150+AJ150</f>
        <v>77554.57</v>
      </c>
      <c r="AO150" s="4">
        <v>77554.57</v>
      </c>
      <c r="AQ150" s="4">
        <f>T150+AN150</f>
        <v>78131.06000000001</v>
      </c>
      <c r="AR150" s="1">
        <f>T150/AQ150</f>
        <v>0.00737849966453802</v>
      </c>
      <c r="AS150" s="1">
        <f>AN150/AQ150</f>
        <v>0.9926215003354619</v>
      </c>
      <c r="AU150" s="4">
        <f>I150+AC150</f>
        <v>76416.68000000001</v>
      </c>
      <c r="AV150" s="1">
        <f>I150/AU150</f>
        <v>0.0075440335801031915</v>
      </c>
      <c r="AW150" s="1">
        <f>AC150/AU150</f>
        <v>0.9924559664198968</v>
      </c>
      <c r="AY150" s="4">
        <f>T150+AO150</f>
        <v>78131.06000000001</v>
      </c>
      <c r="AZ150" s="1">
        <f>T150/AY150</f>
        <v>0.00737849966453802</v>
      </c>
      <c r="BA150" s="1">
        <f>AO150/AY150</f>
        <v>0.9926215003354619</v>
      </c>
      <c r="BB150" s="1">
        <f t="shared" si="37"/>
        <v>1</v>
      </c>
    </row>
    <row r="151" spans="1:54" ht="12.75">
      <c r="A151" s="3">
        <v>1423</v>
      </c>
      <c r="B151" s="4">
        <v>14.42</v>
      </c>
      <c r="C151" s="4">
        <f>B151*0.2447529</f>
        <v>3.529336818</v>
      </c>
      <c r="D151" s="4">
        <v>166.92</v>
      </c>
      <c r="E151" s="4">
        <v>0</v>
      </c>
      <c r="F151" s="4">
        <f>E151*0.2447529</f>
        <v>0</v>
      </c>
      <c r="G151" s="4">
        <f>(F151/S151)*T151</f>
        <v>0</v>
      </c>
      <c r="H151" s="4">
        <f t="shared" si="42"/>
        <v>3.529336818</v>
      </c>
      <c r="I151" s="4">
        <f t="shared" si="42"/>
        <v>166.92</v>
      </c>
      <c r="N151" s="4">
        <v>0</v>
      </c>
      <c r="O151" s="4">
        <v>0</v>
      </c>
      <c r="P151" s="4">
        <v>0</v>
      </c>
      <c r="R151" s="4">
        <f>B151+E151+K151+N151</f>
        <v>14.42</v>
      </c>
      <c r="S151" s="4">
        <f>R151*0.2447529</f>
        <v>3.529336818</v>
      </c>
      <c r="T151" s="4">
        <f>D151+G151+M151+P151</f>
        <v>166.92</v>
      </c>
      <c r="V151" s="4">
        <f>50636.3+5248</f>
        <v>55884.3</v>
      </c>
      <c r="W151" s="4">
        <f>V151*0.2447529*(23/24)</f>
        <v>13107.93430240875</v>
      </c>
      <c r="X151" s="4">
        <f>57486.3+5947.7333</f>
        <v>63434.0333</v>
      </c>
      <c r="Y151" s="4">
        <v>0</v>
      </c>
      <c r="Z151" s="4">
        <f>Y151*0.2447529*(23/24)</f>
        <v>0</v>
      </c>
      <c r="AA151" s="4">
        <f>(Z151/AM151)*AO151</f>
        <v>0</v>
      </c>
      <c r="AB151" s="4">
        <f t="shared" si="43"/>
        <v>13107.93430240875</v>
      </c>
      <c r="AC151" s="4">
        <f t="shared" si="43"/>
        <v>63434.0333</v>
      </c>
      <c r="AE151" s="4">
        <v>0</v>
      </c>
      <c r="AF151" s="4">
        <v>0</v>
      </c>
      <c r="AG151" s="4">
        <v>0</v>
      </c>
      <c r="AH151" s="4">
        <v>1277</v>
      </c>
      <c r="AI151" s="4">
        <f>AH151*0.2447529*(23/24)</f>
        <v>299.5265594125</v>
      </c>
      <c r="AJ151" s="4">
        <v>1446.29</v>
      </c>
      <c r="AL151" s="4">
        <f>V151+Y151+AE151+AH151</f>
        <v>57161.3</v>
      </c>
      <c r="AM151" s="4">
        <f>AL151*0.2447529*(23/24)</f>
        <v>13407.460861821251</v>
      </c>
      <c r="AN151" s="4">
        <f>X151+AA151+AG151+AJ151</f>
        <v>64880.323300000004</v>
      </c>
      <c r="AO151" s="4">
        <v>64880.323300000004</v>
      </c>
      <c r="AQ151" s="4">
        <f>T151+AN151</f>
        <v>65047.2433</v>
      </c>
      <c r="AR151" s="1">
        <f>T151/AQ151</f>
        <v>0.002566134881845177</v>
      </c>
      <c r="AS151" s="1">
        <f>AN151/AQ151</f>
        <v>0.9974338651181548</v>
      </c>
      <c r="AU151" s="4">
        <f>I151+AC151</f>
        <v>63600.9533</v>
      </c>
      <c r="AV151" s="1">
        <f>I151/AU151</f>
        <v>0.0026244889634382254</v>
      </c>
      <c r="AW151" s="1">
        <f>AC151/AU151</f>
        <v>0.9973755110365619</v>
      </c>
      <c r="AY151" s="4">
        <f>T151+AO151</f>
        <v>65047.2433</v>
      </c>
      <c r="AZ151" s="1">
        <f>T151/AY151</f>
        <v>0.002566134881845177</v>
      </c>
      <c r="BA151" s="1">
        <f>AO151/AY151</f>
        <v>0.9974338651181548</v>
      </c>
      <c r="BB151" s="1">
        <f t="shared" si="37"/>
        <v>1</v>
      </c>
    </row>
    <row r="152" spans="1:54" ht="12.75">
      <c r="A152" s="3">
        <v>1424</v>
      </c>
      <c r="B152" s="4">
        <v>161.77</v>
      </c>
      <c r="C152" s="4">
        <f>B152*0.2447529</f>
        <v>39.593676633</v>
      </c>
      <c r="D152" s="4">
        <v>1872.37</v>
      </c>
      <c r="E152" s="4">
        <v>0</v>
      </c>
      <c r="F152" s="4">
        <f>E152*0.2447529</f>
        <v>0</v>
      </c>
      <c r="G152" s="4">
        <f>(F152/S152)*T152</f>
        <v>0</v>
      </c>
      <c r="H152" s="4">
        <f t="shared" si="42"/>
        <v>39.593676633</v>
      </c>
      <c r="I152" s="4">
        <f t="shared" si="42"/>
        <v>1872.37</v>
      </c>
      <c r="N152" s="4">
        <v>0</v>
      </c>
      <c r="O152" s="4">
        <v>0</v>
      </c>
      <c r="P152" s="4">
        <v>0</v>
      </c>
      <c r="R152" s="4">
        <f>B152+E152+K152+N152</f>
        <v>161.77</v>
      </c>
      <c r="S152" s="4">
        <f>R152*0.2447529</f>
        <v>39.593676633</v>
      </c>
      <c r="T152" s="4">
        <f>D152+G152+M152+P152</f>
        <v>1872.37</v>
      </c>
      <c r="V152" s="4">
        <v>45059.1</v>
      </c>
      <c r="W152" s="4">
        <f>V152*0.2447529*(23/24)</f>
        <v>10568.83100487375</v>
      </c>
      <c r="X152" s="4">
        <v>51289.556</v>
      </c>
      <c r="Y152" s="4">
        <v>0</v>
      </c>
      <c r="Z152" s="4">
        <f>Y152*0.2447529*(23/24)</f>
        <v>0</v>
      </c>
      <c r="AA152" s="4">
        <f>(Z152/AM152)*AO152</f>
        <v>0</v>
      </c>
      <c r="AB152" s="4">
        <f t="shared" si="43"/>
        <v>10568.83100487375</v>
      </c>
      <c r="AC152" s="4">
        <f t="shared" si="43"/>
        <v>51289.556</v>
      </c>
      <c r="AE152" s="4">
        <v>0</v>
      </c>
      <c r="AF152" s="4">
        <v>0</v>
      </c>
      <c r="AG152" s="4">
        <v>0</v>
      </c>
      <c r="AH152" s="4">
        <v>488.8</v>
      </c>
      <c r="AI152" s="4">
        <f>AH152*0.2447529*(23/24)</f>
        <v>114.65041679000001</v>
      </c>
      <c r="AJ152" s="4">
        <v>513.57</v>
      </c>
      <c r="AL152" s="4">
        <f>V152+Y152+AE152+AH152</f>
        <v>45547.9</v>
      </c>
      <c r="AM152" s="4">
        <f>AL152*0.2447529*(23/24)</f>
        <v>10683.48142166375</v>
      </c>
      <c r="AN152" s="4">
        <f>X152+AA152+AG152+AJ152</f>
        <v>51803.126</v>
      </c>
      <c r="AO152" s="4">
        <v>51803.12</v>
      </c>
      <c r="AQ152" s="4">
        <f>T152+AN152</f>
        <v>53675.496</v>
      </c>
      <c r="AR152" s="1">
        <f>T152/AQ152</f>
        <v>0.0348831429522328</v>
      </c>
      <c r="AS152" s="1">
        <f>AN152/AQ152</f>
        <v>0.9651168570477672</v>
      </c>
      <c r="AU152" s="4">
        <f>I152+AC152</f>
        <v>53161.926</v>
      </c>
      <c r="AV152" s="1">
        <f>I152/AU152</f>
        <v>0.035220131038894265</v>
      </c>
      <c r="AW152" s="1">
        <f>AC152/AU152</f>
        <v>0.9647798689611057</v>
      </c>
      <c r="AY152" s="4">
        <f>T152+AO152</f>
        <v>53675.490000000005</v>
      </c>
      <c r="AZ152" s="1">
        <f>T152/AY152</f>
        <v>0.03488314685157042</v>
      </c>
      <c r="BA152" s="1">
        <f>AO152/AY152</f>
        <v>0.9651168531484295</v>
      </c>
      <c r="BB152" s="1">
        <f t="shared" si="37"/>
        <v>1</v>
      </c>
    </row>
    <row r="153" spans="1:54" ht="12.75">
      <c r="A153" s="3">
        <v>1425</v>
      </c>
      <c r="B153" s="4">
        <v>516.11</v>
      </c>
      <c r="C153" s="4">
        <f>B153*0.2447529</f>
        <v>126.319419219</v>
      </c>
      <c r="D153" s="4">
        <v>7081.54</v>
      </c>
      <c r="E153" s="4">
        <v>0</v>
      </c>
      <c r="F153" s="4">
        <f>E153*0.2447529</f>
        <v>0</v>
      </c>
      <c r="G153" s="4">
        <f>(F153/S153)*T153</f>
        <v>0</v>
      </c>
      <c r="H153" s="4">
        <f t="shared" si="42"/>
        <v>126.319419219</v>
      </c>
      <c r="I153" s="4">
        <f t="shared" si="42"/>
        <v>7081.54</v>
      </c>
      <c r="N153" s="4">
        <v>70.07</v>
      </c>
      <c r="O153" s="4">
        <f>N153*0.2447529</f>
        <v>17.149835702999997</v>
      </c>
      <c r="P153" s="4">
        <v>973.78</v>
      </c>
      <c r="R153" s="4">
        <f>B153+E153+K153+N153</f>
        <v>586.1800000000001</v>
      </c>
      <c r="S153" s="4">
        <f>R153*0.2447529</f>
        <v>143.469254922</v>
      </c>
      <c r="T153" s="4">
        <f>D153+G153+M153+P153</f>
        <v>8055.32</v>
      </c>
      <c r="V153" s="4">
        <v>21463.5</v>
      </c>
      <c r="W153" s="4">
        <f>V153*0.2447529*(23/24)</f>
        <v>5034.368291268751</v>
      </c>
      <c r="X153" s="4">
        <v>24139.4</v>
      </c>
      <c r="Y153" s="4">
        <v>0</v>
      </c>
      <c r="Z153" s="4">
        <f>Y153*0.2447529*(23/24)</f>
        <v>0</v>
      </c>
      <c r="AA153" s="4">
        <f>(Z153/AM153)*AO153</f>
        <v>0</v>
      </c>
      <c r="AB153" s="4">
        <f t="shared" si="43"/>
        <v>5034.368291268751</v>
      </c>
      <c r="AC153" s="4">
        <f t="shared" si="43"/>
        <v>24139.4</v>
      </c>
      <c r="AE153" s="4">
        <v>0</v>
      </c>
      <c r="AF153" s="4">
        <v>0</v>
      </c>
      <c r="AG153" s="4">
        <v>0</v>
      </c>
      <c r="AH153" s="4">
        <v>837.8</v>
      </c>
      <c r="AI153" s="4">
        <f>AH153*0.2447529*(23/24)</f>
        <v>196.51006380249999</v>
      </c>
      <c r="AJ153" s="4">
        <v>887.15</v>
      </c>
      <c r="AL153" s="4">
        <f>V153+Y153+AE153+AH153</f>
        <v>22301.3</v>
      </c>
      <c r="AM153" s="4">
        <f>AL153*0.2447529*(23/24)</f>
        <v>5230.87835507125</v>
      </c>
      <c r="AN153" s="4">
        <f>X153+AA153+AG153+AJ153</f>
        <v>25026.550000000003</v>
      </c>
      <c r="AO153" s="4">
        <v>25026.55</v>
      </c>
      <c r="AQ153" s="4">
        <f>T153+AN153</f>
        <v>33081.87</v>
      </c>
      <c r="AR153" s="1">
        <f>T153/AQ153</f>
        <v>0.2434965133470387</v>
      </c>
      <c r="AS153" s="1">
        <f>AN153/AQ153</f>
        <v>0.7565034866529613</v>
      </c>
      <c r="AU153" s="4">
        <f>I153+AC153</f>
        <v>31220.940000000002</v>
      </c>
      <c r="AV153" s="1">
        <f>I153/AU153</f>
        <v>0.22682020464470318</v>
      </c>
      <c r="AW153" s="1">
        <f>AC153/AU153</f>
        <v>0.7731797953552968</v>
      </c>
      <c r="AY153" s="4">
        <f>T153+AO153</f>
        <v>33081.869999999995</v>
      </c>
      <c r="AZ153" s="1">
        <f>T153/AY153</f>
        <v>0.24349651334703876</v>
      </c>
      <c r="BA153" s="1">
        <f>AO153/AY153</f>
        <v>0.7565034866529614</v>
      </c>
      <c r="BB153" s="1">
        <f t="shared" si="37"/>
        <v>1.0000000000000002</v>
      </c>
    </row>
    <row r="154" ht="12.75">
      <c r="BB154" s="1">
        <f t="shared" si="37"/>
        <v>0</v>
      </c>
    </row>
    <row r="155" spans="1:54" ht="12.75">
      <c r="A155" s="3" t="s">
        <v>28</v>
      </c>
      <c r="B155" s="4">
        <f aca="true" t="shared" si="44" ref="B155:I155">AVERAGE(B149:B154)</f>
        <v>149.264</v>
      </c>
      <c r="C155" s="4">
        <f t="shared" si="44"/>
        <v>36.5327968656</v>
      </c>
      <c r="D155" s="4">
        <f t="shared" si="44"/>
        <v>1949.216</v>
      </c>
      <c r="E155" s="4">
        <f t="shared" si="44"/>
        <v>4.465999999999999</v>
      </c>
      <c r="F155" s="4">
        <f t="shared" si="44"/>
        <v>1.0930664514</v>
      </c>
      <c r="G155" s="4">
        <f t="shared" si="44"/>
        <v>51.724000000000004</v>
      </c>
      <c r="H155" s="4">
        <f t="shared" si="44"/>
        <v>37.625863317</v>
      </c>
      <c r="I155" s="4">
        <f t="shared" si="44"/>
        <v>2000.94</v>
      </c>
      <c r="N155" s="4">
        <f>AVERAGE(N149:N154)</f>
        <v>14.014</v>
      </c>
      <c r="O155" s="4">
        <f>AVERAGE(O149:O154)</f>
        <v>3.4299671405999996</v>
      </c>
      <c r="P155" s="4">
        <f>AVERAGE(P149:P154)</f>
        <v>194.756</v>
      </c>
      <c r="R155" s="4">
        <f>AVERAGE(R149:R154)</f>
        <v>167.744</v>
      </c>
      <c r="S155" s="4">
        <f>AVERAGE(S149:S154)</f>
        <v>41.0558304576</v>
      </c>
      <c r="T155" s="4">
        <f>AVERAGE(T149:T154)</f>
        <v>2195.696</v>
      </c>
      <c r="V155" s="4">
        <f aca="true" t="shared" si="45" ref="V155:AC155">AVERAGE(V149:V154)</f>
        <v>48720.42</v>
      </c>
      <c r="W155" s="4">
        <f t="shared" si="45"/>
        <v>11427.611414042249</v>
      </c>
      <c r="X155" s="4">
        <f t="shared" si="45"/>
        <v>55349.86786000001</v>
      </c>
      <c r="Y155" s="4">
        <f t="shared" si="45"/>
        <v>2230.818</v>
      </c>
      <c r="Z155" s="4">
        <f t="shared" si="45"/>
        <v>523.249209252525</v>
      </c>
      <c r="AA155" s="4">
        <f t="shared" si="45"/>
        <v>2542.194</v>
      </c>
      <c r="AB155" s="4">
        <f t="shared" si="45"/>
        <v>11950.860623294775</v>
      </c>
      <c r="AC155" s="4">
        <f t="shared" si="45"/>
        <v>57892.06186</v>
      </c>
      <c r="AE155" s="4">
        <f aca="true" t="shared" si="46" ref="AE155:AJ155">AVERAGE(AE149:AE154)</f>
        <v>0</v>
      </c>
      <c r="AF155" s="4">
        <f t="shared" si="46"/>
        <v>0</v>
      </c>
      <c r="AG155" s="4">
        <f t="shared" si="46"/>
        <v>0</v>
      </c>
      <c r="AH155" s="4">
        <f t="shared" si="46"/>
        <v>821.5</v>
      </c>
      <c r="AI155" s="4">
        <f t="shared" si="46"/>
        <v>192.68681954375</v>
      </c>
      <c r="AJ155" s="4">
        <f t="shared" si="46"/>
        <v>912.278</v>
      </c>
      <c r="AL155" s="4">
        <f>AVERAGE(AL149:AL154)</f>
        <v>51772.738</v>
      </c>
      <c r="AM155" s="4">
        <f>AVERAGE(AM149:AM154)</f>
        <v>12143.547442838524</v>
      </c>
      <c r="AN155" s="4">
        <f>AVERAGE(AN149:AN154)</f>
        <v>58804.33985999999</v>
      </c>
      <c r="AQ155" s="4">
        <f>AVERAGE(AQ149:AQ154)</f>
        <v>61000.03586</v>
      </c>
      <c r="AR155" s="1">
        <f>T155/AQ155</f>
        <v>0.03599499523310608</v>
      </c>
      <c r="AS155" s="1">
        <f>AN155/AQ155</f>
        <v>0.9640050047668938</v>
      </c>
      <c r="BB155" s="1">
        <f t="shared" si="37"/>
        <v>0</v>
      </c>
    </row>
    <row r="156" ht="12.75">
      <c r="BB156" s="1">
        <f t="shared" si="37"/>
        <v>0</v>
      </c>
    </row>
    <row r="157" spans="1:54" ht="12.75">
      <c r="A157" s="3">
        <v>1426</v>
      </c>
      <c r="B157" s="4">
        <v>779.4</v>
      </c>
      <c r="C157" s="4">
        <f>B157*0.2447529</f>
        <v>190.76041026</v>
      </c>
      <c r="D157" s="4">
        <v>10948.52</v>
      </c>
      <c r="E157" s="4">
        <v>0</v>
      </c>
      <c r="F157" s="4">
        <f>E157*0.2447529</f>
        <v>0</v>
      </c>
      <c r="G157" s="4">
        <f>(F157/S157)*T157</f>
        <v>0</v>
      </c>
      <c r="H157" s="4">
        <f aca="true" t="shared" si="47" ref="H157:I161">C157+F157</f>
        <v>190.76041026</v>
      </c>
      <c r="I157" s="4">
        <f t="shared" si="47"/>
        <v>10948.52</v>
      </c>
      <c r="K157" s="4">
        <v>2039.2</v>
      </c>
      <c r="L157" s="4">
        <f>K157*0.2447529</f>
        <v>499.10011368</v>
      </c>
      <c r="M157" s="4">
        <v>32211.73</v>
      </c>
      <c r="N157" s="4">
        <v>1746.6</v>
      </c>
      <c r="O157" s="4">
        <f>N157*0.2447529</f>
        <v>427.48541514</v>
      </c>
      <c r="P157" s="4">
        <v>27176.5</v>
      </c>
      <c r="R157" s="4">
        <f>B157+E157+K157+N157</f>
        <v>4565.2</v>
      </c>
      <c r="S157" s="4">
        <f>R157*0.2447529</f>
        <v>1117.3459390799999</v>
      </c>
      <c r="T157" s="4">
        <f>D157+G157+M157+P157</f>
        <v>70336.75</v>
      </c>
      <c r="V157" s="4">
        <v>9980.1</v>
      </c>
      <c r="W157" s="4">
        <f>V157*0.2447529*(23/24)</f>
        <v>2340.8809832362504</v>
      </c>
      <c r="X157" s="4">
        <v>11310.77</v>
      </c>
      <c r="Y157" s="4">
        <v>0</v>
      </c>
      <c r="Z157" s="4">
        <f>Y157*0.2447529*(23/24)</f>
        <v>0</v>
      </c>
      <c r="AA157" s="4">
        <f>(Z157/AM157)*AO157</f>
        <v>0</v>
      </c>
      <c r="AB157" s="4">
        <f aca="true" t="shared" si="48" ref="AB157:AC161">W157+Z157</f>
        <v>2340.8809832362504</v>
      </c>
      <c r="AC157" s="4">
        <f t="shared" si="48"/>
        <v>11310.77</v>
      </c>
      <c r="AE157" s="4">
        <v>0</v>
      </c>
      <c r="AF157" s="4">
        <f>AE157*0.2447529*(23/24)</f>
        <v>0</v>
      </c>
      <c r="AG157" s="4">
        <v>0</v>
      </c>
      <c r="AH157" s="4">
        <v>4327.4</v>
      </c>
      <c r="AI157" s="4">
        <f>AH157*0.2447529*(23/24)</f>
        <v>1015.0127119824999</v>
      </c>
      <c r="AJ157" s="4">
        <v>4594.51</v>
      </c>
      <c r="AL157" s="4">
        <f>V157+Y157+AE157+AH157</f>
        <v>14307.5</v>
      </c>
      <c r="AM157" s="4">
        <f>AL157*0.2447529*(23/24)</f>
        <v>3355.89369521875</v>
      </c>
      <c r="AN157" s="4">
        <f>X157+AA157+AG157+AJ157</f>
        <v>15905.28</v>
      </c>
      <c r="AO157" s="4">
        <v>15905.28</v>
      </c>
      <c r="AQ157" s="4">
        <f>T157+AN157</f>
        <v>86242.03</v>
      </c>
      <c r="AR157" s="1">
        <f>T157/AQ157</f>
        <v>0.8155739144823005</v>
      </c>
      <c r="AS157" s="1">
        <f>AN157/AQ157</f>
        <v>0.18442608551769946</v>
      </c>
      <c r="AU157" s="4">
        <f>I157+AC157</f>
        <v>22259.29</v>
      </c>
      <c r="AV157" s="1">
        <f>I157/AU157</f>
        <v>0.49186294800957264</v>
      </c>
      <c r="AW157" s="1">
        <f>AC157/AU157</f>
        <v>0.5081370519904274</v>
      </c>
      <c r="AY157" s="4">
        <f>T157+AO157</f>
        <v>86242.03</v>
      </c>
      <c r="AZ157" s="1">
        <f>T157/AY157</f>
        <v>0.8155739144823005</v>
      </c>
      <c r="BA157" s="1">
        <f>AO157/AY157</f>
        <v>0.18442608551769946</v>
      </c>
      <c r="BB157" s="1">
        <f t="shared" si="37"/>
        <v>1</v>
      </c>
    </row>
    <row r="158" spans="1:54" ht="12.75">
      <c r="A158" s="3">
        <v>1427</v>
      </c>
      <c r="B158" s="4">
        <v>2056.88</v>
      </c>
      <c r="C158" s="4">
        <f>B158*0.2447529</f>
        <v>503.427344952</v>
      </c>
      <c r="D158" s="4">
        <v>32466.33</v>
      </c>
      <c r="E158" s="4">
        <v>0</v>
      </c>
      <c r="F158" s="4">
        <f>E158*0.2447529</f>
        <v>0</v>
      </c>
      <c r="G158" s="4">
        <f>(F158/S158)*T158</f>
        <v>0</v>
      </c>
      <c r="H158" s="4">
        <f t="shared" si="47"/>
        <v>503.427344952</v>
      </c>
      <c r="I158" s="4">
        <f t="shared" si="47"/>
        <v>32466.33</v>
      </c>
      <c r="K158" s="4">
        <v>2382.7</v>
      </c>
      <c r="L158" s="4">
        <f>K158*0.2447529</f>
        <v>583.17273483</v>
      </c>
      <c r="M158" s="4">
        <v>37637.86</v>
      </c>
      <c r="N158" s="4">
        <v>1357.77</v>
      </c>
      <c r="O158" s="4">
        <f>N158*0.2447529</f>
        <v>332.318145033</v>
      </c>
      <c r="P158" s="4">
        <v>21404.9</v>
      </c>
      <c r="R158" s="4">
        <f>B158+E158+K158+N158</f>
        <v>5797.35</v>
      </c>
      <c r="S158" s="4">
        <f>R158*0.2447529</f>
        <v>1418.918224815</v>
      </c>
      <c r="T158" s="4">
        <f>D158+G158+M158+P158</f>
        <v>91509.09</v>
      </c>
      <c r="V158" s="4">
        <v>0</v>
      </c>
      <c r="W158" s="4">
        <f>V158*0.2447529*(23/24)</f>
        <v>0</v>
      </c>
      <c r="X158" s="4">
        <f>(W158/AM158)*AO158</f>
        <v>0</v>
      </c>
      <c r="Y158" s="4">
        <v>0</v>
      </c>
      <c r="Z158" s="4">
        <f>Y158*0.2447529*(23/24)</f>
        <v>0</v>
      </c>
      <c r="AA158" s="4">
        <f>(Z158/AM158)*AO158</f>
        <v>0</v>
      </c>
      <c r="AB158" s="4">
        <f t="shared" si="48"/>
        <v>0</v>
      </c>
      <c r="AC158" s="4">
        <f t="shared" si="48"/>
        <v>0</v>
      </c>
      <c r="AE158" s="4">
        <v>0</v>
      </c>
      <c r="AF158" s="4">
        <f>AE158*0.2447529*(23/24)</f>
        <v>0</v>
      </c>
      <c r="AG158" s="4">
        <v>0</v>
      </c>
      <c r="AH158" s="4">
        <v>1748.8</v>
      </c>
      <c r="AI158" s="4">
        <f>AH158*0.2447529*(23/24)</f>
        <v>410.18954354</v>
      </c>
      <c r="AJ158" s="4">
        <v>1885.59</v>
      </c>
      <c r="AL158" s="4">
        <f>V158+Y158+AE158+AH158</f>
        <v>1748.8</v>
      </c>
      <c r="AM158" s="4">
        <f>AL158*0.2447529*(23/24)</f>
        <v>410.18954354</v>
      </c>
      <c r="AN158" s="4">
        <f>X158+AA158+AG158+AJ158</f>
        <v>1885.59</v>
      </c>
      <c r="AO158" s="4">
        <v>1885.59</v>
      </c>
      <c r="AQ158" s="4">
        <f>T158+AN158</f>
        <v>93394.68</v>
      </c>
      <c r="AR158" s="1">
        <f>T158/AQ158</f>
        <v>0.9798105202566142</v>
      </c>
      <c r="AS158" s="1">
        <f>AN158/AQ158</f>
        <v>0.02018947974338581</v>
      </c>
      <c r="AU158" s="4">
        <f>I158+AC158</f>
        <v>32466.33</v>
      </c>
      <c r="AV158" s="1">
        <f>I158/AU158</f>
        <v>1</v>
      </c>
      <c r="AW158" s="1">
        <f>AC158/AU158</f>
        <v>0</v>
      </c>
      <c r="AY158" s="4">
        <f>T158+AO158</f>
        <v>93394.68</v>
      </c>
      <c r="AZ158" s="1">
        <f>T158/AY158</f>
        <v>0.9798105202566142</v>
      </c>
      <c r="BA158" s="1">
        <f>AO158/AY158</f>
        <v>0.02018947974338581</v>
      </c>
      <c r="BB158" s="1">
        <f t="shared" si="37"/>
        <v>1</v>
      </c>
    </row>
    <row r="159" spans="1:54" ht="12.75">
      <c r="A159" s="3">
        <v>1428</v>
      </c>
      <c r="B159" s="4">
        <v>182.72</v>
      </c>
      <c r="C159" s="4">
        <f>B159*0.2447529</f>
        <v>44.721249887999996</v>
      </c>
      <c r="D159" s="4">
        <v>2266.11</v>
      </c>
      <c r="E159" s="4">
        <v>0</v>
      </c>
      <c r="F159" s="4">
        <f>E159*0.2447529</f>
        <v>0</v>
      </c>
      <c r="G159" s="4">
        <f>(F159/S159)*T159</f>
        <v>0</v>
      </c>
      <c r="H159" s="4">
        <f t="shared" si="47"/>
        <v>44.721249887999996</v>
      </c>
      <c r="I159" s="4">
        <f t="shared" si="47"/>
        <v>2266.11</v>
      </c>
      <c r="K159" s="4">
        <v>550.01</v>
      </c>
      <c r="L159" s="4">
        <f>K159*0.2447529</f>
        <v>134.616542529</v>
      </c>
      <c r="M159" s="4">
        <v>8688.07</v>
      </c>
      <c r="N159" s="4">
        <v>773</v>
      </c>
      <c r="O159" s="4">
        <f>N159*0.2447529</f>
        <v>189.1939917</v>
      </c>
      <c r="P159" s="4">
        <v>11740.41</v>
      </c>
      <c r="R159" s="4">
        <f>B159+E159+K159+N159</f>
        <v>1505.73</v>
      </c>
      <c r="S159" s="4">
        <f>R159*0.2447529</f>
        <v>368.531784117</v>
      </c>
      <c r="T159" s="4">
        <f>D159+G159+M159+P159</f>
        <v>22694.59</v>
      </c>
      <c r="V159" s="4">
        <v>4598.7</v>
      </c>
      <c r="W159" s="4">
        <f>V159*0.2447529*(23/24)</f>
        <v>1078.64744617875</v>
      </c>
      <c r="X159" s="4">
        <v>5267.28</v>
      </c>
      <c r="Y159" s="4">
        <v>0</v>
      </c>
      <c r="Z159" s="4">
        <f>Y159*0.2447529*(23/24)</f>
        <v>0</v>
      </c>
      <c r="AA159" s="4">
        <f>(Z159/AM159)*AO159</f>
        <v>0</v>
      </c>
      <c r="AB159" s="4">
        <f t="shared" si="48"/>
        <v>1078.64744617875</v>
      </c>
      <c r="AC159" s="4">
        <f t="shared" si="48"/>
        <v>5267.28</v>
      </c>
      <c r="AE159" s="4">
        <v>0</v>
      </c>
      <c r="AF159" s="4">
        <f>AE159*0.2447529*(23/24)</f>
        <v>0</v>
      </c>
      <c r="AG159" s="4">
        <v>0</v>
      </c>
      <c r="AH159" s="4">
        <v>1766.4</v>
      </c>
      <c r="AI159" s="4">
        <f>AH159*0.2447529*(23/24)</f>
        <v>414.31770912</v>
      </c>
      <c r="AJ159" s="4">
        <v>2246.44</v>
      </c>
      <c r="AL159" s="4">
        <f>V159+Y159+AE159+AH159</f>
        <v>6365.1</v>
      </c>
      <c r="AM159" s="4">
        <f>AL159*0.2447529*(23/24)</f>
        <v>1492.96515529875</v>
      </c>
      <c r="AN159" s="4">
        <f>X159+AA159+AG159+AJ159</f>
        <v>7513.719999999999</v>
      </c>
      <c r="AO159" s="4">
        <v>7513.72</v>
      </c>
      <c r="AQ159" s="4">
        <f>T159+AN159</f>
        <v>30208.309999999998</v>
      </c>
      <c r="AR159" s="1">
        <f>T159/AQ159</f>
        <v>0.7512697664980266</v>
      </c>
      <c r="AS159" s="1">
        <f>AN159/AQ159</f>
        <v>0.24873023350197346</v>
      </c>
      <c r="AU159" s="4">
        <f>I159+AC159</f>
        <v>7533.389999999999</v>
      </c>
      <c r="AV159" s="1">
        <f>I159/AU159</f>
        <v>0.3008087992258466</v>
      </c>
      <c r="AW159" s="1">
        <f>AC159/AU159</f>
        <v>0.6991912007741535</v>
      </c>
      <c r="AY159" s="4">
        <f>T159+AO159</f>
        <v>30208.31</v>
      </c>
      <c r="AZ159" s="1">
        <f>T159/AY159</f>
        <v>0.7512697664980265</v>
      </c>
      <c r="BA159" s="1">
        <f>AO159/AY159</f>
        <v>0.24873023350197346</v>
      </c>
      <c r="BB159" s="1">
        <f t="shared" si="37"/>
        <v>0.9999999999999999</v>
      </c>
    </row>
    <row r="160" spans="1:54" ht="12.75">
      <c r="A160" s="3">
        <v>1429</v>
      </c>
      <c r="B160" s="4">
        <v>4454.83</v>
      </c>
      <c r="C160" s="4">
        <f>B160*0.2447529</f>
        <v>1090.332561507</v>
      </c>
      <c r="D160" s="4">
        <v>64268.27</v>
      </c>
      <c r="E160" s="4">
        <v>49.56</v>
      </c>
      <c r="F160" s="4">
        <f>E160*0.2447529</f>
        <v>12.129953724</v>
      </c>
      <c r="G160" s="4">
        <v>789.93</v>
      </c>
      <c r="H160" s="4">
        <f t="shared" si="47"/>
        <v>1102.462515231</v>
      </c>
      <c r="I160" s="4">
        <f t="shared" si="47"/>
        <v>65058.2</v>
      </c>
      <c r="K160" s="4">
        <v>0</v>
      </c>
      <c r="L160" s="4">
        <f>K160*0.2447529</f>
        <v>0</v>
      </c>
      <c r="M160" s="4">
        <v>0</v>
      </c>
      <c r="N160" s="4">
        <v>1599.92</v>
      </c>
      <c r="O160" s="4">
        <f>N160*0.2447529</f>
        <v>391.585059768</v>
      </c>
      <c r="P160" s="4">
        <v>24802.95</v>
      </c>
      <c r="R160" s="4">
        <f>B160+E160+K160+N160</f>
        <v>6104.31</v>
      </c>
      <c r="S160" s="4">
        <f>R160*0.2447529</f>
        <v>1494.047574999</v>
      </c>
      <c r="T160" s="4">
        <f>D160+G160+M160+P160</f>
        <v>89861.15</v>
      </c>
      <c r="V160" s="4">
        <v>72460.7</v>
      </c>
      <c r="W160" s="4">
        <f>V160*0.2447529*(23/24)</f>
        <v>16996.00952515375</v>
      </c>
      <c r="X160" s="4">
        <v>93021.38</v>
      </c>
      <c r="Y160" s="4">
        <v>1227.37</v>
      </c>
      <c r="Z160" s="4">
        <f>Y160*0.2447529*(23/24)</f>
        <v>287.88560158662494</v>
      </c>
      <c r="AA160" s="4">
        <v>1575.84</v>
      </c>
      <c r="AB160" s="4">
        <f t="shared" si="48"/>
        <v>17283.895126740375</v>
      </c>
      <c r="AC160" s="4">
        <f t="shared" si="48"/>
        <v>94597.22</v>
      </c>
      <c r="AE160" s="4">
        <v>0</v>
      </c>
      <c r="AF160" s="4">
        <f>AE160*0.2447529*(23/24)</f>
        <v>0</v>
      </c>
      <c r="AG160" s="4">
        <v>0</v>
      </c>
      <c r="AH160" s="4">
        <v>7222.6</v>
      </c>
      <c r="AI160" s="4">
        <f>AH160*0.2447529*(23/24)</f>
        <v>1694.0959498925001</v>
      </c>
      <c r="AJ160" s="4">
        <v>9605</v>
      </c>
      <c r="AL160" s="4">
        <f>V160+Y160+AE160+AH160</f>
        <v>80910.67</v>
      </c>
      <c r="AM160" s="4">
        <f>AL160*0.2447529*(23/24)</f>
        <v>18977.991076632872</v>
      </c>
      <c r="AN160" s="4">
        <f>X160+AA160+AG160+AJ160</f>
        <v>104202.22</v>
      </c>
      <c r="AO160" s="4">
        <v>104202.22</v>
      </c>
      <c r="AQ160" s="4">
        <f>T160+AN160</f>
        <v>194063.37</v>
      </c>
      <c r="AR160" s="1">
        <f>T160/AQ160</f>
        <v>0.46305054890059877</v>
      </c>
      <c r="AS160" s="1">
        <f>AN160/AQ160</f>
        <v>0.5369494510994012</v>
      </c>
      <c r="AU160" s="4">
        <f>I160+AC160</f>
        <v>159655.41999999998</v>
      </c>
      <c r="AV160" s="1">
        <f>I160/AU160</f>
        <v>0.40749133352315886</v>
      </c>
      <c r="AW160" s="1">
        <f>AC160/AU160</f>
        <v>0.5925086664768413</v>
      </c>
      <c r="AY160" s="4">
        <f>T160+AO160</f>
        <v>194063.37</v>
      </c>
      <c r="AZ160" s="1">
        <f>T160/AY160</f>
        <v>0.46305054890059877</v>
      </c>
      <c r="BA160" s="1">
        <f>AO160/AY160</f>
        <v>0.5369494510994012</v>
      </c>
      <c r="BB160" s="1">
        <f t="shared" si="37"/>
        <v>1</v>
      </c>
    </row>
    <row r="161" spans="1:54" ht="12.75">
      <c r="A161" s="3">
        <v>1430</v>
      </c>
      <c r="B161" s="4">
        <v>133.28</v>
      </c>
      <c r="C161" s="4">
        <f>B161*0.2447529</f>
        <v>32.620666512</v>
      </c>
      <c r="D161" s="4">
        <v>1919.24</v>
      </c>
      <c r="E161" s="4">
        <v>3242.24</v>
      </c>
      <c r="F161" s="4">
        <f>E161*0.2447529</f>
        <v>793.547642496</v>
      </c>
      <c r="G161" s="4">
        <v>51334.69</v>
      </c>
      <c r="H161" s="4">
        <f t="shared" si="47"/>
        <v>826.1683090079999</v>
      </c>
      <c r="I161" s="4">
        <f t="shared" si="47"/>
        <v>53253.93</v>
      </c>
      <c r="K161" s="4">
        <v>179.83</v>
      </c>
      <c r="L161" s="4">
        <f>K161*0.2447529</f>
        <v>44.013914007000004</v>
      </c>
      <c r="M161" s="4">
        <v>2819.46</v>
      </c>
      <c r="N161" s="4">
        <v>1047.32</v>
      </c>
      <c r="O161" s="4">
        <f>N161*0.2447529</f>
        <v>256.334607228</v>
      </c>
      <c r="P161" s="4">
        <v>16877.07</v>
      </c>
      <c r="R161" s="4">
        <f>B161+E161+K161+N161</f>
        <v>4602.67</v>
      </c>
      <c r="S161" s="4">
        <f>R161*0.2447529</f>
        <v>1126.516830243</v>
      </c>
      <c r="T161" s="4">
        <f>D161+G161+M161+P161</f>
        <v>72950.45999999999</v>
      </c>
      <c r="V161" s="4">
        <v>34992.4</v>
      </c>
      <c r="W161" s="4">
        <f>V161*0.2447529*(23/24)</f>
        <v>8207.637570545001</v>
      </c>
      <c r="X161" s="4">
        <v>45065.4</v>
      </c>
      <c r="Y161" s="4">
        <v>18097.17</v>
      </c>
      <c r="Z161" s="4">
        <f>Y161*0.2447529*(23/24)</f>
        <v>4244.779220989124</v>
      </c>
      <c r="AA161" s="4">
        <v>23242.74</v>
      </c>
      <c r="AB161" s="4">
        <f t="shared" si="48"/>
        <v>12452.416791534124</v>
      </c>
      <c r="AC161" s="4">
        <f t="shared" si="48"/>
        <v>68308.14</v>
      </c>
      <c r="AE161" s="4">
        <v>4049.6</v>
      </c>
      <c r="AF161" s="4">
        <f>AE161*0.2447529*(23/24)</f>
        <v>949.8533711800001</v>
      </c>
      <c r="AG161" s="4">
        <v>5230.61</v>
      </c>
      <c r="AH161" s="4">
        <v>10062.7</v>
      </c>
      <c r="AI161" s="4">
        <f>AH161*0.2447529*(23/24)</f>
        <v>2360.25521487875</v>
      </c>
      <c r="AJ161" s="4">
        <v>13584.62</v>
      </c>
      <c r="AL161" s="4">
        <f>V161+Y161+AE161+AH161</f>
        <v>67201.87</v>
      </c>
      <c r="AM161" s="4">
        <f>AL161*0.2447529*(23/24)</f>
        <v>15762.525377592872</v>
      </c>
      <c r="AN161" s="4">
        <f>X161+AA161+AG161+AJ161</f>
        <v>87123.37</v>
      </c>
      <c r="AO161" s="4">
        <v>87123.37</v>
      </c>
      <c r="AQ161" s="4">
        <f>T161+AN161</f>
        <v>160073.83</v>
      </c>
      <c r="AR161" s="1">
        <f>T161/AQ161</f>
        <v>0.45573008404934146</v>
      </c>
      <c r="AS161" s="1">
        <f>AN161/AQ161</f>
        <v>0.5442699159506585</v>
      </c>
      <c r="AU161" s="4">
        <f>I161+AC161</f>
        <v>121562.07</v>
      </c>
      <c r="AV161" s="1">
        <f>I161/AU161</f>
        <v>0.4380801511524113</v>
      </c>
      <c r="AW161" s="1">
        <f>AC161/AU161</f>
        <v>0.5619198488475887</v>
      </c>
      <c r="AY161" s="4">
        <f>T161+AO161</f>
        <v>160073.83</v>
      </c>
      <c r="AZ161" s="1">
        <f>T161/AY161</f>
        <v>0.45573008404934146</v>
      </c>
      <c r="BA161" s="1">
        <f>AO161/AY161</f>
        <v>0.5442699159506585</v>
      </c>
      <c r="BB161" s="1">
        <f t="shared" si="37"/>
        <v>1</v>
      </c>
    </row>
    <row r="162" ht="12.75">
      <c r="BB162" s="1">
        <f t="shared" si="37"/>
        <v>0</v>
      </c>
    </row>
    <row r="163" spans="1:54" ht="12.75">
      <c r="A163" s="3" t="s">
        <v>29</v>
      </c>
      <c r="B163" s="4">
        <f aca="true" t="shared" si="49" ref="B163:I163">AVERAGE(B157:B162)</f>
        <v>1521.422</v>
      </c>
      <c r="C163" s="4">
        <f t="shared" si="49"/>
        <v>372.37244662380004</v>
      </c>
      <c r="D163" s="4">
        <f t="shared" si="49"/>
        <v>22373.694000000003</v>
      </c>
      <c r="E163" s="4">
        <f t="shared" si="49"/>
        <v>658.3599999999999</v>
      </c>
      <c r="F163" s="4">
        <f t="shared" si="49"/>
        <v>161.135519244</v>
      </c>
      <c r="G163" s="4">
        <f t="shared" si="49"/>
        <v>10424.924</v>
      </c>
      <c r="H163" s="4">
        <f t="shared" si="49"/>
        <v>533.5079658678</v>
      </c>
      <c r="I163" s="4">
        <f t="shared" si="49"/>
        <v>32798.618</v>
      </c>
      <c r="K163" s="4">
        <f aca="true" t="shared" si="50" ref="K163:P163">AVERAGE(K157:K162)</f>
        <v>1030.348</v>
      </c>
      <c r="L163" s="4">
        <f t="shared" si="50"/>
        <v>252.1806610092</v>
      </c>
      <c r="M163" s="4">
        <f t="shared" si="50"/>
        <v>16271.424000000003</v>
      </c>
      <c r="N163" s="4">
        <f t="shared" si="50"/>
        <v>1304.922</v>
      </c>
      <c r="O163" s="4">
        <f t="shared" si="50"/>
        <v>319.38344377379997</v>
      </c>
      <c r="P163" s="4">
        <f t="shared" si="50"/>
        <v>20400.365999999998</v>
      </c>
      <c r="R163" s="4">
        <f>AVERAGE(R157:R162)</f>
        <v>4515.052000000001</v>
      </c>
      <c r="S163" s="4">
        <f>AVERAGE(S157:S162)</f>
        <v>1105.0720706508</v>
      </c>
      <c r="T163" s="4">
        <f>AVERAGE(T157:T162)</f>
        <v>69470.40799999998</v>
      </c>
      <c r="V163" s="4">
        <f aca="true" t="shared" si="51" ref="V163:AC163">AVERAGE(V157:V162)</f>
        <v>24406.379999999997</v>
      </c>
      <c r="W163" s="4">
        <f t="shared" si="51"/>
        <v>5724.63510502275</v>
      </c>
      <c r="X163" s="4">
        <f t="shared" si="51"/>
        <v>30932.966000000004</v>
      </c>
      <c r="Y163" s="4">
        <f t="shared" si="51"/>
        <v>3864.9079999999994</v>
      </c>
      <c r="Z163" s="4">
        <f t="shared" si="51"/>
        <v>906.5329645151498</v>
      </c>
      <c r="AA163" s="4">
        <f t="shared" si="51"/>
        <v>4963.716</v>
      </c>
      <c r="AB163" s="4">
        <f t="shared" si="51"/>
        <v>6631.168069537901</v>
      </c>
      <c r="AC163" s="4">
        <f t="shared" si="51"/>
        <v>35896.682</v>
      </c>
      <c r="AE163" s="4">
        <f aca="true" t="shared" si="52" ref="AE163:AJ163">AVERAGE(AE157:AE162)</f>
        <v>809.92</v>
      </c>
      <c r="AF163" s="4">
        <f t="shared" si="52"/>
        <v>189.970674236</v>
      </c>
      <c r="AG163" s="4">
        <f t="shared" si="52"/>
        <v>1046.1219999999998</v>
      </c>
      <c r="AH163" s="4">
        <f t="shared" si="52"/>
        <v>5025.58</v>
      </c>
      <c r="AI163" s="4">
        <f t="shared" si="52"/>
        <v>1178.77422588275</v>
      </c>
      <c r="AJ163" s="4">
        <f t="shared" si="52"/>
        <v>6383.232000000001</v>
      </c>
      <c r="AL163" s="4">
        <f>AVERAGE(AL157:AL162)</f>
        <v>34106.788</v>
      </c>
      <c r="AM163" s="4">
        <f>AVERAGE(AM157:AM162)</f>
        <v>7999.91296965665</v>
      </c>
      <c r="AN163" s="4">
        <f>AVERAGE(AN157:AN162)</f>
        <v>43326.036</v>
      </c>
      <c r="AQ163" s="4">
        <f>AVERAGE(AQ157:AQ162)</f>
        <v>112796.44399999999</v>
      </c>
      <c r="AR163" s="1">
        <f>T163/AQ163</f>
        <v>0.6158918272281703</v>
      </c>
      <c r="AS163" s="1">
        <f>AN163/AQ163</f>
        <v>0.3841081727718296</v>
      </c>
      <c r="BB163" s="1">
        <f t="shared" si="37"/>
        <v>0</v>
      </c>
    </row>
    <row r="164" ht="12.75">
      <c r="BB164" s="1">
        <f t="shared" si="37"/>
        <v>0</v>
      </c>
    </row>
    <row r="165" spans="1:54" ht="12.75">
      <c r="A165" s="3">
        <v>1431</v>
      </c>
      <c r="B165" s="4">
        <v>6.45</v>
      </c>
      <c r="C165" s="4">
        <f>B165*0.2447529</f>
        <v>1.578656205</v>
      </c>
      <c r="D165" s="4">
        <v>92.94</v>
      </c>
      <c r="E165" s="4">
        <v>4189.59</v>
      </c>
      <c r="F165" s="4">
        <f>E165*0.2447529</f>
        <v>1025.414302311</v>
      </c>
      <c r="G165" s="4">
        <v>66649.44</v>
      </c>
      <c r="H165" s="4">
        <f aca="true" t="shared" si="53" ref="H165:I169">C165+F165</f>
        <v>1026.992958516</v>
      </c>
      <c r="I165" s="4">
        <f t="shared" si="53"/>
        <v>66742.38</v>
      </c>
      <c r="K165" s="4">
        <v>1219.19</v>
      </c>
      <c r="L165" s="4">
        <f>K165*0.2447529</f>
        <v>298.400288151</v>
      </c>
      <c r="M165" s="4">
        <v>19115.011</v>
      </c>
      <c r="N165" s="4">
        <v>3336.34</v>
      </c>
      <c r="O165" s="4">
        <f>N165*0.2447529</f>
        <v>816.578890386</v>
      </c>
      <c r="P165" s="4">
        <v>54330.34</v>
      </c>
      <c r="R165" s="4">
        <f>B165+E165+K165+N165</f>
        <v>8751.57</v>
      </c>
      <c r="S165" s="4">
        <f>R165*0.2447529</f>
        <v>2141.972137053</v>
      </c>
      <c r="T165" s="4">
        <f>D165+G165+M165+P165</f>
        <v>140187.731</v>
      </c>
      <c r="V165" s="4">
        <v>5595.2</v>
      </c>
      <c r="W165" s="4">
        <f>V165*0.2447529*(23/24)</f>
        <v>1312.38136666</v>
      </c>
      <c r="X165" s="4">
        <v>7240.24</v>
      </c>
      <c r="Y165" s="4">
        <v>2871.5</v>
      </c>
      <c r="Z165" s="4">
        <f>Y165*0.2447529*(23/24)</f>
        <v>673.5242876687499</v>
      </c>
      <c r="AA165" s="4">
        <v>3677.5</v>
      </c>
      <c r="AB165" s="4">
        <f aca="true" t="shared" si="54" ref="AB165:AC169">W165+Z165</f>
        <v>1985.9056543287497</v>
      </c>
      <c r="AC165" s="4">
        <f t="shared" si="54"/>
        <v>10917.74</v>
      </c>
      <c r="AE165" s="4">
        <v>1609.3</v>
      </c>
      <c r="AF165" s="4">
        <f>AE165*0.2447529*(23/24)</f>
        <v>377.46914022125003</v>
      </c>
      <c r="AG165" s="4">
        <v>2094.96</v>
      </c>
      <c r="AH165" s="4">
        <v>3507.4</v>
      </c>
      <c r="AI165" s="4">
        <f>AH165*0.2447529*(23/24)</f>
        <v>822.6777247325001</v>
      </c>
      <c r="AJ165" s="4">
        <v>4747.5</v>
      </c>
      <c r="AL165" s="4">
        <f>V165+Y165+AE165+AH165</f>
        <v>13583.4</v>
      </c>
      <c r="AM165" s="4">
        <f>AL165*0.2447529*(23/24)</f>
        <v>3186.0525192825</v>
      </c>
      <c r="AN165" s="4">
        <f>X165+AA165+AG165+AJ165</f>
        <v>17760.2</v>
      </c>
      <c r="AO165" s="4">
        <v>17760.2</v>
      </c>
      <c r="AQ165" s="4">
        <f>T165+AN165</f>
        <v>157947.931</v>
      </c>
      <c r="AR165" s="1">
        <f>T165/AQ165</f>
        <v>0.8875566150974146</v>
      </c>
      <c r="AS165" s="1">
        <f>AN165/AQ165</f>
        <v>0.11244338490258539</v>
      </c>
      <c r="AU165" s="4">
        <f>I165+AC165</f>
        <v>77660.12000000001</v>
      </c>
      <c r="AV165" s="1">
        <f>I165/AU165</f>
        <v>0.8594163902914391</v>
      </c>
      <c r="AW165" s="1">
        <f>AC165/AU165</f>
        <v>0.14058360970856082</v>
      </c>
      <c r="AY165" s="4">
        <f>T165+AO165</f>
        <v>157947.931</v>
      </c>
      <c r="AZ165" s="1">
        <f>T165/AY165</f>
        <v>0.8875566150974146</v>
      </c>
      <c r="BA165" s="1">
        <f>AO165/AY165</f>
        <v>0.11244338490258539</v>
      </c>
      <c r="BB165" s="1">
        <f t="shared" si="37"/>
        <v>1</v>
      </c>
    </row>
    <row r="166" spans="1:54" ht="12.75">
      <c r="A166" s="3">
        <v>1432</v>
      </c>
      <c r="B166" s="4">
        <v>1.64</v>
      </c>
      <c r="C166" s="4">
        <f>B166*0.2447529</f>
        <v>0.40139475599999996</v>
      </c>
      <c r="D166" s="4">
        <v>23.6</v>
      </c>
      <c r="E166" s="4">
        <v>1365.1</v>
      </c>
      <c r="F166" s="4">
        <f>E166*0.2447529</f>
        <v>334.11218378999996</v>
      </c>
      <c r="G166" s="4">
        <v>21863.37</v>
      </c>
      <c r="H166" s="4">
        <f t="shared" si="53"/>
        <v>334.51357854599996</v>
      </c>
      <c r="I166" s="4">
        <f t="shared" si="53"/>
        <v>21886.969999999998</v>
      </c>
      <c r="K166" s="4">
        <v>2282.87</v>
      </c>
      <c r="L166" s="4">
        <f>K166*0.2447529</f>
        <v>558.739052823</v>
      </c>
      <c r="M166" s="4">
        <v>36985</v>
      </c>
      <c r="N166" s="4">
        <v>7726.93</v>
      </c>
      <c r="O166" s="4">
        <f>N166*0.2447529</f>
        <v>1891.188525597</v>
      </c>
      <c r="P166" s="4">
        <v>132420.2</v>
      </c>
      <c r="R166" s="4">
        <f>B166+E166+K166+N166</f>
        <v>11376.54</v>
      </c>
      <c r="S166" s="4">
        <f>R166*0.2447529</f>
        <v>2784.441156966</v>
      </c>
      <c r="T166" s="4">
        <f>D166+G166+M166+P166</f>
        <v>191292.17</v>
      </c>
      <c r="V166" s="4">
        <v>104.3</v>
      </c>
      <c r="W166" s="4">
        <f>V166*0.2447529*(23/24)</f>
        <v>24.46407215875</v>
      </c>
      <c r="X166" s="4">
        <v>135.14</v>
      </c>
      <c r="Y166" s="4">
        <v>359.28</v>
      </c>
      <c r="Z166" s="4">
        <f>Y166*0.2447529*(23/24)</f>
        <v>84.270870999</v>
      </c>
      <c r="AA166" s="4">
        <v>459.86</v>
      </c>
      <c r="AB166" s="4">
        <f t="shared" si="54"/>
        <v>108.73494315775</v>
      </c>
      <c r="AC166" s="4">
        <f t="shared" si="54"/>
        <v>595</v>
      </c>
      <c r="AE166" s="4">
        <v>846.5</v>
      </c>
      <c r="AF166" s="4">
        <f>AE166*0.2447529*(23/24)</f>
        <v>198.55069110625</v>
      </c>
      <c r="AG166" s="4">
        <v>1113.38</v>
      </c>
      <c r="AH166" s="4">
        <v>1446.1</v>
      </c>
      <c r="AI166" s="4">
        <f>AH166*0.2447529*(23/24)</f>
        <v>339.18978666124997</v>
      </c>
      <c r="AJ166" s="4">
        <v>2082.38</v>
      </c>
      <c r="AL166" s="4">
        <f>V166+Y166+AE166+AH166</f>
        <v>2756.18</v>
      </c>
      <c r="AM166" s="4">
        <f>AL166*0.2447529*(23/24)</f>
        <v>646.47542092525</v>
      </c>
      <c r="AN166" s="4">
        <f>X166+AA166+AG166+AJ166</f>
        <v>3790.76</v>
      </c>
      <c r="AO166" s="4">
        <v>3790.76</v>
      </c>
      <c r="AQ166" s="4">
        <f>T166+AN166</f>
        <v>195082.93000000002</v>
      </c>
      <c r="AR166" s="1">
        <f>T166/AQ166</f>
        <v>0.9805684690095643</v>
      </c>
      <c r="AS166" s="1">
        <f>AN166/AQ166</f>
        <v>0.019431530990435708</v>
      </c>
      <c r="AU166" s="4">
        <f>I166+AC166</f>
        <v>22481.969999999998</v>
      </c>
      <c r="AV166" s="1">
        <f>I166/AU166</f>
        <v>0.9735343477462162</v>
      </c>
      <c r="AW166" s="1">
        <f>AC166/AU166</f>
        <v>0.026465652253783813</v>
      </c>
      <c r="AY166" s="4">
        <f>T166+AO166</f>
        <v>195082.93000000002</v>
      </c>
      <c r="AZ166" s="1">
        <f>T166/AY166</f>
        <v>0.9805684690095643</v>
      </c>
      <c r="BA166" s="1">
        <f>AO166/AY166</f>
        <v>0.019431530990435708</v>
      </c>
      <c r="BB166" s="1">
        <f t="shared" si="37"/>
        <v>1</v>
      </c>
    </row>
    <row r="167" spans="1:54" ht="12.75">
      <c r="A167" s="3">
        <v>1433</v>
      </c>
      <c r="B167" s="4">
        <v>0</v>
      </c>
      <c r="C167" s="4">
        <f>B167*0.2447529</f>
        <v>0</v>
      </c>
      <c r="D167" s="4">
        <f>C167/S167*T167</f>
        <v>0</v>
      </c>
      <c r="E167" s="4">
        <v>0</v>
      </c>
      <c r="F167" s="4">
        <f>E167*0.2447529</f>
        <v>0</v>
      </c>
      <c r="G167" s="4">
        <f>(F167/S167)*T167</f>
        <v>0</v>
      </c>
      <c r="H167" s="4">
        <f t="shared" si="53"/>
        <v>0</v>
      </c>
      <c r="I167" s="4">
        <f t="shared" si="53"/>
        <v>0</v>
      </c>
      <c r="K167" s="4">
        <v>1094.21</v>
      </c>
      <c r="L167" s="4">
        <f>K167*0.2447529</f>
        <v>267.811070709</v>
      </c>
      <c r="M167" s="4">
        <v>18117.3</v>
      </c>
      <c r="N167" s="4">
        <v>4969.7</v>
      </c>
      <c r="O167" s="4">
        <f>N167*0.2447529</f>
        <v>1216.34848713</v>
      </c>
      <c r="P167" s="4">
        <v>89892.75</v>
      </c>
      <c r="R167" s="4">
        <f>B167+E167+K167+N167</f>
        <v>6063.91</v>
      </c>
      <c r="S167" s="4">
        <f>R167*0.2447529</f>
        <v>1484.159557839</v>
      </c>
      <c r="T167" s="4">
        <f>D167+G167+M167+P167</f>
        <v>108010.05</v>
      </c>
      <c r="V167" s="4">
        <v>0</v>
      </c>
      <c r="W167" s="4">
        <f>V167*0.2447529*(23/24)</f>
        <v>0</v>
      </c>
      <c r="X167" s="4">
        <f>(W167/AM167)*AO167</f>
        <v>0</v>
      </c>
      <c r="Y167" s="4">
        <v>0</v>
      </c>
      <c r="Z167" s="4">
        <f>Y167*0.2447529*(23/24)</f>
        <v>0</v>
      </c>
      <c r="AA167" s="4">
        <f>(Z167/AM167)*AO167</f>
        <v>0</v>
      </c>
      <c r="AB167" s="4">
        <f t="shared" si="54"/>
        <v>0</v>
      </c>
      <c r="AC167" s="4">
        <f t="shared" si="54"/>
        <v>0</v>
      </c>
      <c r="AE167" s="4">
        <v>320.1</v>
      </c>
      <c r="AF167" s="4">
        <f>AE167*0.2447529*(23/24)</f>
        <v>75.08101148625</v>
      </c>
      <c r="AG167" s="4">
        <v>420.54</v>
      </c>
      <c r="AH167" s="4">
        <v>125.9</v>
      </c>
      <c r="AI167" s="4">
        <f>AH167*0.2447529*(23/24)</f>
        <v>29.530457188750002</v>
      </c>
      <c r="AJ167" s="4">
        <v>146.85</v>
      </c>
      <c r="AL167" s="4">
        <f>V167+Y167+AE167+AH167</f>
        <v>446</v>
      </c>
      <c r="AM167" s="4">
        <f>AL167*0.2447529*(23/24)</f>
        <v>104.611468675</v>
      </c>
      <c r="AN167" s="4">
        <f>X167+AA167+AG167+AJ167</f>
        <v>567.39</v>
      </c>
      <c r="AO167" s="4">
        <v>567.39</v>
      </c>
      <c r="AQ167" s="4">
        <f>T167+AN167</f>
        <v>108577.44</v>
      </c>
      <c r="AR167" s="1">
        <f>T167/AQ167</f>
        <v>0.9947743288108469</v>
      </c>
      <c r="AS167" s="1">
        <f>AN167/AQ167</f>
        <v>0.005225671189153106</v>
      </c>
      <c r="AU167" s="4">
        <f>I167+AC167</f>
        <v>0</v>
      </c>
      <c r="AV167" s="1">
        <v>0</v>
      </c>
      <c r="AW167" s="1">
        <v>0</v>
      </c>
      <c r="AY167" s="4">
        <f>T167+AO167</f>
        <v>108577.44</v>
      </c>
      <c r="AZ167" s="1">
        <f>T167/AY167</f>
        <v>0.9947743288108469</v>
      </c>
      <c r="BA167" s="1">
        <f>AO167/AY167</f>
        <v>0.005225671189153106</v>
      </c>
      <c r="BB167" s="1">
        <f t="shared" si="37"/>
        <v>1</v>
      </c>
    </row>
    <row r="168" spans="1:54" ht="12.75">
      <c r="A168" s="3">
        <v>1434</v>
      </c>
      <c r="B168" s="4">
        <v>3730.3</v>
      </c>
      <c r="C168" s="4">
        <f>B168*0.2447529</f>
        <v>913.00174287</v>
      </c>
      <c r="D168" s="4">
        <v>50889.23</v>
      </c>
      <c r="E168" s="4">
        <v>182.07</v>
      </c>
      <c r="F168" s="4">
        <f>E168*0.2447529</f>
        <v>44.562160502999994</v>
      </c>
      <c r="G168" s="4">
        <v>2483.77</v>
      </c>
      <c r="H168" s="4">
        <f t="shared" si="53"/>
        <v>957.563903373</v>
      </c>
      <c r="I168" s="4">
        <f t="shared" si="53"/>
        <v>53373</v>
      </c>
      <c r="K168" s="4">
        <v>290.48</v>
      </c>
      <c r="L168" s="4">
        <f>K168*0.2447529</f>
        <v>71.095822392</v>
      </c>
      <c r="M168" s="4">
        <v>3962.8</v>
      </c>
      <c r="N168" s="4">
        <v>368.35</v>
      </c>
      <c r="O168" s="4">
        <f>N168*0.2447529</f>
        <v>90.154730715</v>
      </c>
      <c r="P168" s="4">
        <v>5025</v>
      </c>
      <c r="R168" s="4">
        <f>B168+E168+K168+N168</f>
        <v>4571.200000000001</v>
      </c>
      <c r="S168" s="4">
        <f>R168*0.2447529</f>
        <v>1118.8144564800002</v>
      </c>
      <c r="T168" s="4">
        <f>D168+G168+M168+P168</f>
        <v>62360.8</v>
      </c>
      <c r="V168" s="4">
        <v>61903.9</v>
      </c>
      <c r="W168" s="4">
        <f>V168*0.2447529*(23/24)</f>
        <v>14519.86075271375</v>
      </c>
      <c r="X168" s="4">
        <v>74326.56</v>
      </c>
      <c r="Y168" s="4">
        <v>457.5</v>
      </c>
      <c r="Z168" s="4">
        <f>Y168*0.2447529*(23/24)</f>
        <v>107.30884959375001</v>
      </c>
      <c r="AA168" s="4">
        <v>548.95</v>
      </c>
      <c r="AB168" s="4">
        <f t="shared" si="54"/>
        <v>14627.1696023075</v>
      </c>
      <c r="AC168" s="4">
        <f t="shared" si="54"/>
        <v>74875.51</v>
      </c>
      <c r="AE168" s="4">
        <v>8300</v>
      </c>
      <c r="AF168" s="4">
        <f>AE168*0.2447529*(23/24)</f>
        <v>1946.8053587499999</v>
      </c>
      <c r="AG168" s="4">
        <v>10006.57</v>
      </c>
      <c r="AH168" s="4">
        <v>8519.3</v>
      </c>
      <c r="AI168" s="4">
        <f>AH168*0.2447529*(23/24)</f>
        <v>1998.2432400962498</v>
      </c>
      <c r="AJ168" s="4">
        <v>10255.01</v>
      </c>
      <c r="AL168" s="4">
        <f>V168+Y168+AE168+AH168</f>
        <v>79180.7</v>
      </c>
      <c r="AM168" s="4">
        <f>AL168*0.2447529*(23/24)</f>
        <v>18572.218201153748</v>
      </c>
      <c r="AN168" s="4">
        <f>X168+AA168+AG168+AJ168</f>
        <v>95137.08999999998</v>
      </c>
      <c r="AO168" s="4">
        <v>95137.09</v>
      </c>
      <c r="AQ168" s="4">
        <f>T168+AN168</f>
        <v>157497.88999999998</v>
      </c>
      <c r="AR168" s="1">
        <f>T168/AQ168</f>
        <v>0.3959468917329623</v>
      </c>
      <c r="AS168" s="1">
        <f>AN168/AQ168</f>
        <v>0.6040531082670377</v>
      </c>
      <c r="AU168" s="4">
        <f>I168+AC168</f>
        <v>128248.51</v>
      </c>
      <c r="AV168" s="1">
        <f>I168/AU168</f>
        <v>0.416168577709012</v>
      </c>
      <c r="AW168" s="1">
        <f>AC168/AU168</f>
        <v>0.5838314222909881</v>
      </c>
      <c r="AY168" s="4">
        <f>T168+AO168</f>
        <v>157497.89</v>
      </c>
      <c r="AZ168" s="1">
        <f>T168/AY168</f>
        <v>0.39594689173296227</v>
      </c>
      <c r="BA168" s="1">
        <f>AO168/AY168</f>
        <v>0.6040531082670376</v>
      </c>
      <c r="BB168" s="1">
        <f t="shared" si="37"/>
        <v>0.9999999999999999</v>
      </c>
    </row>
    <row r="169" spans="1:54" ht="12.75">
      <c r="A169" s="3">
        <v>1435</v>
      </c>
      <c r="B169" s="4">
        <v>2675.48</v>
      </c>
      <c r="C169" s="4">
        <f>B169*0.2447529</f>
        <v>654.831488892</v>
      </c>
      <c r="D169" s="4">
        <v>36449.24</v>
      </c>
      <c r="E169" s="4">
        <v>2427.55</v>
      </c>
      <c r="F169" s="4">
        <f>E169*0.2447529</f>
        <v>594.149902395</v>
      </c>
      <c r="G169" s="4">
        <v>33116.88</v>
      </c>
      <c r="H169" s="4">
        <f t="shared" si="53"/>
        <v>1248.981391287</v>
      </c>
      <c r="I169" s="4">
        <f t="shared" si="53"/>
        <v>69566.12</v>
      </c>
      <c r="K169" s="4">
        <v>392.12</v>
      </c>
      <c r="L169" s="4">
        <f>K169*0.2447529</f>
        <v>95.972507148</v>
      </c>
      <c r="M169" s="4">
        <v>5349.35</v>
      </c>
      <c r="N169" s="4">
        <v>0</v>
      </c>
      <c r="O169" s="4">
        <f>N169*0.2447529</f>
        <v>0</v>
      </c>
      <c r="P169" s="4">
        <v>0</v>
      </c>
      <c r="R169" s="4">
        <f>B169+E169+K169+N169</f>
        <v>5495.150000000001</v>
      </c>
      <c r="S169" s="4">
        <f>R169*0.2447529</f>
        <v>1344.9538984350002</v>
      </c>
      <c r="T169" s="4">
        <f>D169+G169+M169+P169</f>
        <v>74915.47</v>
      </c>
      <c r="V169" s="4">
        <v>29788.3</v>
      </c>
      <c r="W169" s="4">
        <f>V169*0.2447529*(23/24)</f>
        <v>6986.99061060875</v>
      </c>
      <c r="X169" s="4">
        <v>35777.69</v>
      </c>
      <c r="Y169" s="4">
        <v>6099.5</v>
      </c>
      <c r="Z169" s="4">
        <f>Y169*0.2447529*(23/24)</f>
        <v>1430.66738381875</v>
      </c>
      <c r="AA169" s="4">
        <v>7319.36</v>
      </c>
      <c r="AB169" s="4">
        <f t="shared" si="54"/>
        <v>8417.6579944275</v>
      </c>
      <c r="AC169" s="4">
        <f t="shared" si="54"/>
        <v>43097.05</v>
      </c>
      <c r="AE169" s="4">
        <v>9047.2</v>
      </c>
      <c r="AF169" s="4">
        <f>AE169*0.2447529*(23/24)</f>
        <v>2122.06475201</v>
      </c>
      <c r="AG169" s="4">
        <v>10908.01</v>
      </c>
      <c r="AH169" s="4">
        <v>0</v>
      </c>
      <c r="AI169" s="4">
        <f>AH169*0.2447529*(23/24)</f>
        <v>0</v>
      </c>
      <c r="AJ169" s="4">
        <v>0</v>
      </c>
      <c r="AL169" s="4">
        <f>V169+Y169+AE169+AH169</f>
        <v>44935</v>
      </c>
      <c r="AM169" s="4">
        <f>AL169*0.2447529*(23/24)</f>
        <v>10539.722746437501</v>
      </c>
      <c r="AN169" s="4">
        <f>X169+AA169+AG169+AJ169</f>
        <v>54005.060000000005</v>
      </c>
      <c r="AO169" s="4">
        <v>54005.06</v>
      </c>
      <c r="AQ169" s="4">
        <f>T169+AN169</f>
        <v>128920.53</v>
      </c>
      <c r="AR169" s="1">
        <f>T169/AQ169</f>
        <v>0.5810980609527435</v>
      </c>
      <c r="AS169" s="1">
        <f>AN169/AQ169</f>
        <v>0.41890193904725653</v>
      </c>
      <c r="AU169" s="4">
        <f>I169+AC169</f>
        <v>112663.17</v>
      </c>
      <c r="AV169" s="1">
        <f>I169/AU169</f>
        <v>0.617469932720693</v>
      </c>
      <c r="AW169" s="1">
        <f>AC169/AU169</f>
        <v>0.382530067279307</v>
      </c>
      <c r="AY169" s="4">
        <f>T169+AO169</f>
        <v>128920.53</v>
      </c>
      <c r="AZ169" s="1">
        <f>T169/AY169</f>
        <v>0.5810980609527435</v>
      </c>
      <c r="BA169" s="1">
        <f>AO169/AY169</f>
        <v>0.4189019390472565</v>
      </c>
      <c r="BB169" s="1">
        <f t="shared" si="37"/>
        <v>1</v>
      </c>
    </row>
    <row r="170" ht="12.75">
      <c r="BB170" s="1">
        <f t="shared" si="37"/>
        <v>0</v>
      </c>
    </row>
    <row r="171" spans="1:54" ht="12.75">
      <c r="A171" s="3" t="s">
        <v>31</v>
      </c>
      <c r="B171" s="4">
        <f aca="true" t="shared" si="55" ref="B171:I171">AVERAGE(B165:B170)</f>
        <v>1282.7740000000001</v>
      </c>
      <c r="C171" s="4">
        <f t="shared" si="55"/>
        <v>313.9626565446</v>
      </c>
      <c r="D171" s="4">
        <f t="shared" si="55"/>
        <v>17491.002</v>
      </c>
      <c r="E171" s="4">
        <f t="shared" si="55"/>
        <v>1632.862</v>
      </c>
      <c r="F171" s="4">
        <f t="shared" si="55"/>
        <v>399.64770979980005</v>
      </c>
      <c r="G171" s="4">
        <f t="shared" si="55"/>
        <v>24822.692</v>
      </c>
      <c r="H171" s="4">
        <f t="shared" si="55"/>
        <v>713.6103663444</v>
      </c>
      <c r="I171" s="4">
        <f t="shared" si="55"/>
        <v>42313.694</v>
      </c>
      <c r="K171" s="4">
        <f aca="true" t="shared" si="56" ref="K171:P171">AVERAGE(K165:K170)</f>
        <v>1055.774</v>
      </c>
      <c r="L171" s="4">
        <f t="shared" si="56"/>
        <v>258.40374824459997</v>
      </c>
      <c r="M171" s="4">
        <f t="shared" si="56"/>
        <v>16705.892200000002</v>
      </c>
      <c r="N171" s="4">
        <f t="shared" si="56"/>
        <v>3280.264</v>
      </c>
      <c r="O171" s="4">
        <f t="shared" si="56"/>
        <v>802.8541267656</v>
      </c>
      <c r="P171" s="4">
        <f t="shared" si="56"/>
        <v>56333.65800000001</v>
      </c>
      <c r="R171" s="4">
        <f>AVERAGE(R165:R170)</f>
        <v>7251.674000000001</v>
      </c>
      <c r="S171" s="4">
        <f>AVERAGE(S165:S170)</f>
        <v>1774.8682413546</v>
      </c>
      <c r="T171" s="4">
        <f>AVERAGE(T165:T170)</f>
        <v>115353.2442</v>
      </c>
      <c r="V171" s="4">
        <f aca="true" t="shared" si="57" ref="V171:AC171">AVERAGE(V165:V170)</f>
        <v>19478.34</v>
      </c>
      <c r="W171" s="4">
        <f t="shared" si="57"/>
        <v>4568.73936042825</v>
      </c>
      <c r="X171" s="4">
        <f t="shared" si="57"/>
        <v>23495.926</v>
      </c>
      <c r="Y171" s="4">
        <f t="shared" si="57"/>
        <v>1957.5559999999998</v>
      </c>
      <c r="Z171" s="4">
        <f t="shared" si="57"/>
        <v>459.15427841605</v>
      </c>
      <c r="AA171" s="4">
        <f t="shared" si="57"/>
        <v>2401.1339999999996</v>
      </c>
      <c r="AB171" s="4">
        <f t="shared" si="57"/>
        <v>5027.8936388443</v>
      </c>
      <c r="AC171" s="4">
        <f t="shared" si="57"/>
        <v>25897.06</v>
      </c>
      <c r="AE171" s="4">
        <f aca="true" t="shared" si="58" ref="AE171:AJ171">AVERAGE(AE165:AE170)</f>
        <v>4024.62</v>
      </c>
      <c r="AF171" s="4">
        <f t="shared" si="58"/>
        <v>943.9941907147501</v>
      </c>
      <c r="AG171" s="4">
        <f t="shared" si="58"/>
        <v>4908.692</v>
      </c>
      <c r="AH171" s="4">
        <f t="shared" si="58"/>
        <v>2719.74</v>
      </c>
      <c r="AI171" s="4">
        <f t="shared" si="58"/>
        <v>637.92824173575</v>
      </c>
      <c r="AJ171" s="4">
        <f t="shared" si="58"/>
        <v>3446.3480000000004</v>
      </c>
      <c r="AL171" s="4">
        <f>AVERAGE(AL165:AL170)</f>
        <v>28180.256</v>
      </c>
      <c r="AM171" s="4">
        <f>AVERAGE(AM165:AM170)</f>
        <v>6609.816071294799</v>
      </c>
      <c r="AN171" s="4">
        <f>AVERAGE(AN165:AN170)</f>
        <v>34252.09999999999</v>
      </c>
      <c r="AQ171" s="4">
        <f>AVERAGE(AQ165:AQ170)</f>
        <v>149605.3442</v>
      </c>
      <c r="AR171" s="1">
        <f>T171/AQ171</f>
        <v>0.7710502911299074</v>
      </c>
      <c r="AS171" s="1">
        <f>AN171/AQ171</f>
        <v>0.22894970887009258</v>
      </c>
      <c r="BB171" s="1">
        <f t="shared" si="37"/>
        <v>0</v>
      </c>
    </row>
    <row r="172" ht="12.75">
      <c r="BB172" s="1">
        <f t="shared" si="37"/>
        <v>0</v>
      </c>
    </row>
    <row r="173" spans="1:54" ht="12.75">
      <c r="A173" s="3">
        <v>1436</v>
      </c>
      <c r="B173" s="4">
        <v>2338.63</v>
      </c>
      <c r="C173" s="4">
        <f>B173*0.2447529</f>
        <v>572.386474527</v>
      </c>
      <c r="D173" s="4">
        <v>31903.85</v>
      </c>
      <c r="E173" s="4">
        <v>2265.66</v>
      </c>
      <c r="F173" s="4">
        <f>E173*0.2447529</f>
        <v>554.526855414</v>
      </c>
      <c r="G173" s="4">
        <v>30908.26</v>
      </c>
      <c r="H173" s="4">
        <f aca="true" t="shared" si="59" ref="H173:I177">C173+F173</f>
        <v>1126.913329941</v>
      </c>
      <c r="I173" s="4">
        <f t="shared" si="59"/>
        <v>62812.11</v>
      </c>
      <c r="K173" s="4">
        <v>319.19</v>
      </c>
      <c r="L173" s="4">
        <f>K173*0.2447529</f>
        <v>78.122678151</v>
      </c>
      <c r="M173" s="4">
        <v>4354.47</v>
      </c>
      <c r="N173" s="4">
        <v>0</v>
      </c>
      <c r="O173" s="4">
        <f>N173*0.2447529</f>
        <v>0</v>
      </c>
      <c r="P173" s="4">
        <v>0</v>
      </c>
      <c r="R173" s="4">
        <f>B173+E173+K173+N173</f>
        <v>4923.48</v>
      </c>
      <c r="S173" s="4">
        <f>R173*0.2447529</f>
        <v>1205.036008092</v>
      </c>
      <c r="T173" s="4">
        <f>D173+G173+M173+P173</f>
        <v>67166.58</v>
      </c>
      <c r="V173" s="4">
        <v>27086.5</v>
      </c>
      <c r="W173" s="4">
        <f>V173*0.2447529*(23/24)</f>
        <v>6353.270283106251</v>
      </c>
      <c r="X173" s="4">
        <v>32556.08</v>
      </c>
      <c r="Y173" s="4">
        <v>8198.3</v>
      </c>
      <c r="Z173" s="4">
        <f>Y173*0.2447529*(23/24)</f>
        <v>1922.95112923375</v>
      </c>
      <c r="AA173" s="4">
        <v>9848.89</v>
      </c>
      <c r="AB173" s="4">
        <f aca="true" t="shared" si="60" ref="AB173:AC177">W173+Z173</f>
        <v>8276.22141234</v>
      </c>
      <c r="AC173" s="4">
        <f t="shared" si="60"/>
        <v>42404.97</v>
      </c>
      <c r="AE173" s="4">
        <v>4868.3</v>
      </c>
      <c r="AF173" s="4">
        <f>AE173*0.2447529*(23/24)</f>
        <v>1141.88343710875</v>
      </c>
      <c r="AG173" s="4">
        <v>5877.91</v>
      </c>
      <c r="AH173" s="4">
        <v>0</v>
      </c>
      <c r="AI173" s="4">
        <f>AH173*0.2447529*(23/24)</f>
        <v>0</v>
      </c>
      <c r="AJ173" s="4">
        <v>0</v>
      </c>
      <c r="AL173" s="4">
        <f>V173+Y173+AE173+AH173</f>
        <v>40153.100000000006</v>
      </c>
      <c r="AM173" s="4">
        <f>AL173*0.2447529*(23/24)</f>
        <v>9418.104849448751</v>
      </c>
      <c r="AN173" s="4">
        <f>X173+AA173+AG173+AJ173</f>
        <v>48282.880000000005</v>
      </c>
      <c r="AO173" s="4">
        <v>48282.88</v>
      </c>
      <c r="AQ173" s="4">
        <f>T173+AN173</f>
        <v>115449.46</v>
      </c>
      <c r="AR173" s="1">
        <f>T173/AQ173</f>
        <v>0.5817834054832305</v>
      </c>
      <c r="AS173" s="1">
        <f>AN173/AQ173</f>
        <v>0.4182165945167695</v>
      </c>
      <c r="AU173" s="4">
        <f>I173+AC173</f>
        <v>105217.08</v>
      </c>
      <c r="AV173" s="1">
        <f>I173/AU173</f>
        <v>0.5969763654342052</v>
      </c>
      <c r="AW173" s="1">
        <f>AC173/AU173</f>
        <v>0.4030236345657948</v>
      </c>
      <c r="AY173" s="4">
        <f>T173+AO173</f>
        <v>115449.45999999999</v>
      </c>
      <c r="AZ173" s="1">
        <f>T173/AY173</f>
        <v>0.5817834054832306</v>
      </c>
      <c r="BA173" s="1">
        <f>AO173/AY173</f>
        <v>0.4182165945167695</v>
      </c>
      <c r="BB173" s="1">
        <f t="shared" si="37"/>
        <v>1</v>
      </c>
    </row>
    <row r="174" spans="1:54" ht="12.75">
      <c r="A174" s="3">
        <v>1437</v>
      </c>
      <c r="B174" s="4">
        <v>821.87</v>
      </c>
      <c r="C174" s="4">
        <f>B174*0.2447529</f>
        <v>201.155065923</v>
      </c>
      <c r="D174" s="4">
        <v>11212.05</v>
      </c>
      <c r="E174" s="4">
        <v>1976.38</v>
      </c>
      <c r="F174" s="4">
        <f>E174*0.2447529</f>
        <v>483.72473650200004</v>
      </c>
      <c r="G174" s="4">
        <v>26962</v>
      </c>
      <c r="H174" s="4">
        <f t="shared" si="59"/>
        <v>684.879802425</v>
      </c>
      <c r="I174" s="4">
        <f t="shared" si="59"/>
        <v>38174.05</v>
      </c>
      <c r="K174" s="4">
        <v>180.38</v>
      </c>
      <c r="L174" s="4">
        <f>K174*0.2447529</f>
        <v>44.148528102</v>
      </c>
      <c r="M174" s="4">
        <v>2460.82</v>
      </c>
      <c r="N174" s="4">
        <v>0</v>
      </c>
      <c r="O174" s="4">
        <f>N174*0.2447529</f>
        <v>0</v>
      </c>
      <c r="P174" s="4">
        <v>0</v>
      </c>
      <c r="R174" s="4">
        <f>B174+E174+K174+N174</f>
        <v>2978.63</v>
      </c>
      <c r="S174" s="4">
        <f>R174*0.2447529</f>
        <v>729.028330527</v>
      </c>
      <c r="T174" s="4">
        <f>D174+G174+M174+P174</f>
        <v>40634.87</v>
      </c>
      <c r="V174" s="4">
        <v>21741.7</v>
      </c>
      <c r="W174" s="4">
        <f>V174*0.2447529*(23/24)</f>
        <v>5099.62145401625</v>
      </c>
      <c r="X174" s="4">
        <v>26145.49</v>
      </c>
      <c r="Y174" s="4">
        <v>9015.1</v>
      </c>
      <c r="Z174" s="4">
        <f>Y174*0.2447529*(23/24)</f>
        <v>2114.53554092375</v>
      </c>
      <c r="AA174" s="4">
        <v>10855.25</v>
      </c>
      <c r="AB174" s="4">
        <f t="shared" si="60"/>
        <v>7214.15699494</v>
      </c>
      <c r="AC174" s="4">
        <f t="shared" si="60"/>
        <v>37000.740000000005</v>
      </c>
      <c r="AE174" s="4">
        <v>2057.5</v>
      </c>
      <c r="AF174" s="4">
        <f>AE174*0.2447529*(23/24)</f>
        <v>482.59662959375</v>
      </c>
      <c r="AG174" s="4">
        <v>2529.47</v>
      </c>
      <c r="AH174" s="4">
        <v>0</v>
      </c>
      <c r="AI174" s="4">
        <f>AH174*0.2447529*(23/24)</f>
        <v>0</v>
      </c>
      <c r="AJ174" s="4">
        <v>0</v>
      </c>
      <c r="AL174" s="4">
        <f>V174+Y174+AE174+AH174</f>
        <v>32814.3</v>
      </c>
      <c r="AM174" s="4">
        <f>AL174*0.2447529*(23/24)</f>
        <v>7696.7536245337515</v>
      </c>
      <c r="AN174" s="4">
        <f>X174+AA174+AG174+AJ174</f>
        <v>39530.21000000001</v>
      </c>
      <c r="AO174" s="4">
        <v>39530.21</v>
      </c>
      <c r="AQ174" s="4">
        <f>T174+AN174</f>
        <v>80165.08000000002</v>
      </c>
      <c r="AR174" s="1">
        <f>T174/AQ174</f>
        <v>0.5068899076755116</v>
      </c>
      <c r="AS174" s="1">
        <f>AN174/AQ174</f>
        <v>0.4931100923244884</v>
      </c>
      <c r="AU174" s="4">
        <f>I174+AC174</f>
        <v>75174.79000000001</v>
      </c>
      <c r="AV174" s="1">
        <f>I174/AU174</f>
        <v>0.5078038794654431</v>
      </c>
      <c r="AW174" s="1">
        <f>AC174/AU174</f>
        <v>0.49219612053455686</v>
      </c>
      <c r="AY174" s="4">
        <f>T174+AO174</f>
        <v>80165.08</v>
      </c>
      <c r="AZ174" s="1">
        <f>T174/AY174</f>
        <v>0.5068899076755116</v>
      </c>
      <c r="BA174" s="1">
        <f>AO174/AY174</f>
        <v>0.4931100923244884</v>
      </c>
      <c r="BB174" s="1">
        <f t="shared" si="37"/>
        <v>1</v>
      </c>
    </row>
    <row r="175" spans="1:54" ht="12.75">
      <c r="A175" s="3">
        <v>1438</v>
      </c>
      <c r="B175" s="4">
        <v>815.84</v>
      </c>
      <c r="C175" s="4">
        <f>B175*0.2447529</f>
        <v>199.67920593600002</v>
      </c>
      <c r="D175" s="4">
        <v>11129.78</v>
      </c>
      <c r="E175" s="4">
        <v>268.16</v>
      </c>
      <c r="F175" s="4">
        <f>E175*0.2447529</f>
        <v>65.63293766400001</v>
      </c>
      <c r="G175" s="4">
        <v>3658.29</v>
      </c>
      <c r="H175" s="4">
        <f t="shared" si="59"/>
        <v>265.3121436</v>
      </c>
      <c r="I175" s="4">
        <f t="shared" si="59"/>
        <v>14788.07</v>
      </c>
      <c r="K175" s="4">
        <v>184.79</v>
      </c>
      <c r="L175" s="4">
        <f>K175*0.2447529</f>
        <v>45.227888391</v>
      </c>
      <c r="M175" s="4">
        <v>2520.9</v>
      </c>
      <c r="N175" s="4">
        <v>0</v>
      </c>
      <c r="O175" s="4">
        <f>N175*0.2447529</f>
        <v>0</v>
      </c>
      <c r="P175" s="4">
        <v>0</v>
      </c>
      <c r="R175" s="4">
        <f>B175+E175+K175+N175</f>
        <v>1268.79</v>
      </c>
      <c r="S175" s="4">
        <f>R175*0.2447529</f>
        <v>310.540031991</v>
      </c>
      <c r="T175" s="4">
        <f>D175+G175+M175+P175</f>
        <v>17308.97</v>
      </c>
      <c r="V175" s="4">
        <v>12759.5</v>
      </c>
      <c r="W175" s="4">
        <f>V175*0.2447529*(23/24)</f>
        <v>2992.80276806875</v>
      </c>
      <c r="X175" s="4">
        <v>15355.41</v>
      </c>
      <c r="Y175" s="4">
        <v>1326</v>
      </c>
      <c r="Z175" s="4">
        <f>Y175*0.2447529*(23/24)</f>
        <v>311.019747675</v>
      </c>
      <c r="AA175" s="4">
        <v>1597.8</v>
      </c>
      <c r="AB175" s="4">
        <f t="shared" si="60"/>
        <v>3303.82251574375</v>
      </c>
      <c r="AC175" s="4">
        <f t="shared" si="60"/>
        <v>16953.21</v>
      </c>
      <c r="AE175" s="4">
        <v>2453</v>
      </c>
      <c r="AF175" s="4">
        <f>AE175*0.2447529*(23/24)</f>
        <v>575.3630777125001</v>
      </c>
      <c r="AG175" s="4">
        <v>3036.47</v>
      </c>
      <c r="AH175" s="4">
        <v>0</v>
      </c>
      <c r="AI175" s="4">
        <f>AH175*0.2447529*(23/24)</f>
        <v>0</v>
      </c>
      <c r="AJ175" s="4">
        <v>0</v>
      </c>
      <c r="AL175" s="4">
        <f>V175+Y175+AE175+AH175</f>
        <v>16538.5</v>
      </c>
      <c r="AM175" s="4">
        <f>AL175*0.2447529*(23/24)</f>
        <v>3879.18559345625</v>
      </c>
      <c r="AN175" s="4">
        <f>X175+AA175+AG175+AJ175</f>
        <v>19989.68</v>
      </c>
      <c r="AO175" s="4">
        <v>19989.28</v>
      </c>
      <c r="AQ175" s="4">
        <f>T175+AN175</f>
        <v>37298.65</v>
      </c>
      <c r="AR175" s="1">
        <f>T175/AQ175</f>
        <v>0.4640642489741586</v>
      </c>
      <c r="AS175" s="1">
        <f>AN175/AQ175</f>
        <v>0.5359357510258415</v>
      </c>
      <c r="AU175" s="4">
        <f>I175+AC175</f>
        <v>31741.28</v>
      </c>
      <c r="AV175" s="1">
        <f>I175/AU175</f>
        <v>0.46589394000493994</v>
      </c>
      <c r="AW175" s="1">
        <f>AC175/AU175</f>
        <v>0.53410605999506</v>
      </c>
      <c r="AY175" s="4">
        <f>T175+AO175</f>
        <v>37298.25</v>
      </c>
      <c r="AZ175" s="1">
        <f>T175/AY175</f>
        <v>0.464069225767965</v>
      </c>
      <c r="BA175" s="1">
        <f>AO175/AY175</f>
        <v>0.535930774232035</v>
      </c>
      <c r="BB175" s="1">
        <f t="shared" si="37"/>
        <v>1</v>
      </c>
    </row>
    <row r="176" spans="1:54" ht="12.75">
      <c r="A176" s="3">
        <v>1439</v>
      </c>
      <c r="B176" s="4">
        <v>734.89</v>
      </c>
      <c r="C176" s="4">
        <f>B176*0.2447529</f>
        <v>179.86645868099998</v>
      </c>
      <c r="D176" s="4">
        <v>10025.47</v>
      </c>
      <c r="E176" s="4">
        <v>0</v>
      </c>
      <c r="F176" s="4">
        <f>E176*0.2447529</f>
        <v>0</v>
      </c>
      <c r="G176" s="4">
        <f>(F176/S176)*T176</f>
        <v>0</v>
      </c>
      <c r="H176" s="4">
        <f t="shared" si="59"/>
        <v>179.86645868099998</v>
      </c>
      <c r="I176" s="4">
        <f t="shared" si="59"/>
        <v>10025.47</v>
      </c>
      <c r="K176" s="4">
        <v>184.79</v>
      </c>
      <c r="L176" s="4">
        <f>K176*0.2447529</f>
        <v>45.227888391</v>
      </c>
      <c r="M176" s="4">
        <v>2520.9</v>
      </c>
      <c r="N176" s="4">
        <v>0</v>
      </c>
      <c r="O176" s="4">
        <f>N176*0.2447529</f>
        <v>0</v>
      </c>
      <c r="P176" s="4">
        <v>0</v>
      </c>
      <c r="R176" s="4">
        <f>B176+E176+K176+N176</f>
        <v>919.68</v>
      </c>
      <c r="S176" s="4">
        <f>R176*0.2447529</f>
        <v>225.09434707199998</v>
      </c>
      <c r="T176" s="4">
        <f>D176+G176+M176+P176</f>
        <v>12546.369999999999</v>
      </c>
      <c r="V176" s="4">
        <v>10339.1</v>
      </c>
      <c r="W176" s="4">
        <f>V176*0.2447529*(23/24)</f>
        <v>2425.0861788737498</v>
      </c>
      <c r="X176" s="4">
        <v>12451.41</v>
      </c>
      <c r="Y176" s="4">
        <v>0</v>
      </c>
      <c r="Z176" s="4">
        <f>Y176*0.2447529*(23/24)</f>
        <v>0</v>
      </c>
      <c r="AA176" s="4">
        <f>(Z176/AM176)*AO176</f>
        <v>0</v>
      </c>
      <c r="AB176" s="4">
        <f t="shared" si="60"/>
        <v>2425.0861788737498</v>
      </c>
      <c r="AC176" s="4">
        <f t="shared" si="60"/>
        <v>12451.41</v>
      </c>
      <c r="AE176" s="4">
        <v>2453</v>
      </c>
      <c r="AF176" s="4">
        <f>AE176*0.2447529*(23/24)</f>
        <v>575.3630777125001</v>
      </c>
      <c r="AG176" s="4">
        <v>3036.07</v>
      </c>
      <c r="AH176" s="4">
        <v>0</v>
      </c>
      <c r="AI176" s="4">
        <f>AH176*0.2447529*(23/24)</f>
        <v>0</v>
      </c>
      <c r="AJ176" s="4">
        <v>0</v>
      </c>
      <c r="AL176" s="4">
        <f>V176+Y176+AE176+AH176</f>
        <v>12792.1</v>
      </c>
      <c r="AM176" s="4">
        <f>AL176*0.2447529*(23/24)</f>
        <v>3000.44925658625</v>
      </c>
      <c r="AN176" s="4">
        <f>X176+AA176+AG176+AJ176</f>
        <v>15487.48</v>
      </c>
      <c r="AO176" s="4">
        <v>15487.48</v>
      </c>
      <c r="AQ176" s="4">
        <f>T176+AN176</f>
        <v>28033.85</v>
      </c>
      <c r="AR176" s="1">
        <f>T176/AQ176</f>
        <v>0.4475435946186485</v>
      </c>
      <c r="AS176" s="1">
        <f>AN176/AQ176</f>
        <v>0.5524564053813514</v>
      </c>
      <c r="AU176" s="4">
        <f>I176+AC176</f>
        <v>22476.879999999997</v>
      </c>
      <c r="AV176" s="1">
        <f>I176/AU176</f>
        <v>0.4460347699502778</v>
      </c>
      <c r="AW176" s="1">
        <f>AC176/AU176</f>
        <v>0.5539652300497223</v>
      </c>
      <c r="AY176" s="4">
        <f>T176+AO176</f>
        <v>28033.85</v>
      </c>
      <c r="AZ176" s="1">
        <f>T176/AY176</f>
        <v>0.4475435946186485</v>
      </c>
      <c r="BA176" s="1">
        <f>AO176/AY176</f>
        <v>0.5524564053813514</v>
      </c>
      <c r="BB176" s="1">
        <f t="shared" si="37"/>
        <v>1</v>
      </c>
    </row>
    <row r="177" spans="1:54" ht="12.75">
      <c r="A177" s="3">
        <v>1440</v>
      </c>
      <c r="B177" s="4">
        <v>230.57</v>
      </c>
      <c r="C177" s="4">
        <f>B177*0.2447529</f>
        <v>56.432676152999996</v>
      </c>
      <c r="D177" s="4">
        <v>3145.49</v>
      </c>
      <c r="E177" s="4">
        <v>0</v>
      </c>
      <c r="F177" s="4">
        <f>E177*0.2447529</f>
        <v>0</v>
      </c>
      <c r="G177" s="4">
        <f>(F177/S177)*T177</f>
        <v>0</v>
      </c>
      <c r="H177" s="4">
        <f t="shared" si="59"/>
        <v>56.432676152999996</v>
      </c>
      <c r="I177" s="4">
        <f t="shared" si="59"/>
        <v>3145.49</v>
      </c>
      <c r="K177" s="4">
        <v>137.05</v>
      </c>
      <c r="L177" s="4">
        <f>K177*0.2447529</f>
        <v>33.543384945</v>
      </c>
      <c r="M177" s="4">
        <v>1869.67</v>
      </c>
      <c r="N177" s="4">
        <v>0</v>
      </c>
      <c r="O177" s="4">
        <f>N177*0.2447529</f>
        <v>0</v>
      </c>
      <c r="P177" s="4">
        <v>0</v>
      </c>
      <c r="R177" s="4">
        <f>B177+E177+K177+N177</f>
        <v>367.62</v>
      </c>
      <c r="S177" s="4">
        <f>R177*0.2447529</f>
        <v>89.976061098</v>
      </c>
      <c r="T177" s="4">
        <f>D177+G177+M177+P177</f>
        <v>5015.16</v>
      </c>
      <c r="V177" s="4">
        <v>2792</v>
      </c>
      <c r="W177" s="4">
        <f>V177*0.2447529*(23/24)</f>
        <v>654.8771761</v>
      </c>
      <c r="X177" s="4">
        <v>3399.93</v>
      </c>
      <c r="Y177" s="4">
        <v>0</v>
      </c>
      <c r="Z177" s="4">
        <f>Y177*0.2447529*(23/24)</f>
        <v>0</v>
      </c>
      <c r="AA177" s="4">
        <f>(Z177/AM177)*AO177</f>
        <v>0</v>
      </c>
      <c r="AB177" s="4">
        <f t="shared" si="60"/>
        <v>654.8771761</v>
      </c>
      <c r="AC177" s="4">
        <f t="shared" si="60"/>
        <v>3399.93</v>
      </c>
      <c r="AE177" s="4">
        <v>1819.3</v>
      </c>
      <c r="AF177" s="4">
        <f>AE177*0.2447529*(23/24)</f>
        <v>426.72566134625</v>
      </c>
      <c r="AG177" s="4">
        <v>2251.75</v>
      </c>
      <c r="AH177" s="4">
        <v>0</v>
      </c>
      <c r="AI177" s="4">
        <f>AH177*0.2447529*(23/24)</f>
        <v>0</v>
      </c>
      <c r="AJ177" s="4">
        <v>0</v>
      </c>
      <c r="AL177" s="4">
        <f>V177+Y177+AE177+AH177</f>
        <v>4611.3</v>
      </c>
      <c r="AM177" s="4">
        <f>AL177*0.2447529*(23/24)</f>
        <v>1081.60283744625</v>
      </c>
      <c r="AN177" s="4">
        <f>X177+AA177+AG177+AJ177</f>
        <v>5651.68</v>
      </c>
      <c r="AO177" s="4">
        <v>5651.68</v>
      </c>
      <c r="AQ177" s="4">
        <f>T177+AN177</f>
        <v>10666.84</v>
      </c>
      <c r="AR177" s="1">
        <f>T177/AQ177</f>
        <v>0.47016360984134004</v>
      </c>
      <c r="AS177" s="1">
        <f>AN177/AQ177</f>
        <v>0.5298363901586599</v>
      </c>
      <c r="AU177" s="4">
        <f>I177+AC177</f>
        <v>6545.42</v>
      </c>
      <c r="AV177" s="1">
        <f>I177/AU177</f>
        <v>0.4805635085296283</v>
      </c>
      <c r="AW177" s="1">
        <f>AC177/AU177</f>
        <v>0.5194364914703716</v>
      </c>
      <c r="AY177" s="4">
        <f>T177+AO177</f>
        <v>10666.84</v>
      </c>
      <c r="AZ177" s="1">
        <f>T177/AY177</f>
        <v>0.47016360984134004</v>
      </c>
      <c r="BA177" s="1">
        <f>AO177/AY177</f>
        <v>0.5298363901586599</v>
      </c>
      <c r="BB177" s="1">
        <f t="shared" si="37"/>
        <v>1</v>
      </c>
    </row>
    <row r="178" ht="12.75">
      <c r="BB178" s="1">
        <f t="shared" si="37"/>
        <v>0</v>
      </c>
    </row>
    <row r="179" spans="1:54" ht="12.75">
      <c r="A179" s="3" t="s">
        <v>32</v>
      </c>
      <c r="B179" s="4">
        <f aca="true" t="shared" si="61" ref="B179:I179">AVERAGE(B173:B178)</f>
        <v>988.36</v>
      </c>
      <c r="C179" s="4">
        <f t="shared" si="61"/>
        <v>241.90397624400003</v>
      </c>
      <c r="D179" s="4">
        <f t="shared" si="61"/>
        <v>13483.328</v>
      </c>
      <c r="E179" s="4">
        <f t="shared" si="61"/>
        <v>902.04</v>
      </c>
      <c r="F179" s="4">
        <f t="shared" si="61"/>
        <v>220.77690591600003</v>
      </c>
      <c r="G179" s="4">
        <f t="shared" si="61"/>
        <v>12305.71</v>
      </c>
      <c r="H179" s="4">
        <f t="shared" si="61"/>
        <v>462.68088216000007</v>
      </c>
      <c r="I179" s="4">
        <f t="shared" si="61"/>
        <v>25789.038000000004</v>
      </c>
      <c r="K179" s="4">
        <f aca="true" t="shared" si="62" ref="K179:P179">AVERAGE(K173:K178)</f>
        <v>201.24</v>
      </c>
      <c r="L179" s="4">
        <f t="shared" si="62"/>
        <v>49.254073596</v>
      </c>
      <c r="M179" s="4">
        <f t="shared" si="62"/>
        <v>2745.352</v>
      </c>
      <c r="N179" s="4">
        <f t="shared" si="62"/>
        <v>0</v>
      </c>
      <c r="O179" s="4">
        <f t="shared" si="62"/>
        <v>0</v>
      </c>
      <c r="P179" s="4">
        <f t="shared" si="62"/>
        <v>0</v>
      </c>
      <c r="R179" s="4">
        <f>AVERAGE(R173:R178)</f>
        <v>2091.6400000000003</v>
      </c>
      <c r="S179" s="4">
        <f>AVERAGE(S173:S178)</f>
        <v>511.934955756</v>
      </c>
      <c r="T179" s="4">
        <f>AVERAGE(T173:T178)</f>
        <v>28534.390000000003</v>
      </c>
      <c r="V179" s="4">
        <f aca="true" t="shared" si="63" ref="V179:AC179">AVERAGE(V173:V178)</f>
        <v>14943.76</v>
      </c>
      <c r="W179" s="4">
        <f t="shared" si="63"/>
        <v>3505.131572033</v>
      </c>
      <c r="X179" s="4">
        <f t="shared" si="63"/>
        <v>17981.664</v>
      </c>
      <c r="Y179" s="4">
        <f t="shared" si="63"/>
        <v>3707.88</v>
      </c>
      <c r="Z179" s="4">
        <f t="shared" si="63"/>
        <v>869.7012835665</v>
      </c>
      <c r="AA179" s="4">
        <f t="shared" si="63"/>
        <v>4460.388</v>
      </c>
      <c r="AB179" s="4">
        <f t="shared" si="63"/>
        <v>4374.8328555995</v>
      </c>
      <c r="AC179" s="4">
        <f t="shared" si="63"/>
        <v>22442.052000000003</v>
      </c>
      <c r="AE179" s="4">
        <f aca="true" t="shared" si="64" ref="AE179:AJ179">AVERAGE(AE173:AE178)</f>
        <v>2730.22</v>
      </c>
      <c r="AF179" s="4">
        <f t="shared" si="64"/>
        <v>640.38637669475</v>
      </c>
      <c r="AG179" s="4">
        <f t="shared" si="64"/>
        <v>3346.334</v>
      </c>
      <c r="AH179" s="4">
        <f t="shared" si="64"/>
        <v>0</v>
      </c>
      <c r="AI179" s="4">
        <f t="shared" si="64"/>
        <v>0</v>
      </c>
      <c r="AJ179" s="4">
        <f t="shared" si="64"/>
        <v>0</v>
      </c>
      <c r="AL179" s="4">
        <f>AVERAGE(AL173:AL178)</f>
        <v>21381.860000000004</v>
      </c>
      <c r="AM179" s="4">
        <f>AVERAGE(AM173:AM178)</f>
        <v>5015.21923229425</v>
      </c>
      <c r="AN179" s="4">
        <f>AVERAGE(AN173:AN178)</f>
        <v>25788.386000000006</v>
      </c>
      <c r="AQ179" s="4">
        <f>AVERAGE(AQ173:AQ178)</f>
        <v>54322.77600000001</v>
      </c>
      <c r="AR179" s="1">
        <f>T179/AQ179</f>
        <v>0.5252748865411443</v>
      </c>
      <c r="AS179" s="1">
        <f>AN179/AQ179</f>
        <v>0.47472511345885565</v>
      </c>
      <c r="BB179" s="1">
        <f t="shared" si="37"/>
        <v>0</v>
      </c>
    </row>
    <row r="180" ht="12.75">
      <c r="BB180" s="1">
        <f t="shared" si="37"/>
        <v>0</v>
      </c>
    </row>
    <row r="181" spans="1:54" ht="12.75">
      <c r="A181" s="3">
        <v>1441</v>
      </c>
      <c r="B181" s="4">
        <v>14.16</v>
      </c>
      <c r="C181" s="4">
        <f>B181*0.2447529</f>
        <v>3.465701064</v>
      </c>
      <c r="D181" s="4">
        <v>193.12</v>
      </c>
      <c r="E181" s="4">
        <v>0</v>
      </c>
      <c r="F181" s="4">
        <f>E181*0.2447529</f>
        <v>0</v>
      </c>
      <c r="G181" s="4">
        <f>(F181/S181)*T181</f>
        <v>0</v>
      </c>
      <c r="H181" s="4">
        <f aca="true" t="shared" si="65" ref="H181:I185">C181+F181</f>
        <v>3.465701064</v>
      </c>
      <c r="I181" s="4">
        <f t="shared" si="65"/>
        <v>193.12</v>
      </c>
      <c r="K181" s="4">
        <v>0</v>
      </c>
      <c r="L181" s="4">
        <f>K181*0.2447529</f>
        <v>0</v>
      </c>
      <c r="M181" s="4">
        <v>0</v>
      </c>
      <c r="N181" s="4">
        <v>0</v>
      </c>
      <c r="O181" s="4">
        <f>N181*0.2447529</f>
        <v>0</v>
      </c>
      <c r="P181" s="4">
        <v>0</v>
      </c>
      <c r="R181" s="4">
        <f>B181+E181+K181+N181</f>
        <v>14.16</v>
      </c>
      <c r="S181" s="4">
        <f>R181*0.2447529</f>
        <v>3.465701064</v>
      </c>
      <c r="T181" s="4">
        <f>D181+G181+M181+P181</f>
        <v>193.12</v>
      </c>
      <c r="V181" s="4">
        <v>66.3</v>
      </c>
      <c r="W181" s="4">
        <f>V181*0.2447529*(23/24)</f>
        <v>15.550987383749998</v>
      </c>
      <c r="X181" s="4">
        <v>79.62</v>
      </c>
      <c r="Y181" s="4">
        <v>0</v>
      </c>
      <c r="Z181" s="4">
        <f>Y181*0.2447529*(23/24)</f>
        <v>0</v>
      </c>
      <c r="AA181" s="4">
        <f>(Z181/AM181)*AO181</f>
        <v>0</v>
      </c>
      <c r="AB181" s="4">
        <f aca="true" t="shared" si="66" ref="AB181:AC185">W181+Z181</f>
        <v>15.550987383749998</v>
      </c>
      <c r="AC181" s="4">
        <f t="shared" si="66"/>
        <v>79.62</v>
      </c>
      <c r="AE181" s="4">
        <v>0</v>
      </c>
      <c r="AF181" s="4">
        <f>AE181*0.2447529*(23/24)</f>
        <v>0</v>
      </c>
      <c r="AG181" s="4">
        <v>0</v>
      </c>
      <c r="AH181" s="4">
        <v>0</v>
      </c>
      <c r="AI181" s="4">
        <f>AH181*0.2447529*(23/24)</f>
        <v>0</v>
      </c>
      <c r="AJ181" s="4">
        <v>0</v>
      </c>
      <c r="AL181" s="4">
        <f>V181+Y181+AE181+AH181</f>
        <v>66.3</v>
      </c>
      <c r="AM181" s="4">
        <f>AL181*0.2447529*(23/24)</f>
        <v>15.550987383749998</v>
      </c>
      <c r="AN181" s="4">
        <f>X181+AA181+AG181+AJ181</f>
        <v>79.62</v>
      </c>
      <c r="AO181" s="4">
        <v>79.62</v>
      </c>
      <c r="AQ181" s="4">
        <f>T181+AN181</f>
        <v>272.74</v>
      </c>
      <c r="AR181" s="1">
        <f>T181/AQ181</f>
        <v>0.7080736232309159</v>
      </c>
      <c r="AS181" s="1">
        <f>AN181/AQ181</f>
        <v>0.2919263767690841</v>
      </c>
      <c r="AU181" s="4">
        <f>I181+AC181</f>
        <v>272.74</v>
      </c>
      <c r="AV181" s="1">
        <f>I181/AU181</f>
        <v>0.7080736232309159</v>
      </c>
      <c r="AW181" s="1">
        <f>AC181/AU181</f>
        <v>0.2919263767690841</v>
      </c>
      <c r="AY181" s="4">
        <f>T181+AO181</f>
        <v>272.74</v>
      </c>
      <c r="AZ181" s="1">
        <f>T181/AY181</f>
        <v>0.7080736232309159</v>
      </c>
      <c r="BA181" s="1">
        <f>AO181/AY181</f>
        <v>0.2919263767690841</v>
      </c>
      <c r="BB181" s="1">
        <f t="shared" si="37"/>
        <v>1</v>
      </c>
    </row>
    <row r="182" spans="1:54" ht="12.75">
      <c r="A182" s="3">
        <v>1442</v>
      </c>
      <c r="B182" s="4">
        <v>128.7</v>
      </c>
      <c r="C182" s="4">
        <f>B182*0.2447529</f>
        <v>31.499698229999996</v>
      </c>
      <c r="D182" s="4">
        <v>1755.67</v>
      </c>
      <c r="E182" s="4">
        <v>0</v>
      </c>
      <c r="F182" s="4">
        <f>E182*0.2447529</f>
        <v>0</v>
      </c>
      <c r="G182" s="4">
        <f>(F182/S182)*T182</f>
        <v>0</v>
      </c>
      <c r="H182" s="4">
        <f t="shared" si="65"/>
        <v>31.499698229999996</v>
      </c>
      <c r="I182" s="4">
        <f t="shared" si="65"/>
        <v>1755.67</v>
      </c>
      <c r="K182" s="4">
        <v>0</v>
      </c>
      <c r="L182" s="4">
        <f>K182*0.2447529</f>
        <v>0</v>
      </c>
      <c r="M182" s="4">
        <v>0</v>
      </c>
      <c r="N182" s="4">
        <v>0</v>
      </c>
      <c r="O182" s="4">
        <f>N182*0.2447529</f>
        <v>0</v>
      </c>
      <c r="P182" s="4">
        <v>0</v>
      </c>
      <c r="R182" s="4">
        <f>B182+E182+K182+N182</f>
        <v>128.7</v>
      </c>
      <c r="S182" s="4">
        <f>R182*0.2447529</f>
        <v>31.499698229999996</v>
      </c>
      <c r="T182" s="4">
        <f>D182+G182+M182+P182</f>
        <v>1755.67</v>
      </c>
      <c r="V182" s="4">
        <v>602.3</v>
      </c>
      <c r="W182" s="4">
        <f>V182*0.2447529*(23/24)</f>
        <v>141.27239368374998</v>
      </c>
      <c r="X182" s="4">
        <v>723.78</v>
      </c>
      <c r="Y182" s="4">
        <v>0</v>
      </c>
      <c r="Z182" s="4">
        <f>Y182*0.2447529*(23/24)</f>
        <v>0</v>
      </c>
      <c r="AA182" s="4">
        <f>(Z182/AM182)*AO182</f>
        <v>0</v>
      </c>
      <c r="AB182" s="4">
        <f t="shared" si="66"/>
        <v>141.27239368374998</v>
      </c>
      <c r="AC182" s="4">
        <f t="shared" si="66"/>
        <v>723.78</v>
      </c>
      <c r="AE182" s="4">
        <v>0</v>
      </c>
      <c r="AF182" s="4">
        <f>AE182*0.2447529*(23/24)</f>
        <v>0</v>
      </c>
      <c r="AG182" s="4">
        <v>0</v>
      </c>
      <c r="AH182" s="4">
        <v>0</v>
      </c>
      <c r="AI182" s="4">
        <f>AH182*0.2447529*(23/24)</f>
        <v>0</v>
      </c>
      <c r="AJ182" s="4">
        <v>0</v>
      </c>
      <c r="AL182" s="4">
        <f>V182+Y182+AE182+AH182</f>
        <v>602.3</v>
      </c>
      <c r="AM182" s="4">
        <f>AL182*0.2447529*(23/24)</f>
        <v>141.27239368374998</v>
      </c>
      <c r="AN182" s="4">
        <f>X182+AA182+AG182+AJ182</f>
        <v>723.78</v>
      </c>
      <c r="AO182" s="4">
        <v>723.78</v>
      </c>
      <c r="AQ182" s="4">
        <f>T182+AN182</f>
        <v>2479.45</v>
      </c>
      <c r="AR182" s="1">
        <f>T182/AQ182</f>
        <v>0.7080884873661498</v>
      </c>
      <c r="AS182" s="1">
        <f>AN182/AQ182</f>
        <v>0.29191151263385023</v>
      </c>
      <c r="AU182" s="4">
        <f>I182+AC182</f>
        <v>2479.45</v>
      </c>
      <c r="AV182" s="1">
        <f>I182/AU182</f>
        <v>0.7080884873661498</v>
      </c>
      <c r="AW182" s="1">
        <f>AC182/AU182</f>
        <v>0.29191151263385023</v>
      </c>
      <c r="AY182" s="4">
        <f>T182+AO182</f>
        <v>2479.45</v>
      </c>
      <c r="AZ182" s="1">
        <f>T182/AY182</f>
        <v>0.7080884873661498</v>
      </c>
      <c r="BA182" s="1">
        <f>AO182/AY182</f>
        <v>0.29191151263385023</v>
      </c>
      <c r="BB182" s="1">
        <f t="shared" si="37"/>
        <v>1</v>
      </c>
    </row>
    <row r="183" spans="1:54" ht="12.75">
      <c r="A183" s="3">
        <v>1443</v>
      </c>
      <c r="B183" s="4">
        <v>849.85</v>
      </c>
      <c r="C183" s="4">
        <f>B183*0.2447529</f>
        <v>208.003252065</v>
      </c>
      <c r="D183" s="4">
        <v>11995.52</v>
      </c>
      <c r="E183" s="4">
        <v>0</v>
      </c>
      <c r="F183" s="4">
        <f>E183*0.2447529</f>
        <v>0</v>
      </c>
      <c r="G183" s="4">
        <f>(F183/S183)*T183</f>
        <v>0</v>
      </c>
      <c r="H183" s="4">
        <f t="shared" si="65"/>
        <v>208.003252065</v>
      </c>
      <c r="I183" s="4">
        <f t="shared" si="65"/>
        <v>11995.52</v>
      </c>
      <c r="K183" s="4">
        <v>0</v>
      </c>
      <c r="L183" s="4">
        <f>K183*0.2447529</f>
        <v>0</v>
      </c>
      <c r="M183" s="4">
        <v>0</v>
      </c>
      <c r="N183" s="4">
        <v>0</v>
      </c>
      <c r="O183" s="4">
        <f>N183*0.2447529</f>
        <v>0</v>
      </c>
      <c r="P183" s="4">
        <v>0</v>
      </c>
      <c r="R183" s="4">
        <f>B183+E183+K183+N183</f>
        <v>849.85</v>
      </c>
      <c r="S183" s="4">
        <f>R183*0.2447529</f>
        <v>208.003252065</v>
      </c>
      <c r="T183" s="4">
        <f>D183+G183+M183+P183</f>
        <v>11995.52</v>
      </c>
      <c r="V183" s="4">
        <v>699.5</v>
      </c>
      <c r="W183" s="4">
        <f>V183*0.2447529*(23/24)</f>
        <v>164.07112631875</v>
      </c>
      <c r="X183" s="4">
        <v>849.46</v>
      </c>
      <c r="Y183" s="4">
        <v>0</v>
      </c>
      <c r="Z183" s="4">
        <f>Y183*0.2447529*(23/24)</f>
        <v>0</v>
      </c>
      <c r="AA183" s="4">
        <f>(Z183/AM183)*AO183</f>
        <v>0</v>
      </c>
      <c r="AB183" s="4">
        <f t="shared" si="66"/>
        <v>164.07112631875</v>
      </c>
      <c r="AC183" s="4">
        <f t="shared" si="66"/>
        <v>849.46</v>
      </c>
      <c r="AE183" s="4">
        <v>0</v>
      </c>
      <c r="AF183" s="4">
        <f>AE183*0.2447529*(23/24)</f>
        <v>0</v>
      </c>
      <c r="AG183" s="4">
        <v>0</v>
      </c>
      <c r="AH183" s="4">
        <v>0</v>
      </c>
      <c r="AI183" s="4">
        <f>AH183*0.2447529*(23/24)</f>
        <v>0</v>
      </c>
      <c r="AJ183" s="4">
        <v>0</v>
      </c>
      <c r="AL183" s="4">
        <f>V183+Y183+AE183+AH183</f>
        <v>699.5</v>
      </c>
      <c r="AM183" s="4">
        <f>AL183*0.2447529*(23/24)</f>
        <v>164.07112631875</v>
      </c>
      <c r="AN183" s="4">
        <f>X183+AA183+AG183+AJ183</f>
        <v>849.46</v>
      </c>
      <c r="AO183" s="4">
        <v>849.46</v>
      </c>
      <c r="AQ183" s="4">
        <f>T183+AN183</f>
        <v>12844.98</v>
      </c>
      <c r="AR183" s="1">
        <f>T183/AQ183</f>
        <v>0.9338683283274868</v>
      </c>
      <c r="AS183" s="1">
        <f>AN183/AQ183</f>
        <v>0.06613167167251331</v>
      </c>
      <c r="AU183" s="4">
        <f>I183+AC183</f>
        <v>12844.98</v>
      </c>
      <c r="AV183" s="1">
        <f>I183/AU183</f>
        <v>0.9338683283274868</v>
      </c>
      <c r="AW183" s="1">
        <f>AC183/AU183</f>
        <v>0.06613167167251331</v>
      </c>
      <c r="AY183" s="4">
        <f>T183+AO183</f>
        <v>12844.98</v>
      </c>
      <c r="AZ183" s="1">
        <f>T183/AY183</f>
        <v>0.9338683283274868</v>
      </c>
      <c r="BA183" s="1">
        <f>AO183/AY183</f>
        <v>0.06613167167251331</v>
      </c>
      <c r="BB183" s="1">
        <f t="shared" si="37"/>
        <v>1</v>
      </c>
    </row>
    <row r="184" spans="1:54" ht="12.75">
      <c r="A184" s="3">
        <v>1444</v>
      </c>
      <c r="B184" s="4">
        <v>875.29</v>
      </c>
      <c r="C184" s="4">
        <f>B184*0.2447529</f>
        <v>214.229765841</v>
      </c>
      <c r="D184" s="4">
        <v>12438.39</v>
      </c>
      <c r="E184" s="4">
        <v>0</v>
      </c>
      <c r="F184" s="4">
        <f>E184*0.2447529</f>
        <v>0</v>
      </c>
      <c r="G184" s="4">
        <f>(F184/S184)*T184</f>
        <v>0</v>
      </c>
      <c r="H184" s="4">
        <f t="shared" si="65"/>
        <v>214.229765841</v>
      </c>
      <c r="I184" s="4">
        <f t="shared" si="65"/>
        <v>12438.39</v>
      </c>
      <c r="K184" s="4">
        <v>0</v>
      </c>
      <c r="L184" s="4">
        <f>K184*0.2447529</f>
        <v>0</v>
      </c>
      <c r="M184" s="4">
        <v>0</v>
      </c>
      <c r="N184" s="4">
        <v>0</v>
      </c>
      <c r="O184" s="4">
        <f>N184*0.2447529</f>
        <v>0</v>
      </c>
      <c r="P184" s="4">
        <v>0</v>
      </c>
      <c r="R184" s="4">
        <f>B184+E184+K184+N184</f>
        <v>875.29</v>
      </c>
      <c r="S184" s="4">
        <f>R184*0.2447529</f>
        <v>214.229765841</v>
      </c>
      <c r="T184" s="4">
        <f>D184+G184+M184+P184</f>
        <v>12438.39</v>
      </c>
      <c r="V184" s="4">
        <v>671.3</v>
      </c>
      <c r="W184" s="4">
        <f>V184*0.2447529*(23/24)</f>
        <v>157.45667919624998</v>
      </c>
      <c r="X184" s="4">
        <v>805.5</v>
      </c>
      <c r="Y184" s="4">
        <v>0</v>
      </c>
      <c r="Z184" s="4">
        <f>Y184*0.2447529*(23/24)</f>
        <v>0</v>
      </c>
      <c r="AA184" s="4">
        <f>(Z184/AM184)*AO184</f>
        <v>0</v>
      </c>
      <c r="AB184" s="4">
        <f t="shared" si="66"/>
        <v>157.45667919624998</v>
      </c>
      <c r="AC184" s="4">
        <f t="shared" si="66"/>
        <v>805.5</v>
      </c>
      <c r="AE184" s="4">
        <v>0</v>
      </c>
      <c r="AF184" s="4">
        <f>AE184*0.2447529*(23/24)</f>
        <v>0</v>
      </c>
      <c r="AG184" s="4">
        <v>0</v>
      </c>
      <c r="AH184" s="4">
        <v>0</v>
      </c>
      <c r="AI184" s="4">
        <f>AH184*0.2447529*(23/24)</f>
        <v>0</v>
      </c>
      <c r="AJ184" s="4">
        <v>0</v>
      </c>
      <c r="AL184" s="4">
        <f>V184+Y184+AE184+AH184</f>
        <v>671.3</v>
      </c>
      <c r="AM184" s="4">
        <f>AL184*0.2447529*(23/24)</f>
        <v>157.45667919624998</v>
      </c>
      <c r="AN184" s="4">
        <f>X184+AA184+AG184+AJ184</f>
        <v>805.5</v>
      </c>
      <c r="AO184" s="4">
        <v>805.5</v>
      </c>
      <c r="AQ184" s="4">
        <f>T184+AN184</f>
        <v>13243.89</v>
      </c>
      <c r="AR184" s="1">
        <f>T184/AQ184</f>
        <v>0.939179500886824</v>
      </c>
      <c r="AS184" s="1">
        <f>AN184/AQ184</f>
        <v>0.06082049911317597</v>
      </c>
      <c r="AU184" s="4">
        <f>I184+AC184</f>
        <v>13243.89</v>
      </c>
      <c r="AV184" s="1">
        <f>I184/AU184</f>
        <v>0.939179500886824</v>
      </c>
      <c r="AW184" s="1">
        <f>AC184/AU184</f>
        <v>0.06082049911317597</v>
      </c>
      <c r="AY184" s="4">
        <f>T184+AO184</f>
        <v>13243.89</v>
      </c>
      <c r="AZ184" s="1">
        <f>T184/AY184</f>
        <v>0.939179500886824</v>
      </c>
      <c r="BA184" s="1">
        <f>AO184/AY184</f>
        <v>0.06082049911317597</v>
      </c>
      <c r="BB184" s="1">
        <f t="shared" si="37"/>
        <v>1</v>
      </c>
    </row>
    <row r="185" spans="1:54" ht="12.75">
      <c r="A185" s="3">
        <v>1445</v>
      </c>
      <c r="B185" s="4">
        <v>418.62</v>
      </c>
      <c r="C185" s="4">
        <f>B185*0.2447529</f>
        <v>102.458458998</v>
      </c>
      <c r="D185" s="4">
        <v>5948.75</v>
      </c>
      <c r="E185" s="4">
        <v>0</v>
      </c>
      <c r="F185" s="4">
        <f>E185*0.2447529</f>
        <v>0</v>
      </c>
      <c r="G185" s="4">
        <f>(F185/S185)*T185</f>
        <v>0</v>
      </c>
      <c r="H185" s="4">
        <f t="shared" si="65"/>
        <v>102.458458998</v>
      </c>
      <c r="I185" s="4">
        <f t="shared" si="65"/>
        <v>5948.75</v>
      </c>
      <c r="K185" s="4">
        <v>0</v>
      </c>
      <c r="L185" s="4">
        <f>K185*0.2447529</f>
        <v>0</v>
      </c>
      <c r="M185" s="4">
        <v>0</v>
      </c>
      <c r="N185" s="4">
        <v>0</v>
      </c>
      <c r="O185" s="4">
        <f>N185*0.2447529</f>
        <v>0</v>
      </c>
      <c r="P185" s="4">
        <v>0</v>
      </c>
      <c r="R185" s="4">
        <f>B185+E185+K185+N185</f>
        <v>418.62</v>
      </c>
      <c r="S185" s="4">
        <f>R185*0.2447529</f>
        <v>102.458458998</v>
      </c>
      <c r="T185" s="4">
        <f>D185+G185+M185+P185</f>
        <v>5948.75</v>
      </c>
      <c r="V185" s="4">
        <v>149.5</v>
      </c>
      <c r="W185" s="4">
        <f>V185*0.2447529*(23/24)</f>
        <v>35.06595194375</v>
      </c>
      <c r="X185" s="4">
        <v>179.4</v>
      </c>
      <c r="Y185" s="4">
        <v>0</v>
      </c>
      <c r="Z185" s="4">
        <f>Y185*0.2447529*(23/24)</f>
        <v>0</v>
      </c>
      <c r="AA185" s="4">
        <f>(Z185/AM185)*AO185</f>
        <v>0</v>
      </c>
      <c r="AB185" s="4">
        <f t="shared" si="66"/>
        <v>35.06595194375</v>
      </c>
      <c r="AC185" s="4">
        <f t="shared" si="66"/>
        <v>179.4</v>
      </c>
      <c r="AE185" s="4">
        <v>0</v>
      </c>
      <c r="AF185" s="4">
        <f>AE185*0.2447529*(23/24)</f>
        <v>0</v>
      </c>
      <c r="AG185" s="4">
        <v>0</v>
      </c>
      <c r="AH185" s="4">
        <v>0</v>
      </c>
      <c r="AI185" s="4">
        <f>AH185*0.2447529*(23/24)</f>
        <v>0</v>
      </c>
      <c r="AJ185" s="4">
        <v>0</v>
      </c>
      <c r="AL185" s="4">
        <f>V185+Y185+AE185+AH185</f>
        <v>149.5</v>
      </c>
      <c r="AM185" s="4">
        <f>AL185*0.2447529*(23/24)</f>
        <v>35.06595194375</v>
      </c>
      <c r="AN185" s="4">
        <f>X185+AA185+AG185+AJ185</f>
        <v>179.4</v>
      </c>
      <c r="AO185" s="4">
        <v>179.4</v>
      </c>
      <c r="AQ185" s="4">
        <f>T185+AN185</f>
        <v>6128.15</v>
      </c>
      <c r="AR185" s="1">
        <f>T185/AQ185</f>
        <v>0.9707252596623778</v>
      </c>
      <c r="AS185" s="1">
        <f>AN185/AQ185</f>
        <v>0.029274740337622288</v>
      </c>
      <c r="AU185" s="4">
        <f>I185+AC185</f>
        <v>6128.15</v>
      </c>
      <c r="AV185" s="1">
        <f>I185/AU185</f>
        <v>0.9707252596623778</v>
      </c>
      <c r="AW185" s="1">
        <f>AC185/AU185</f>
        <v>0.029274740337622288</v>
      </c>
      <c r="AY185" s="4">
        <f>T185+AO185</f>
        <v>6128.15</v>
      </c>
      <c r="AZ185" s="1">
        <f>T185/AY185</f>
        <v>0.9707252596623778</v>
      </c>
      <c r="BA185" s="1">
        <f>AO185/AY185</f>
        <v>0.029274740337622288</v>
      </c>
      <c r="BB185" s="1">
        <f t="shared" si="37"/>
        <v>1</v>
      </c>
    </row>
    <row r="186" ht="12.75">
      <c r="BB186" s="1">
        <f t="shared" si="37"/>
        <v>0</v>
      </c>
    </row>
    <row r="187" spans="1:54" ht="12.75">
      <c r="A187" s="3" t="s">
        <v>33</v>
      </c>
      <c r="B187" s="4">
        <f aca="true" t="shared" si="67" ref="B187:I187">AVERAGE(B181:B186)</f>
        <v>457.32399999999996</v>
      </c>
      <c r="C187" s="4">
        <f t="shared" si="67"/>
        <v>111.93137523959999</v>
      </c>
      <c r="D187" s="4">
        <f t="shared" si="67"/>
        <v>6466.29</v>
      </c>
      <c r="E187" s="4">
        <f t="shared" si="67"/>
        <v>0</v>
      </c>
      <c r="F187" s="4">
        <f t="shared" si="67"/>
        <v>0</v>
      </c>
      <c r="G187" s="4">
        <f t="shared" si="67"/>
        <v>0</v>
      </c>
      <c r="H187" s="4">
        <f t="shared" si="67"/>
        <v>111.93137523959999</v>
      </c>
      <c r="I187" s="4">
        <f t="shared" si="67"/>
        <v>6466.29</v>
      </c>
      <c r="K187" s="4">
        <v>0</v>
      </c>
      <c r="L187" s="4">
        <f>AVERAGE(L181:L186)</f>
        <v>0</v>
      </c>
      <c r="M187" s="4">
        <f>AVERAGE(M181:M186)</f>
        <v>0</v>
      </c>
      <c r="N187" s="4">
        <f>AVERAGE(N181:N186)</f>
        <v>0</v>
      </c>
      <c r="O187" s="4">
        <f>AVERAGE(O181:O186)</f>
        <v>0</v>
      </c>
      <c r="P187" s="4">
        <f>AVERAGE(P181:P186)</f>
        <v>0</v>
      </c>
      <c r="R187" s="4">
        <f>AVERAGE(R181:R186)</f>
        <v>457.32399999999996</v>
      </c>
      <c r="S187" s="4">
        <f>AVERAGE(S181:S186)</f>
        <v>111.93137523959999</v>
      </c>
      <c r="T187" s="4">
        <f>AVERAGE(T181:T186)</f>
        <v>6466.29</v>
      </c>
      <c r="V187" s="4">
        <f aca="true" t="shared" si="68" ref="V187:AC187">AVERAGE(V181:V186)</f>
        <v>437.7799999999999</v>
      </c>
      <c r="W187" s="4">
        <f t="shared" si="68"/>
        <v>102.68342770524998</v>
      </c>
      <c r="X187" s="4">
        <f t="shared" si="68"/>
        <v>527.552</v>
      </c>
      <c r="Y187" s="4">
        <f t="shared" si="68"/>
        <v>0</v>
      </c>
      <c r="Z187" s="4">
        <f t="shared" si="68"/>
        <v>0</v>
      </c>
      <c r="AA187" s="4">
        <f t="shared" si="68"/>
        <v>0</v>
      </c>
      <c r="AB187" s="4">
        <f t="shared" si="68"/>
        <v>102.68342770524998</v>
      </c>
      <c r="AC187" s="4">
        <f t="shared" si="68"/>
        <v>527.552</v>
      </c>
      <c r="AE187" s="4">
        <f aca="true" t="shared" si="69" ref="AE187:AJ187">AVERAGE(AE181:AE186)</f>
        <v>0</v>
      </c>
      <c r="AF187" s="4">
        <f t="shared" si="69"/>
        <v>0</v>
      </c>
      <c r="AG187" s="4">
        <f t="shared" si="69"/>
        <v>0</v>
      </c>
      <c r="AH187" s="4">
        <f t="shared" si="69"/>
        <v>0</v>
      </c>
      <c r="AI187" s="4">
        <f t="shared" si="69"/>
        <v>0</v>
      </c>
      <c r="AJ187" s="4">
        <f t="shared" si="69"/>
        <v>0</v>
      </c>
      <c r="AL187" s="4">
        <f>AVERAGE(AL181:AL186)</f>
        <v>437.7799999999999</v>
      </c>
      <c r="AM187" s="4">
        <f>AVERAGE(AM181:AM186)</f>
        <v>102.68342770524998</v>
      </c>
      <c r="AN187" s="4">
        <f>AVERAGE(AN181:AN186)</f>
        <v>527.552</v>
      </c>
      <c r="AQ187" s="4">
        <f>AVERAGE(AQ181:AQ186)</f>
        <v>6993.842</v>
      </c>
      <c r="AR187" s="1">
        <f>T187/AQ187</f>
        <v>0.9245690709055195</v>
      </c>
      <c r="AS187" s="1">
        <f>AN187/AQ187</f>
        <v>0.07543092909448056</v>
      </c>
      <c r="BB187" s="1">
        <f t="shared" si="37"/>
        <v>0</v>
      </c>
    </row>
    <row r="188" ht="12.75">
      <c r="BB188" s="1">
        <f t="shared" si="37"/>
        <v>0</v>
      </c>
    </row>
    <row r="189" spans="1:54" ht="12.75">
      <c r="A189" s="3">
        <v>1446</v>
      </c>
      <c r="B189" s="4">
        <v>52.1</v>
      </c>
      <c r="C189" s="4">
        <f>B189*0.2447529</f>
        <v>12.75162609</v>
      </c>
      <c r="D189" s="4">
        <v>740.42</v>
      </c>
      <c r="E189" s="4">
        <v>0</v>
      </c>
      <c r="F189" s="4">
        <f>E189*0.2447529</f>
        <v>0</v>
      </c>
      <c r="G189" s="4">
        <f>(F189/S189)*T189</f>
        <v>0</v>
      </c>
      <c r="H189" s="4">
        <f aca="true" t="shared" si="70" ref="H189:I193">C189+F189</f>
        <v>12.75162609</v>
      </c>
      <c r="I189" s="4">
        <f t="shared" si="70"/>
        <v>740.42</v>
      </c>
      <c r="K189" s="4">
        <v>0</v>
      </c>
      <c r="L189" s="4">
        <f>K189*0.2447529</f>
        <v>0</v>
      </c>
      <c r="M189" s="4">
        <v>0</v>
      </c>
      <c r="N189" s="4">
        <v>0</v>
      </c>
      <c r="O189" s="4">
        <f>N189*0.2447529</f>
        <v>0</v>
      </c>
      <c r="P189" s="4">
        <v>0</v>
      </c>
      <c r="R189" s="4">
        <f>B189+E189+K189+N189</f>
        <v>52.1</v>
      </c>
      <c r="S189" s="4">
        <f>R189*0.2447529</f>
        <v>12.75162609</v>
      </c>
      <c r="T189" s="4">
        <f>D189+G189+M189+P189</f>
        <v>740.42</v>
      </c>
      <c r="V189" s="4">
        <v>38</v>
      </c>
      <c r="W189" s="4">
        <f>V189*0.2447529*(23/24)</f>
        <v>8.913084775</v>
      </c>
      <c r="X189" s="4">
        <v>45.6</v>
      </c>
      <c r="Y189" s="4">
        <v>0</v>
      </c>
      <c r="Z189" s="4">
        <f>Y189*0.2447529*(23/24)</f>
        <v>0</v>
      </c>
      <c r="AA189" s="4">
        <f>(Z189/AM189)*AO189</f>
        <v>0</v>
      </c>
      <c r="AB189" s="4">
        <f aca="true" t="shared" si="71" ref="AB189:AC193">W189+Z189</f>
        <v>8.913084775</v>
      </c>
      <c r="AC189" s="4">
        <f t="shared" si="71"/>
        <v>45.6</v>
      </c>
      <c r="AE189" s="4">
        <v>0</v>
      </c>
      <c r="AF189" s="4">
        <f>AE189*0.2447529*(23/24)</f>
        <v>0</v>
      </c>
      <c r="AG189" s="4">
        <v>0</v>
      </c>
      <c r="AH189" s="4">
        <v>0</v>
      </c>
      <c r="AI189" s="4">
        <f>AH189*0.2447529*(23/24)</f>
        <v>0</v>
      </c>
      <c r="AJ189" s="4">
        <v>0</v>
      </c>
      <c r="AL189" s="4">
        <f>V189+Y189+AE189+AH189</f>
        <v>38</v>
      </c>
      <c r="AM189" s="4">
        <f>AL189*0.2447529*(23/24)</f>
        <v>8.913084775</v>
      </c>
      <c r="AN189" s="4">
        <f>X189+AA189+AG189+AJ189</f>
        <v>45.6</v>
      </c>
      <c r="AO189" s="4">
        <v>45.6</v>
      </c>
      <c r="AQ189" s="4">
        <f>T189+AN189</f>
        <v>786.02</v>
      </c>
      <c r="AR189" s="1">
        <f>T189/AQ189</f>
        <v>0.9419862090023154</v>
      </c>
      <c r="AS189" s="1">
        <f>AN189/AQ189</f>
        <v>0.05801379099768454</v>
      </c>
      <c r="AU189" s="4">
        <f>I189+AC189</f>
        <v>786.02</v>
      </c>
      <c r="AV189" s="1">
        <f>I189/AU189</f>
        <v>0.9419862090023154</v>
      </c>
      <c r="AW189" s="1">
        <f>AC189/AU189</f>
        <v>0.05801379099768454</v>
      </c>
      <c r="AY189" s="4">
        <f>T189+AO189</f>
        <v>786.02</v>
      </c>
      <c r="AZ189" s="1">
        <f>T189/AY189</f>
        <v>0.9419862090023154</v>
      </c>
      <c r="BA189" s="1">
        <f>AO189/AY189</f>
        <v>0.05801379099768454</v>
      </c>
      <c r="BB189" s="1">
        <f t="shared" si="37"/>
        <v>1</v>
      </c>
    </row>
    <row r="190" spans="1:54" ht="12.75">
      <c r="A190" s="3">
        <v>1447</v>
      </c>
      <c r="B190" s="4">
        <v>0</v>
      </c>
      <c r="C190" s="4">
        <f>B190*0.2447529</f>
        <v>0</v>
      </c>
      <c r="D190" s="4">
        <v>0</v>
      </c>
      <c r="E190" s="4">
        <v>0</v>
      </c>
      <c r="F190" s="4">
        <f>E190*0.2447529</f>
        <v>0</v>
      </c>
      <c r="G190" s="4">
        <v>0</v>
      </c>
      <c r="H190" s="4">
        <f t="shared" si="70"/>
        <v>0</v>
      </c>
      <c r="I190" s="4">
        <f t="shared" si="70"/>
        <v>0</v>
      </c>
      <c r="K190" s="4">
        <v>0</v>
      </c>
      <c r="L190" s="4">
        <f>K190*0.2447529</f>
        <v>0</v>
      </c>
      <c r="M190" s="4">
        <v>0</v>
      </c>
      <c r="N190" s="4">
        <v>0</v>
      </c>
      <c r="O190" s="4">
        <f>N190*0.2447529</f>
        <v>0</v>
      </c>
      <c r="P190" s="4">
        <v>0</v>
      </c>
      <c r="R190" s="4">
        <f>B190+E190+K190+N190</f>
        <v>0</v>
      </c>
      <c r="S190" s="4">
        <f>R190*0.2447529</f>
        <v>0</v>
      </c>
      <c r="T190" s="4">
        <f>D190+G190+M190+P190</f>
        <v>0</v>
      </c>
      <c r="V190" s="4">
        <v>88</v>
      </c>
      <c r="W190" s="4">
        <f>V190*0.2447529*(23/24)</f>
        <v>20.640827899999998</v>
      </c>
      <c r="X190" s="4">
        <v>158.33</v>
      </c>
      <c r="Y190" s="4">
        <v>0</v>
      </c>
      <c r="Z190" s="4">
        <f>Y190*0.2447529*(23/24)</f>
        <v>0</v>
      </c>
      <c r="AA190" s="4">
        <f>(Z190/AM190)*AO190</f>
        <v>0</v>
      </c>
      <c r="AB190" s="4">
        <f t="shared" si="71"/>
        <v>20.640827899999998</v>
      </c>
      <c r="AC190" s="4">
        <f t="shared" si="71"/>
        <v>158.33</v>
      </c>
      <c r="AE190" s="4">
        <v>0</v>
      </c>
      <c r="AF190" s="4">
        <f>AE190*0.2447529*(23/24)</f>
        <v>0</v>
      </c>
      <c r="AG190" s="4">
        <v>0</v>
      </c>
      <c r="AH190" s="4">
        <v>0</v>
      </c>
      <c r="AI190" s="4">
        <f>AH190*0.2447529*(23/24)</f>
        <v>0</v>
      </c>
      <c r="AJ190" s="4">
        <v>0</v>
      </c>
      <c r="AL190" s="4">
        <f>V190+Y190+AE190+AH190</f>
        <v>88</v>
      </c>
      <c r="AM190" s="4">
        <f>AL190*0.2447529*(23/24)</f>
        <v>20.640827899999998</v>
      </c>
      <c r="AN190" s="4">
        <f>X190+AA190+AG190+AJ190</f>
        <v>158.33</v>
      </c>
      <c r="AO190" s="4">
        <v>158.33</v>
      </c>
      <c r="AQ190" s="4">
        <f>T190+AN190</f>
        <v>158.33</v>
      </c>
      <c r="AR190" s="1">
        <f>T190/AQ190</f>
        <v>0</v>
      </c>
      <c r="AS190" s="1">
        <f>AN190/AQ190</f>
        <v>1</v>
      </c>
      <c r="AU190" s="4">
        <f>I190+AC190</f>
        <v>158.33</v>
      </c>
      <c r="AV190" s="1">
        <f>I190/AU190</f>
        <v>0</v>
      </c>
      <c r="AW190" s="1">
        <f>AC190/AU190</f>
        <v>1</v>
      </c>
      <c r="AY190" s="4">
        <f>T190+AO190</f>
        <v>158.33</v>
      </c>
      <c r="AZ190" s="1">
        <f>T190/AY190</f>
        <v>0</v>
      </c>
      <c r="BA190" s="1">
        <f>AO190/AY190</f>
        <v>1</v>
      </c>
      <c r="BB190" s="1">
        <f t="shared" si="37"/>
        <v>1</v>
      </c>
    </row>
    <row r="191" spans="1:54" ht="12.75">
      <c r="A191" s="3">
        <v>1448</v>
      </c>
      <c r="B191" s="4">
        <v>0</v>
      </c>
      <c r="C191" s="4">
        <f>B191*0.2447529</f>
        <v>0</v>
      </c>
      <c r="D191" s="4">
        <v>0</v>
      </c>
      <c r="E191" s="4">
        <v>0</v>
      </c>
      <c r="F191" s="4">
        <f>E191*0.2447529</f>
        <v>0</v>
      </c>
      <c r="G191" s="4">
        <v>0</v>
      </c>
      <c r="H191" s="4">
        <f t="shared" si="70"/>
        <v>0</v>
      </c>
      <c r="I191" s="4">
        <f t="shared" si="70"/>
        <v>0</v>
      </c>
      <c r="K191" s="4">
        <v>0</v>
      </c>
      <c r="L191" s="4">
        <f>K191*0.2447529</f>
        <v>0</v>
      </c>
      <c r="M191" s="4">
        <v>0</v>
      </c>
      <c r="N191" s="4">
        <v>0</v>
      </c>
      <c r="O191" s="4">
        <f>N191*0.2447529</f>
        <v>0</v>
      </c>
      <c r="P191" s="4">
        <v>0</v>
      </c>
      <c r="R191" s="4">
        <f>B191+E191+K191+N191</f>
        <v>0</v>
      </c>
      <c r="S191" s="4">
        <f>R191*0.2447529</f>
        <v>0</v>
      </c>
      <c r="T191" s="4">
        <f>D191+G191+M191+P191</f>
        <v>0</v>
      </c>
      <c r="V191" s="4">
        <v>0</v>
      </c>
      <c r="W191" s="4">
        <f>V191*0.2447529*(23/24)</f>
        <v>0</v>
      </c>
      <c r="X191" s="4">
        <v>0</v>
      </c>
      <c r="Y191" s="4">
        <v>0</v>
      </c>
      <c r="Z191" s="4">
        <f>Y191*0.2447529*(23/24)</f>
        <v>0</v>
      </c>
      <c r="AA191" s="4">
        <v>0</v>
      </c>
      <c r="AB191" s="4">
        <f t="shared" si="71"/>
        <v>0</v>
      </c>
      <c r="AC191" s="4">
        <f t="shared" si="71"/>
        <v>0</v>
      </c>
      <c r="AE191" s="4">
        <v>0</v>
      </c>
      <c r="AF191" s="4">
        <f>AE191*0.2447529*(23/24)</f>
        <v>0</v>
      </c>
      <c r="AG191" s="4">
        <v>0</v>
      </c>
      <c r="AH191" s="4">
        <v>0</v>
      </c>
      <c r="AI191" s="4">
        <f>AH191*0.2447529*(23/24)</f>
        <v>0</v>
      </c>
      <c r="AJ191" s="4">
        <v>0</v>
      </c>
      <c r="AL191" s="4">
        <f>V191+Y191+AE191+AH191</f>
        <v>0</v>
      </c>
      <c r="AM191" s="4">
        <f>AL191*0.2447529*(23/24)</f>
        <v>0</v>
      </c>
      <c r="AN191" s="4">
        <f>X191+AA191+AG191+AJ191</f>
        <v>0</v>
      </c>
      <c r="AO191" s="4">
        <v>0</v>
      </c>
      <c r="AQ191" s="4">
        <f>T191+AN191</f>
        <v>0</v>
      </c>
      <c r="AR191" s="1">
        <v>0</v>
      </c>
      <c r="AS191" s="1">
        <v>0</v>
      </c>
      <c r="AU191" s="4">
        <f>I191+AC191</f>
        <v>0</v>
      </c>
      <c r="AV191" s="4">
        <f aca="true" t="shared" si="72" ref="AV191:AW193">J191+AD191</f>
        <v>0</v>
      </c>
      <c r="AW191" s="4">
        <f t="shared" si="72"/>
        <v>0</v>
      </c>
      <c r="AY191" s="4">
        <f>T191+AO191</f>
        <v>0</v>
      </c>
      <c r="AZ191" s="1">
        <v>0</v>
      </c>
      <c r="BA191" s="1">
        <v>0</v>
      </c>
      <c r="BB191" s="1">
        <f t="shared" si="37"/>
        <v>0</v>
      </c>
    </row>
    <row r="192" spans="1:54" ht="12.75">
      <c r="A192" s="3">
        <v>1449</v>
      </c>
      <c r="B192" s="4">
        <v>0</v>
      </c>
      <c r="C192" s="4">
        <f>B192*0.2447529</f>
        <v>0</v>
      </c>
      <c r="D192" s="4">
        <v>0</v>
      </c>
      <c r="E192" s="4">
        <v>0</v>
      </c>
      <c r="F192" s="4">
        <f>E192*0.2447529</f>
        <v>0</v>
      </c>
      <c r="G192" s="4">
        <v>0</v>
      </c>
      <c r="H192" s="4">
        <f t="shared" si="70"/>
        <v>0</v>
      </c>
      <c r="I192" s="4">
        <f t="shared" si="70"/>
        <v>0</v>
      </c>
      <c r="K192" s="4">
        <v>0</v>
      </c>
      <c r="L192" s="4">
        <f>K192*0.2447529</f>
        <v>0</v>
      </c>
      <c r="M192" s="4">
        <v>0</v>
      </c>
      <c r="N192" s="4">
        <v>0</v>
      </c>
      <c r="O192" s="4">
        <f>N192*0.2447529</f>
        <v>0</v>
      </c>
      <c r="P192" s="4">
        <v>0</v>
      </c>
      <c r="R192" s="4">
        <f>B192+E192+K192+N192</f>
        <v>0</v>
      </c>
      <c r="S192" s="4">
        <f>R192*0.2447529</f>
        <v>0</v>
      </c>
      <c r="T192" s="4">
        <f>D192+G192+M192+P192</f>
        <v>0</v>
      </c>
      <c r="V192" s="4">
        <v>0</v>
      </c>
      <c r="W192" s="4">
        <f>V192*0.2447529*(23/24)</f>
        <v>0</v>
      </c>
      <c r="X192" s="4">
        <v>0</v>
      </c>
      <c r="Y192" s="4">
        <v>0</v>
      </c>
      <c r="Z192" s="4">
        <f>Y192*0.2447529*(23/24)</f>
        <v>0</v>
      </c>
      <c r="AA192" s="4">
        <v>0</v>
      </c>
      <c r="AB192" s="4">
        <f t="shared" si="71"/>
        <v>0</v>
      </c>
      <c r="AC192" s="4">
        <f t="shared" si="71"/>
        <v>0</v>
      </c>
      <c r="AE192" s="4">
        <v>0</v>
      </c>
      <c r="AF192" s="4">
        <f>AE192*0.2447529*(23/24)</f>
        <v>0</v>
      </c>
      <c r="AG192" s="4">
        <v>0</v>
      </c>
      <c r="AH192" s="4">
        <v>0</v>
      </c>
      <c r="AI192" s="4">
        <f>AH192*0.2447529*(23/24)</f>
        <v>0</v>
      </c>
      <c r="AJ192" s="4">
        <v>0</v>
      </c>
      <c r="AL192" s="4">
        <f>V192+Y192+AE192+AH192</f>
        <v>0</v>
      </c>
      <c r="AM192" s="4">
        <f>AL192*0.2447529*(23/24)</f>
        <v>0</v>
      </c>
      <c r="AN192" s="4">
        <f>X192+AA192+AG192+AJ192</f>
        <v>0</v>
      </c>
      <c r="AO192" s="4">
        <v>0</v>
      </c>
      <c r="AQ192" s="4">
        <f>T192+AN192</f>
        <v>0</v>
      </c>
      <c r="AR192" s="1">
        <v>0</v>
      </c>
      <c r="AS192" s="1">
        <v>0</v>
      </c>
      <c r="AU192" s="4">
        <f>I192+AC192</f>
        <v>0</v>
      </c>
      <c r="AV192" s="4">
        <f t="shared" si="72"/>
        <v>0</v>
      </c>
      <c r="AW192" s="4">
        <f t="shared" si="72"/>
        <v>0</v>
      </c>
      <c r="AY192" s="4">
        <f>T192+AO192</f>
        <v>0</v>
      </c>
      <c r="AZ192" s="1">
        <v>0</v>
      </c>
      <c r="BA192" s="1">
        <v>0</v>
      </c>
      <c r="BB192" s="1">
        <f t="shared" si="37"/>
        <v>0</v>
      </c>
    </row>
    <row r="193" spans="1:54" ht="12.75">
      <c r="A193" s="3">
        <v>1450</v>
      </c>
      <c r="B193" s="4">
        <v>0</v>
      </c>
      <c r="C193" s="4">
        <f>B193*0.2447529</f>
        <v>0</v>
      </c>
      <c r="D193" s="4">
        <v>0</v>
      </c>
      <c r="E193" s="4">
        <v>0</v>
      </c>
      <c r="F193" s="4">
        <f>E193*0.2447529</f>
        <v>0</v>
      </c>
      <c r="G193" s="4">
        <v>0</v>
      </c>
      <c r="H193" s="4">
        <f t="shared" si="70"/>
        <v>0</v>
      </c>
      <c r="I193" s="4">
        <f t="shared" si="70"/>
        <v>0</v>
      </c>
      <c r="K193" s="4">
        <v>0</v>
      </c>
      <c r="L193" s="4">
        <f>K193*0.2447529</f>
        <v>0</v>
      </c>
      <c r="M193" s="4">
        <v>0</v>
      </c>
      <c r="N193" s="4">
        <v>0</v>
      </c>
      <c r="O193" s="4">
        <f>N193*0.2447529</f>
        <v>0</v>
      </c>
      <c r="P193" s="4">
        <v>0</v>
      </c>
      <c r="R193" s="4">
        <f>B193+E193+K193+N193</f>
        <v>0</v>
      </c>
      <c r="S193" s="4">
        <f>R193*0.2447529</f>
        <v>0</v>
      </c>
      <c r="T193" s="4">
        <f>D193+G193+M193+P193</f>
        <v>0</v>
      </c>
      <c r="V193" s="4">
        <v>0</v>
      </c>
      <c r="W193" s="4">
        <f>V193*0.2447529*(23/24)</f>
        <v>0</v>
      </c>
      <c r="X193" s="4">
        <v>0</v>
      </c>
      <c r="Y193" s="4">
        <v>0</v>
      </c>
      <c r="Z193" s="4">
        <f>Y193*0.2447529*(23/24)</f>
        <v>0</v>
      </c>
      <c r="AA193" s="4">
        <v>0</v>
      </c>
      <c r="AB193" s="4">
        <f t="shared" si="71"/>
        <v>0</v>
      </c>
      <c r="AC193" s="4">
        <f t="shared" si="71"/>
        <v>0</v>
      </c>
      <c r="AE193" s="4">
        <v>0</v>
      </c>
      <c r="AF193" s="4">
        <f>AE193*0.2447529*(23/24)</f>
        <v>0</v>
      </c>
      <c r="AG193" s="4">
        <v>0</v>
      </c>
      <c r="AH193" s="4">
        <v>0</v>
      </c>
      <c r="AI193" s="4">
        <f>AH193*0.2447529*(23/24)</f>
        <v>0</v>
      </c>
      <c r="AJ193" s="4">
        <v>0</v>
      </c>
      <c r="AL193" s="4">
        <f>V193+Y193+AE193+AH193</f>
        <v>0</v>
      </c>
      <c r="AM193" s="4">
        <f>AL193*0.2447529*(23/24)</f>
        <v>0</v>
      </c>
      <c r="AN193" s="4">
        <f>X193+AA193+AG193+AJ193</f>
        <v>0</v>
      </c>
      <c r="AO193" s="4">
        <v>0</v>
      </c>
      <c r="AQ193" s="4">
        <f>T193+AN193</f>
        <v>0</v>
      </c>
      <c r="AR193" s="1">
        <v>0</v>
      </c>
      <c r="AS193" s="1">
        <v>0</v>
      </c>
      <c r="AU193" s="4">
        <f>I193+AC193</f>
        <v>0</v>
      </c>
      <c r="AV193" s="4">
        <f t="shared" si="72"/>
        <v>0</v>
      </c>
      <c r="AW193" s="4">
        <f t="shared" si="72"/>
        <v>0</v>
      </c>
      <c r="AY193" s="4">
        <f>T193+AO193</f>
        <v>0</v>
      </c>
      <c r="AZ193" s="1">
        <v>0</v>
      </c>
      <c r="BA193" s="1">
        <v>0</v>
      </c>
      <c r="BB193" s="1">
        <f t="shared" si="37"/>
        <v>0</v>
      </c>
    </row>
    <row r="194" spans="48:54" ht="12.75">
      <c r="AV194" s="4"/>
      <c r="AW194" s="4"/>
      <c r="BB194" s="1">
        <f t="shared" si="37"/>
        <v>0</v>
      </c>
    </row>
    <row r="195" spans="1:54" ht="12.75">
      <c r="A195" s="3" t="s">
        <v>34</v>
      </c>
      <c r="B195" s="4">
        <f aca="true" t="shared" si="73" ref="B195:I195">AVERAGE(B189:B194)</f>
        <v>10.42</v>
      </c>
      <c r="C195" s="4">
        <f t="shared" si="73"/>
        <v>2.5503252180000002</v>
      </c>
      <c r="D195" s="4">
        <f t="shared" si="73"/>
        <v>148.084</v>
      </c>
      <c r="E195" s="4">
        <f t="shared" si="73"/>
        <v>0</v>
      </c>
      <c r="F195" s="4">
        <f t="shared" si="73"/>
        <v>0</v>
      </c>
      <c r="G195" s="4">
        <f t="shared" si="73"/>
        <v>0</v>
      </c>
      <c r="H195" s="4">
        <f t="shared" si="73"/>
        <v>2.5503252180000002</v>
      </c>
      <c r="I195" s="4">
        <f t="shared" si="73"/>
        <v>148.084</v>
      </c>
      <c r="K195" s="4">
        <v>0</v>
      </c>
      <c r="L195" s="4">
        <f>AVERAGE(L189:L194)</f>
        <v>0</v>
      </c>
      <c r="M195" s="4">
        <f>AVERAGE(M189:M194)</f>
        <v>0</v>
      </c>
      <c r="N195" s="4">
        <f>AVERAGE(N189:N194)</f>
        <v>0</v>
      </c>
      <c r="O195" s="4">
        <f>AVERAGE(O189:O194)</f>
        <v>0</v>
      </c>
      <c r="P195" s="4">
        <f>AVERAGE(P189:P194)</f>
        <v>0</v>
      </c>
      <c r="R195" s="4">
        <f>AVERAGE(R189:R194)</f>
        <v>10.42</v>
      </c>
      <c r="S195" s="4">
        <f>AVERAGE(S189:S194)</f>
        <v>2.5503252180000002</v>
      </c>
      <c r="T195" s="4">
        <f>AVERAGE(T189:T194)</f>
        <v>148.084</v>
      </c>
      <c r="V195" s="4">
        <f aca="true" t="shared" si="74" ref="V195:AC195">AVERAGE(V189:V194)</f>
        <v>25.2</v>
      </c>
      <c r="W195" s="4">
        <f t="shared" si="74"/>
        <v>5.910782535</v>
      </c>
      <c r="X195" s="4">
        <f t="shared" si="74"/>
        <v>40.786</v>
      </c>
      <c r="Y195" s="4">
        <f t="shared" si="74"/>
        <v>0</v>
      </c>
      <c r="Z195" s="4">
        <f t="shared" si="74"/>
        <v>0</v>
      </c>
      <c r="AA195" s="4">
        <f t="shared" si="74"/>
        <v>0</v>
      </c>
      <c r="AB195" s="4">
        <f t="shared" si="74"/>
        <v>5.910782535</v>
      </c>
      <c r="AC195" s="4">
        <f t="shared" si="74"/>
        <v>40.786</v>
      </c>
      <c r="AE195" s="4">
        <f aca="true" t="shared" si="75" ref="AE195:AJ195">AVERAGE(AE189:AE194)</f>
        <v>0</v>
      </c>
      <c r="AF195" s="4">
        <f t="shared" si="75"/>
        <v>0</v>
      </c>
      <c r="AG195" s="4">
        <f t="shared" si="75"/>
        <v>0</v>
      </c>
      <c r="AH195" s="4">
        <f t="shared" si="75"/>
        <v>0</v>
      </c>
      <c r="AI195" s="4">
        <f t="shared" si="75"/>
        <v>0</v>
      </c>
      <c r="AJ195" s="4">
        <f t="shared" si="75"/>
        <v>0</v>
      </c>
      <c r="AL195" s="4">
        <f>AVERAGE(AL189:AL194)</f>
        <v>25.2</v>
      </c>
      <c r="AM195" s="4">
        <f>AVERAGE(AM189:AM194)</f>
        <v>5.910782535</v>
      </c>
      <c r="AN195" s="4">
        <f>AVERAGE(AN189:AN194)</f>
        <v>40.786</v>
      </c>
      <c r="AQ195" s="4">
        <f>AVERAGE(AQ189:AQ194)</f>
        <v>188.87</v>
      </c>
      <c r="AR195" s="1">
        <f>T195/AQ195</f>
        <v>0.7840525228993488</v>
      </c>
      <c r="AS195" s="1">
        <f>AN195/AQ195</f>
        <v>0.21594747710065124</v>
      </c>
      <c r="AV195" s="4"/>
      <c r="AW195" s="4"/>
      <c r="BB195" s="1">
        <f t="shared" si="37"/>
        <v>0</v>
      </c>
    </row>
    <row r="196" spans="48:54" ht="12.75">
      <c r="AV196" s="4"/>
      <c r="AW196" s="4"/>
      <c r="BB196" s="1">
        <f t="shared" si="37"/>
        <v>0</v>
      </c>
    </row>
    <row r="197" spans="1:54" ht="12.75">
      <c r="A197" s="3">
        <v>1451</v>
      </c>
      <c r="B197" s="4">
        <v>0</v>
      </c>
      <c r="C197" s="4">
        <f>B197*0.2447529</f>
        <v>0</v>
      </c>
      <c r="D197" s="4">
        <v>0</v>
      </c>
      <c r="E197" s="4">
        <v>0</v>
      </c>
      <c r="F197" s="4">
        <f>E197*0.2447529</f>
        <v>0</v>
      </c>
      <c r="G197" s="4">
        <v>0</v>
      </c>
      <c r="H197" s="4">
        <f aca="true" t="shared" si="76" ref="H197:I201">C197+F197</f>
        <v>0</v>
      </c>
      <c r="I197" s="4">
        <f t="shared" si="76"/>
        <v>0</v>
      </c>
      <c r="K197" s="4">
        <v>0</v>
      </c>
      <c r="L197" s="4">
        <f>K197*0.2447529</f>
        <v>0</v>
      </c>
      <c r="M197" s="4">
        <v>0</v>
      </c>
      <c r="N197" s="4">
        <v>0</v>
      </c>
      <c r="O197" s="4">
        <f>N197*0.2447529</f>
        <v>0</v>
      </c>
      <c r="P197" s="4">
        <v>0</v>
      </c>
      <c r="R197" s="4">
        <f>B197+E197+K197+N197</f>
        <v>0</v>
      </c>
      <c r="S197" s="4">
        <f>R197*0.2447529</f>
        <v>0</v>
      </c>
      <c r="T197" s="4">
        <f>D197+G197+M197+P197</f>
        <v>0</v>
      </c>
      <c r="V197" s="4">
        <v>0</v>
      </c>
      <c r="W197" s="4">
        <f>V197*0.2447529*(23/24)</f>
        <v>0</v>
      </c>
      <c r="X197" s="4">
        <v>0</v>
      </c>
      <c r="Y197" s="4">
        <v>0</v>
      </c>
      <c r="Z197" s="4">
        <f>Y197*0.2447529*(23/24)</f>
        <v>0</v>
      </c>
      <c r="AA197" s="4">
        <v>0</v>
      </c>
      <c r="AB197" s="4">
        <f aca="true" t="shared" si="77" ref="AB197:AC201">W197+Z197</f>
        <v>0</v>
      </c>
      <c r="AC197" s="4">
        <f t="shared" si="77"/>
        <v>0</v>
      </c>
      <c r="AE197" s="4">
        <v>0</v>
      </c>
      <c r="AF197" s="4">
        <f>AE197*0.2447529*(23/24)</f>
        <v>0</v>
      </c>
      <c r="AG197" s="4">
        <v>0</v>
      </c>
      <c r="AH197" s="4">
        <v>0</v>
      </c>
      <c r="AI197" s="4">
        <f>AH197*0.2447529*(23/24)</f>
        <v>0</v>
      </c>
      <c r="AJ197" s="4">
        <v>0</v>
      </c>
      <c r="AL197" s="4">
        <f>V197+Y197+AE197+AH197</f>
        <v>0</v>
      </c>
      <c r="AM197" s="4">
        <f>AL197*0.2447529*(23/24)</f>
        <v>0</v>
      </c>
      <c r="AN197" s="4">
        <f>X197+AA197+AG197+AJ197</f>
        <v>0</v>
      </c>
      <c r="AO197" s="4">
        <v>0</v>
      </c>
      <c r="AQ197" s="4">
        <f>T197+AN197</f>
        <v>0</v>
      </c>
      <c r="AR197" s="1">
        <v>0</v>
      </c>
      <c r="AS197" s="1">
        <v>0</v>
      </c>
      <c r="AU197" s="4">
        <f aca="true" t="shared" si="78" ref="AU197:AW199">I197+AC197</f>
        <v>0</v>
      </c>
      <c r="AV197" s="4">
        <f t="shared" si="78"/>
        <v>0</v>
      </c>
      <c r="AW197" s="4">
        <f t="shared" si="78"/>
        <v>0</v>
      </c>
      <c r="AY197" s="4">
        <f>T197+AO197</f>
        <v>0</v>
      </c>
      <c r="AZ197" s="1">
        <v>0</v>
      </c>
      <c r="BA197" s="1">
        <v>0</v>
      </c>
      <c r="BB197" s="1">
        <f t="shared" si="37"/>
        <v>0</v>
      </c>
    </row>
    <row r="198" spans="1:54" ht="12.75">
      <c r="A198" s="3">
        <v>1452</v>
      </c>
      <c r="B198" s="4">
        <v>0</v>
      </c>
      <c r="C198" s="4">
        <f>B198*0.2447529</f>
        <v>0</v>
      </c>
      <c r="D198" s="4">
        <v>0</v>
      </c>
      <c r="E198" s="4">
        <v>0</v>
      </c>
      <c r="F198" s="4">
        <f>E198*0.2447529</f>
        <v>0</v>
      </c>
      <c r="G198" s="4">
        <v>0</v>
      </c>
      <c r="H198" s="4">
        <f t="shared" si="76"/>
        <v>0</v>
      </c>
      <c r="I198" s="4">
        <f t="shared" si="76"/>
        <v>0</v>
      </c>
      <c r="K198" s="4">
        <v>0</v>
      </c>
      <c r="L198" s="4">
        <f>K198*0.2447529</f>
        <v>0</v>
      </c>
      <c r="M198" s="4">
        <v>0</v>
      </c>
      <c r="N198" s="4">
        <v>0</v>
      </c>
      <c r="O198" s="4">
        <f>N198*0.2447529</f>
        <v>0</v>
      </c>
      <c r="P198" s="4">
        <v>0</v>
      </c>
      <c r="R198" s="4">
        <f>B198+E198+K198+N198</f>
        <v>0</v>
      </c>
      <c r="S198" s="4">
        <f>R198*0.2447529</f>
        <v>0</v>
      </c>
      <c r="T198" s="4">
        <f>D198+G198+M198+P198</f>
        <v>0</v>
      </c>
      <c r="V198" s="4">
        <v>0</v>
      </c>
      <c r="W198" s="4">
        <f>V198*0.2447529*(23/24)</f>
        <v>0</v>
      </c>
      <c r="X198" s="4">
        <v>0</v>
      </c>
      <c r="Y198" s="4">
        <v>0</v>
      </c>
      <c r="Z198" s="4">
        <f>Y198*0.2447529*(23/24)</f>
        <v>0</v>
      </c>
      <c r="AA198" s="4">
        <v>0</v>
      </c>
      <c r="AB198" s="4">
        <f t="shared" si="77"/>
        <v>0</v>
      </c>
      <c r="AC198" s="4">
        <f t="shared" si="77"/>
        <v>0</v>
      </c>
      <c r="AE198" s="4">
        <v>0</v>
      </c>
      <c r="AF198" s="4">
        <f>AE198*0.2447529*(23/24)</f>
        <v>0</v>
      </c>
      <c r="AG198" s="4">
        <v>0</v>
      </c>
      <c r="AH198" s="4">
        <v>0</v>
      </c>
      <c r="AI198" s="4">
        <f>AH198*0.2447529*(23/24)</f>
        <v>0</v>
      </c>
      <c r="AJ198" s="4">
        <v>0</v>
      </c>
      <c r="AL198" s="4">
        <f>V198+Y198+AE198+AH198</f>
        <v>0</v>
      </c>
      <c r="AM198" s="4">
        <f>AL198*0.2447529*(23/24)</f>
        <v>0</v>
      </c>
      <c r="AN198" s="4">
        <f>X198+AA198+AG198+AJ198</f>
        <v>0</v>
      </c>
      <c r="AO198" s="4">
        <v>0</v>
      </c>
      <c r="AQ198" s="4">
        <f>T198+AN198</f>
        <v>0</v>
      </c>
      <c r="AR198" s="1">
        <v>0</v>
      </c>
      <c r="AS198" s="1">
        <v>0</v>
      </c>
      <c r="AU198" s="4">
        <f t="shared" si="78"/>
        <v>0</v>
      </c>
      <c r="AV198" s="4">
        <f t="shared" si="78"/>
        <v>0</v>
      </c>
      <c r="AW198" s="4">
        <f t="shared" si="78"/>
        <v>0</v>
      </c>
      <c r="AY198" s="4">
        <f>T198+AO198</f>
        <v>0</v>
      </c>
      <c r="AZ198" s="1">
        <v>0</v>
      </c>
      <c r="BA198" s="1">
        <v>0</v>
      </c>
      <c r="BB198" s="1">
        <f t="shared" si="37"/>
        <v>0</v>
      </c>
    </row>
    <row r="199" spans="1:54" ht="12.75">
      <c r="A199" s="3">
        <v>1453</v>
      </c>
      <c r="B199" s="4">
        <v>0</v>
      </c>
      <c r="C199" s="4">
        <f>B199*0.2447529</f>
        <v>0</v>
      </c>
      <c r="D199" s="4">
        <v>0</v>
      </c>
      <c r="E199" s="4">
        <v>0</v>
      </c>
      <c r="F199" s="4">
        <f>E199*0.2447529</f>
        <v>0</v>
      </c>
      <c r="G199" s="4">
        <v>0</v>
      </c>
      <c r="H199" s="4">
        <f t="shared" si="76"/>
        <v>0</v>
      </c>
      <c r="I199" s="4">
        <f t="shared" si="76"/>
        <v>0</v>
      </c>
      <c r="K199" s="4">
        <v>0</v>
      </c>
      <c r="L199" s="4">
        <f>K199*0.2447529</f>
        <v>0</v>
      </c>
      <c r="M199" s="4">
        <v>0</v>
      </c>
      <c r="N199" s="4">
        <v>0</v>
      </c>
      <c r="O199" s="4">
        <f>N199*0.2447529</f>
        <v>0</v>
      </c>
      <c r="P199" s="4">
        <v>0</v>
      </c>
      <c r="R199" s="4">
        <f>B199+E199+K199+N199</f>
        <v>0</v>
      </c>
      <c r="S199" s="4">
        <f>R199*0.2447529</f>
        <v>0</v>
      </c>
      <c r="T199" s="4">
        <f>D199+G199+M199+P199</f>
        <v>0</v>
      </c>
      <c r="V199" s="4">
        <v>0</v>
      </c>
      <c r="W199" s="4">
        <f>V199*0.2447529*(23/24)</f>
        <v>0</v>
      </c>
      <c r="X199" s="4">
        <v>0</v>
      </c>
      <c r="Y199" s="4">
        <v>0</v>
      </c>
      <c r="Z199" s="4">
        <f>Y199*0.2447529*(23/24)</f>
        <v>0</v>
      </c>
      <c r="AA199" s="4">
        <v>0</v>
      </c>
      <c r="AB199" s="4">
        <f t="shared" si="77"/>
        <v>0</v>
      </c>
      <c r="AC199" s="4">
        <f t="shared" si="77"/>
        <v>0</v>
      </c>
      <c r="AE199" s="4">
        <v>0</v>
      </c>
      <c r="AF199" s="4">
        <f>AE199*0.2447529*(23/24)</f>
        <v>0</v>
      </c>
      <c r="AG199" s="4">
        <v>0</v>
      </c>
      <c r="AH199" s="4">
        <v>0</v>
      </c>
      <c r="AI199" s="4">
        <f>AH199*0.2447529*(23/24)</f>
        <v>0</v>
      </c>
      <c r="AJ199" s="4">
        <v>0</v>
      </c>
      <c r="AL199" s="4">
        <f>V199+Y199+AE199+AH199</f>
        <v>0</v>
      </c>
      <c r="AM199" s="4">
        <f>AL199*0.2447529*(23/24)</f>
        <v>0</v>
      </c>
      <c r="AN199" s="4">
        <f>X199+AA199+AG199+AJ199</f>
        <v>0</v>
      </c>
      <c r="AO199" s="4">
        <v>0</v>
      </c>
      <c r="AQ199" s="4">
        <f>T199+AN199</f>
        <v>0</v>
      </c>
      <c r="AR199" s="1">
        <v>0</v>
      </c>
      <c r="AS199" s="1">
        <v>0</v>
      </c>
      <c r="AU199" s="4">
        <f t="shared" si="78"/>
        <v>0</v>
      </c>
      <c r="AV199" s="4">
        <f t="shared" si="78"/>
        <v>0</v>
      </c>
      <c r="AW199" s="4">
        <f t="shared" si="78"/>
        <v>0</v>
      </c>
      <c r="AY199" s="4">
        <f>T199+AO199</f>
        <v>0</v>
      </c>
      <c r="AZ199" s="1">
        <v>0</v>
      </c>
      <c r="BA199" s="1">
        <v>0</v>
      </c>
      <c r="BB199" s="1">
        <f t="shared" si="37"/>
        <v>0</v>
      </c>
    </row>
    <row r="200" spans="1:54" ht="12.75">
      <c r="A200" s="3">
        <v>1454</v>
      </c>
      <c r="B200" s="4">
        <v>3309.27</v>
      </c>
      <c r="C200" s="4">
        <f>B200*0.2447529</f>
        <v>809.953429383</v>
      </c>
      <c r="D200" s="4">
        <v>49639.08</v>
      </c>
      <c r="E200" s="4">
        <v>1238.45</v>
      </c>
      <c r="F200" s="4">
        <f>E200*0.2447529</f>
        <v>303.114229005</v>
      </c>
      <c r="G200" s="4">
        <v>18576.81</v>
      </c>
      <c r="H200" s="4">
        <f t="shared" si="76"/>
        <v>1113.067658388</v>
      </c>
      <c r="I200" s="4">
        <f t="shared" si="76"/>
        <v>68215.89</v>
      </c>
      <c r="K200" s="4">
        <v>399.04</v>
      </c>
      <c r="L200" s="4">
        <f>K200*0.2447529</f>
        <v>97.666197216</v>
      </c>
      <c r="M200" s="4">
        <v>5985.54</v>
      </c>
      <c r="N200" s="4">
        <v>2126.15</v>
      </c>
      <c r="O200" s="4">
        <f>N200*0.2447529</f>
        <v>520.381378335</v>
      </c>
      <c r="P200" s="4">
        <v>31892.25</v>
      </c>
      <c r="R200" s="4">
        <f>B200+E200+K200+N200</f>
        <v>7072.91</v>
      </c>
      <c r="S200" s="4">
        <f>R200*0.2447529</f>
        <v>1731.1152339389998</v>
      </c>
      <c r="T200" s="4">
        <f>D200+G200+M200+P200</f>
        <v>106093.68</v>
      </c>
      <c r="V200" s="4">
        <v>321.1</v>
      </c>
      <c r="W200" s="4">
        <f>V200*0.2447529*(23/24)</f>
        <v>75.31556634875001</v>
      </c>
      <c r="X200" s="4">
        <v>406.93</v>
      </c>
      <c r="Y200" s="4">
        <v>0</v>
      </c>
      <c r="Z200" s="4">
        <f>Y200*0.2447529*(23/24)</f>
        <v>0</v>
      </c>
      <c r="AA200" s="4">
        <f>(Z200/AM200)*AO200</f>
        <v>0</v>
      </c>
      <c r="AB200" s="4">
        <f t="shared" si="77"/>
        <v>75.31556634875001</v>
      </c>
      <c r="AC200" s="4">
        <f t="shared" si="77"/>
        <v>406.93</v>
      </c>
      <c r="AE200" s="4">
        <v>32.8</v>
      </c>
      <c r="AF200" s="4">
        <f>AE200*0.2447529*(23/24)</f>
        <v>7.693399489999999</v>
      </c>
      <c r="AG200" s="4">
        <v>44.06</v>
      </c>
      <c r="AH200" s="4">
        <v>551.1</v>
      </c>
      <c r="AI200" s="4">
        <f>AH200*0.2447529*(23/24)</f>
        <v>129.26318472375002</v>
      </c>
      <c r="AJ200" s="4">
        <v>666.15</v>
      </c>
      <c r="AL200" s="4">
        <f>V200+Y200+AE200+AH200</f>
        <v>905</v>
      </c>
      <c r="AM200" s="4">
        <f>AL200*0.2447529*(23/24)</f>
        <v>212.2721505625</v>
      </c>
      <c r="AN200" s="4">
        <f>X200+AA200+AG200+AJ200</f>
        <v>1117.1399999999999</v>
      </c>
      <c r="AO200" s="4">
        <v>1117.14</v>
      </c>
      <c r="AQ200" s="4">
        <f>T200+AN200</f>
        <v>107210.81999999999</v>
      </c>
      <c r="AR200" s="1">
        <f>T200/AQ200</f>
        <v>0.989579969633662</v>
      </c>
      <c r="AS200" s="1">
        <f>AN200/AQ200</f>
        <v>0.010420030366338024</v>
      </c>
      <c r="AU200" s="4">
        <f>I200+AC200</f>
        <v>68622.81999999999</v>
      </c>
      <c r="AV200" s="1">
        <f>I200/AU200</f>
        <v>0.9940700484182959</v>
      </c>
      <c r="AW200" s="1">
        <f>AC200/AU200</f>
        <v>0.005929951581704162</v>
      </c>
      <c r="AY200" s="4">
        <f>T200+AO200</f>
        <v>107210.81999999999</v>
      </c>
      <c r="AZ200" s="1">
        <f>T200/AY200</f>
        <v>0.989579969633662</v>
      </c>
      <c r="BA200" s="1">
        <f>AO200/AY200</f>
        <v>0.010420030366338026</v>
      </c>
      <c r="BB200" s="1">
        <f aca="true" t="shared" si="79" ref="BB200:BB263">AZ200+BA200</f>
        <v>1</v>
      </c>
    </row>
    <row r="201" spans="1:54" ht="12.75">
      <c r="A201" s="3">
        <v>1455</v>
      </c>
      <c r="B201" s="4">
        <v>3277.14</v>
      </c>
      <c r="C201" s="4">
        <f>B201*0.2447529</f>
        <v>802.0895187059999</v>
      </c>
      <c r="D201" s="4">
        <v>49157.09</v>
      </c>
      <c r="E201" s="4">
        <v>4045.79</v>
      </c>
      <c r="F201" s="4">
        <f>E201*0.2447529</f>
        <v>990.218835291</v>
      </c>
      <c r="G201" s="4">
        <v>60686.86</v>
      </c>
      <c r="H201" s="4">
        <f t="shared" si="76"/>
        <v>1792.3083539969998</v>
      </c>
      <c r="I201" s="4">
        <f t="shared" si="76"/>
        <v>109843.95</v>
      </c>
      <c r="K201" s="4">
        <v>799.78</v>
      </c>
      <c r="L201" s="4">
        <f>K201*0.2447529</f>
        <v>195.748474362</v>
      </c>
      <c r="M201" s="4">
        <v>11996.63</v>
      </c>
      <c r="N201" s="4">
        <v>1704.95</v>
      </c>
      <c r="O201" s="4">
        <f>N201*0.2447529</f>
        <v>417.291456855</v>
      </c>
      <c r="P201" s="4">
        <v>25574.2</v>
      </c>
      <c r="R201" s="4">
        <f>B201+E201+K201+N201</f>
        <v>9827.66</v>
      </c>
      <c r="S201" s="4">
        <f>R201*0.2447529</f>
        <v>2405.348285214</v>
      </c>
      <c r="T201" s="4">
        <f>D201+G201+M201+P201</f>
        <v>147414.78</v>
      </c>
      <c r="V201" s="4">
        <v>812.2</v>
      </c>
      <c r="W201" s="4">
        <f>V201*0.2447529*(23/24)</f>
        <v>190.5054593225</v>
      </c>
      <c r="X201" s="4">
        <v>1012.97</v>
      </c>
      <c r="Y201" s="4">
        <v>1037.1</v>
      </c>
      <c r="Z201" s="4">
        <f>Y201*0.2447529*(23/24)</f>
        <v>243.25684789874998</v>
      </c>
      <c r="AA201" s="4">
        <v>1336.35</v>
      </c>
      <c r="AB201" s="4">
        <f t="shared" si="77"/>
        <v>433.76230722125</v>
      </c>
      <c r="AC201" s="4">
        <f t="shared" si="77"/>
        <v>2349.3199999999997</v>
      </c>
      <c r="AE201" s="4">
        <v>166.2</v>
      </c>
      <c r="AF201" s="4">
        <f>AE201*0.2447529*(23/24)</f>
        <v>38.9830181475</v>
      </c>
      <c r="AG201" s="4">
        <v>223.17</v>
      </c>
      <c r="AH201" s="4">
        <v>588.5</v>
      </c>
      <c r="AI201" s="4">
        <f>AH201*0.2447529*(23/24)</f>
        <v>138.03553658125</v>
      </c>
      <c r="AJ201" s="4">
        <v>711.95</v>
      </c>
      <c r="AL201" s="4">
        <f>V201+Y201+AE201+AH201</f>
        <v>2604</v>
      </c>
      <c r="AM201" s="4">
        <f>AL201*0.2447529*(23/24)</f>
        <v>610.78086195</v>
      </c>
      <c r="AN201" s="4">
        <f>X201+AA201+AG201+AJ201</f>
        <v>3284.4399999999996</v>
      </c>
      <c r="AO201" s="4">
        <v>3284.44</v>
      </c>
      <c r="AQ201" s="4">
        <f>T201+AN201</f>
        <v>150699.22</v>
      </c>
      <c r="AR201" s="1">
        <f>T201/AQ201</f>
        <v>0.9782053284681897</v>
      </c>
      <c r="AS201" s="1">
        <f>AN201/AQ201</f>
        <v>0.02179467153181018</v>
      </c>
      <c r="AU201" s="4">
        <f>I201+AC201</f>
        <v>112193.26999999999</v>
      </c>
      <c r="AV201" s="1">
        <f>I201/AU201</f>
        <v>0.9790600630501277</v>
      </c>
      <c r="AW201" s="1">
        <f>AC201/AU201</f>
        <v>0.020939936949872305</v>
      </c>
      <c r="AY201" s="4">
        <f>T201+AO201</f>
        <v>150699.22</v>
      </c>
      <c r="AZ201" s="1">
        <f>T201/AY201</f>
        <v>0.9782053284681897</v>
      </c>
      <c r="BA201" s="1">
        <f>AO201/AY201</f>
        <v>0.021794671531810184</v>
      </c>
      <c r="BB201" s="1">
        <f t="shared" si="79"/>
        <v>0.9999999999999999</v>
      </c>
    </row>
    <row r="202" ht="12.75">
      <c r="BB202" s="1">
        <f t="shared" si="79"/>
        <v>0</v>
      </c>
    </row>
    <row r="203" spans="1:54" ht="12.75">
      <c r="A203" s="3" t="s">
        <v>35</v>
      </c>
      <c r="B203" s="4">
        <f aca="true" t="shared" si="80" ref="B203:I203">AVERAGE(B197:B202)</f>
        <v>1317.282</v>
      </c>
      <c r="C203" s="4">
        <f t="shared" si="80"/>
        <v>322.4085896178</v>
      </c>
      <c r="D203" s="4">
        <f t="shared" si="80"/>
        <v>19759.234</v>
      </c>
      <c r="E203" s="4">
        <f t="shared" si="80"/>
        <v>1056.848</v>
      </c>
      <c r="F203" s="4">
        <f t="shared" si="80"/>
        <v>258.6666128592</v>
      </c>
      <c r="G203" s="4">
        <f t="shared" si="80"/>
        <v>15852.734</v>
      </c>
      <c r="H203" s="4">
        <f t="shared" si="80"/>
        <v>581.075202477</v>
      </c>
      <c r="I203" s="4">
        <f t="shared" si="80"/>
        <v>35611.968</v>
      </c>
      <c r="K203" s="4">
        <f aca="true" t="shared" si="81" ref="K203:P203">AVERAGE(K197:K202)</f>
        <v>239.76399999999998</v>
      </c>
      <c r="L203" s="4">
        <f t="shared" si="81"/>
        <v>58.68293431560001</v>
      </c>
      <c r="M203" s="4">
        <f t="shared" si="81"/>
        <v>3596.4339999999997</v>
      </c>
      <c r="N203" s="4">
        <f t="shared" si="81"/>
        <v>766.22</v>
      </c>
      <c r="O203" s="4">
        <f t="shared" si="81"/>
        <v>187.534567038</v>
      </c>
      <c r="P203" s="4">
        <f t="shared" si="81"/>
        <v>11493.289999999999</v>
      </c>
      <c r="R203" s="4">
        <f>AVERAGE(R197:R202)</f>
        <v>3380.114</v>
      </c>
      <c r="S203" s="4">
        <f>AVERAGE(S197:S202)</f>
        <v>827.2927038306</v>
      </c>
      <c r="T203" s="4">
        <f>AVERAGE(T197:T202)</f>
        <v>50701.691999999995</v>
      </c>
      <c r="V203" s="4">
        <f aca="true" t="shared" si="82" ref="V203:AC203">AVERAGE(V197:V202)</f>
        <v>226.66000000000003</v>
      </c>
      <c r="W203" s="4">
        <f t="shared" si="82"/>
        <v>53.164205134250004</v>
      </c>
      <c r="X203" s="4">
        <f t="shared" si="82"/>
        <v>283.98</v>
      </c>
      <c r="Y203" s="4">
        <f t="shared" si="82"/>
        <v>207.42</v>
      </c>
      <c r="Z203" s="4">
        <f t="shared" si="82"/>
        <v>48.651369579749996</v>
      </c>
      <c r="AA203" s="4">
        <f t="shared" si="82"/>
        <v>267.27</v>
      </c>
      <c r="AB203" s="4">
        <f t="shared" si="82"/>
        <v>101.81557471400001</v>
      </c>
      <c r="AC203" s="4">
        <f t="shared" si="82"/>
        <v>551.2499999999999</v>
      </c>
      <c r="AE203" s="4">
        <f aca="true" t="shared" si="83" ref="AE203:AJ203">AVERAGE(AE197:AE202)</f>
        <v>39.8</v>
      </c>
      <c r="AF203" s="4">
        <f t="shared" si="83"/>
        <v>9.3352835275</v>
      </c>
      <c r="AG203" s="4">
        <f t="shared" si="83"/>
        <v>53.446000000000005</v>
      </c>
      <c r="AH203" s="4">
        <f t="shared" si="83"/>
        <v>227.92</v>
      </c>
      <c r="AI203" s="4">
        <f t="shared" si="83"/>
        <v>53.459744261000004</v>
      </c>
      <c r="AJ203" s="4">
        <f t="shared" si="83"/>
        <v>275.62</v>
      </c>
      <c r="AL203" s="4">
        <f>AVERAGE(AL197:AL202)</f>
        <v>701.8</v>
      </c>
      <c r="AM203" s="4">
        <f>AVERAGE(AM197:AM202)</f>
        <v>164.6106025025</v>
      </c>
      <c r="AN203" s="4">
        <f>AVERAGE(AN197:AN202)</f>
        <v>880.316</v>
      </c>
      <c r="AQ203" s="4">
        <f>AVERAGE(AQ197:AQ202)</f>
        <v>51582.007999999994</v>
      </c>
      <c r="AR203" s="1">
        <f>T203/AQ203</f>
        <v>0.9829336616752105</v>
      </c>
      <c r="AS203" s="1">
        <f>AN203/AQ203</f>
        <v>0.01706633832478953</v>
      </c>
      <c r="BB203" s="1">
        <f t="shared" si="79"/>
        <v>0</v>
      </c>
    </row>
    <row r="204" ht="12.75">
      <c r="BB204" s="1">
        <f t="shared" si="79"/>
        <v>0</v>
      </c>
    </row>
    <row r="205" spans="1:54" ht="12.75">
      <c r="A205" s="3">
        <v>1456</v>
      </c>
      <c r="B205" s="4">
        <v>1049.78</v>
      </c>
      <c r="C205" s="4">
        <f>B205*0.2447529</f>
        <v>256.936699362</v>
      </c>
      <c r="D205" s="4">
        <v>15746.67</v>
      </c>
      <c r="E205" s="4">
        <v>1113.85</v>
      </c>
      <c r="F205" s="4">
        <f>E205*0.2447529</f>
        <v>272.61801766499997</v>
      </c>
      <c r="G205" s="4">
        <v>16707.75</v>
      </c>
      <c r="H205" s="4">
        <f aca="true" t="shared" si="84" ref="H205:I209">C205+F205</f>
        <v>529.5547170269999</v>
      </c>
      <c r="I205" s="4">
        <f t="shared" si="84"/>
        <v>32454.42</v>
      </c>
      <c r="K205" s="4">
        <v>0</v>
      </c>
      <c r="L205" s="4">
        <f>K205*0.2447529</f>
        <v>0</v>
      </c>
      <c r="M205" s="4">
        <v>0</v>
      </c>
      <c r="N205" s="4">
        <v>553.19</v>
      </c>
      <c r="O205" s="4">
        <f>N205*0.2447529</f>
        <v>135.39485675100002</v>
      </c>
      <c r="P205" s="4">
        <v>8297.8</v>
      </c>
      <c r="R205" s="4">
        <f>B205+E205+K205+N205</f>
        <v>2716.82</v>
      </c>
      <c r="S205" s="4">
        <f>R205*0.2447529</f>
        <v>664.9495737780001</v>
      </c>
      <c r="T205" s="4">
        <f>D205+G205+M205+P205</f>
        <v>40752.22</v>
      </c>
      <c r="V205" s="4">
        <v>797.9</v>
      </c>
      <c r="W205" s="4">
        <f>V205*0.2447529*(23/24)</f>
        <v>187.15132478875</v>
      </c>
      <c r="X205" s="4">
        <v>988.81</v>
      </c>
      <c r="Y205" s="4">
        <v>238.9</v>
      </c>
      <c r="Z205" s="4">
        <f>Y205*0.2447529*(23/24)</f>
        <v>56.035156651250006</v>
      </c>
      <c r="AA205" s="4">
        <v>311.75</v>
      </c>
      <c r="AB205" s="4">
        <f aca="true" t="shared" si="85" ref="AB205:AC209">W205+Z205</f>
        <v>243.18648144000002</v>
      </c>
      <c r="AC205" s="4">
        <f t="shared" si="85"/>
        <v>1300.56</v>
      </c>
      <c r="AE205" s="4">
        <v>0</v>
      </c>
      <c r="AF205" s="4">
        <f>AE205*0.2447529*(23/24)</f>
        <v>0</v>
      </c>
      <c r="AG205" s="4">
        <v>0</v>
      </c>
      <c r="AH205" s="4">
        <v>33.2</v>
      </c>
      <c r="AI205" s="4">
        <f>AH205*0.2447529*(23/24)</f>
        <v>7.787221435000001</v>
      </c>
      <c r="AJ205" s="4">
        <v>46.53</v>
      </c>
      <c r="AL205" s="4">
        <f>V205+Y205+AE205+AH205</f>
        <v>1070</v>
      </c>
      <c r="AM205" s="4">
        <f>AL205*0.2447529*(23/24)</f>
        <v>250.97370287500001</v>
      </c>
      <c r="AN205" s="4">
        <f>X205+AA205+AG205+AJ205</f>
        <v>1347.09</v>
      </c>
      <c r="AO205" s="4">
        <v>1347.09</v>
      </c>
      <c r="AQ205" s="4">
        <f>T205+AN205</f>
        <v>42099.31</v>
      </c>
      <c r="AR205" s="1">
        <f>T205/AQ205</f>
        <v>0.968002088395273</v>
      </c>
      <c r="AS205" s="1">
        <f>AN205/AQ205</f>
        <v>0.031997911604727015</v>
      </c>
      <c r="AU205" s="4">
        <f>I205+AC205</f>
        <v>33754.979999999996</v>
      </c>
      <c r="AV205" s="1">
        <f>I205/AU205</f>
        <v>0.9614705741197299</v>
      </c>
      <c r="AW205" s="1">
        <f>AC205/AU205</f>
        <v>0.03852942588027011</v>
      </c>
      <c r="AY205" s="4">
        <f>T205+AO205</f>
        <v>42099.31</v>
      </c>
      <c r="AZ205" s="1">
        <f>T205/AY205</f>
        <v>0.968002088395273</v>
      </c>
      <c r="BA205" s="1">
        <f>AO205/AY205</f>
        <v>0.031997911604727015</v>
      </c>
      <c r="BB205" s="1">
        <f t="shared" si="79"/>
        <v>1</v>
      </c>
    </row>
    <row r="206" spans="1:54" ht="12.75">
      <c r="A206" s="3">
        <v>1457</v>
      </c>
      <c r="B206" s="4">
        <v>1079.78</v>
      </c>
      <c r="C206" s="4">
        <f>B206*0.2447529</f>
        <v>264.279286362</v>
      </c>
      <c r="D206" s="4">
        <v>16196.72</v>
      </c>
      <c r="E206" s="4">
        <v>0</v>
      </c>
      <c r="F206" s="4">
        <f>E206*0.2447529</f>
        <v>0</v>
      </c>
      <c r="G206" s="4">
        <f>(F206/S206)*T206</f>
        <v>0</v>
      </c>
      <c r="H206" s="4">
        <f t="shared" si="84"/>
        <v>264.279286362</v>
      </c>
      <c r="I206" s="4">
        <f t="shared" si="84"/>
        <v>16196.72</v>
      </c>
      <c r="K206" s="4">
        <v>0</v>
      </c>
      <c r="L206" s="4">
        <f>K206*0.2447529</f>
        <v>0</v>
      </c>
      <c r="M206" s="4">
        <v>0</v>
      </c>
      <c r="N206" s="4">
        <v>0</v>
      </c>
      <c r="O206" s="4">
        <f>N206*0.2447529</f>
        <v>0</v>
      </c>
      <c r="P206" s="4">
        <v>0</v>
      </c>
      <c r="R206" s="4">
        <f>B206+E206+K206+N206</f>
        <v>1079.78</v>
      </c>
      <c r="S206" s="4">
        <f>R206*0.2447529</f>
        <v>264.279286362</v>
      </c>
      <c r="T206" s="4">
        <f>D206+G206+M206+P206</f>
        <v>16196.72</v>
      </c>
      <c r="V206" s="4">
        <v>32</v>
      </c>
      <c r="W206" s="4">
        <f>V206*0.2447529*(23/24)</f>
        <v>7.5057556000000005</v>
      </c>
      <c r="X206" s="4">
        <v>69</v>
      </c>
      <c r="Y206" s="4">
        <v>0</v>
      </c>
      <c r="Z206" s="4">
        <f>Y206*0.2447529*(23/24)</f>
        <v>0</v>
      </c>
      <c r="AA206" s="4">
        <f>(Z206/AM206)*AO206</f>
        <v>0</v>
      </c>
      <c r="AB206" s="4">
        <f t="shared" si="85"/>
        <v>7.5057556000000005</v>
      </c>
      <c r="AC206" s="4">
        <f t="shared" si="85"/>
        <v>69</v>
      </c>
      <c r="AE206" s="4">
        <v>0</v>
      </c>
      <c r="AF206" s="4">
        <f>AE206*0.2447529*(23/24)</f>
        <v>0</v>
      </c>
      <c r="AG206" s="4">
        <v>0</v>
      </c>
      <c r="AH206" s="4">
        <v>0</v>
      </c>
      <c r="AI206" s="4">
        <f>AH206*0.2447529*(23/24)</f>
        <v>0</v>
      </c>
      <c r="AJ206" s="4">
        <v>0</v>
      </c>
      <c r="AL206" s="4">
        <f>V206+Y206+AE206+AH206</f>
        <v>32</v>
      </c>
      <c r="AM206" s="4">
        <f>AL206*0.2447529*(23/24)</f>
        <v>7.5057556000000005</v>
      </c>
      <c r="AN206" s="4">
        <f>X206+AA206+AG206+AJ206</f>
        <v>69</v>
      </c>
      <c r="AO206" s="4">
        <v>69</v>
      </c>
      <c r="AQ206" s="4">
        <f>T206+AN206</f>
        <v>16265.72</v>
      </c>
      <c r="AR206" s="1">
        <f>T206/AQ206</f>
        <v>0.995757949847901</v>
      </c>
      <c r="AS206" s="1">
        <f>AN206/AQ206</f>
        <v>0.0042420501520990155</v>
      </c>
      <c r="AU206" s="4">
        <f>I206+AC206</f>
        <v>16265.72</v>
      </c>
      <c r="AV206" s="1">
        <f>I206/AU206</f>
        <v>0.995757949847901</v>
      </c>
      <c r="AW206" s="1">
        <f>AC206/AU206</f>
        <v>0.0042420501520990155</v>
      </c>
      <c r="AY206" s="4">
        <f>T206+AO206</f>
        <v>16265.72</v>
      </c>
      <c r="AZ206" s="1">
        <f>T206/AY206</f>
        <v>0.995757949847901</v>
      </c>
      <c r="BA206" s="1">
        <f>AO206/AY206</f>
        <v>0.0042420501520990155</v>
      </c>
      <c r="BB206" s="1">
        <f t="shared" si="79"/>
        <v>1</v>
      </c>
    </row>
    <row r="207" spans="1:54" ht="12.75">
      <c r="A207" s="3">
        <v>1458</v>
      </c>
      <c r="B207" s="4">
        <v>992.88</v>
      </c>
      <c r="C207" s="4">
        <f>B207*0.2447529</f>
        <v>243.010259352</v>
      </c>
      <c r="D207" s="4">
        <v>14893.16</v>
      </c>
      <c r="E207" s="4">
        <v>0</v>
      </c>
      <c r="F207" s="4">
        <f>E207*0.2447529</f>
        <v>0</v>
      </c>
      <c r="G207" s="4">
        <f>(F207/S207)*T207</f>
        <v>0</v>
      </c>
      <c r="H207" s="4">
        <f t="shared" si="84"/>
        <v>243.010259352</v>
      </c>
      <c r="I207" s="4">
        <f t="shared" si="84"/>
        <v>14893.16</v>
      </c>
      <c r="K207" s="4">
        <v>0</v>
      </c>
      <c r="L207" s="4">
        <f>K207*0.2447529</f>
        <v>0</v>
      </c>
      <c r="M207" s="4">
        <v>0</v>
      </c>
      <c r="N207" s="4">
        <v>0</v>
      </c>
      <c r="O207" s="4">
        <f>N207*0.2447529</f>
        <v>0</v>
      </c>
      <c r="P207" s="4">
        <v>0</v>
      </c>
      <c r="R207" s="4">
        <f>B207+E207+K207+N207</f>
        <v>992.88</v>
      </c>
      <c r="S207" s="4">
        <f>R207*0.2447529</f>
        <v>243.010259352</v>
      </c>
      <c r="T207" s="4">
        <f>D207+G207+M207+P207</f>
        <v>14893.16</v>
      </c>
      <c r="V207" s="4">
        <v>255.6</v>
      </c>
      <c r="W207" s="4">
        <f>V207*0.2447529*(23/24)</f>
        <v>59.952222855</v>
      </c>
      <c r="X207" s="4">
        <v>606.26</v>
      </c>
      <c r="Y207" s="4">
        <v>0</v>
      </c>
      <c r="Z207" s="4">
        <f>Y207*0.2447529*(23/24)</f>
        <v>0</v>
      </c>
      <c r="AA207" s="4">
        <f>(Z207/AM207)*AO207</f>
        <v>0</v>
      </c>
      <c r="AB207" s="4">
        <f t="shared" si="85"/>
        <v>59.952222855</v>
      </c>
      <c r="AC207" s="4">
        <f t="shared" si="85"/>
        <v>606.26</v>
      </c>
      <c r="AE207" s="4">
        <v>0</v>
      </c>
      <c r="AF207" s="4">
        <f>AE207*0.2447529*(23/24)</f>
        <v>0</v>
      </c>
      <c r="AG207" s="4">
        <v>0</v>
      </c>
      <c r="AH207" s="4">
        <v>0</v>
      </c>
      <c r="AI207" s="4">
        <f>AH207*0.2447529*(23/24)</f>
        <v>0</v>
      </c>
      <c r="AJ207" s="4">
        <v>0</v>
      </c>
      <c r="AL207" s="4">
        <f>V207+Y207+AE207+AH207</f>
        <v>255.6</v>
      </c>
      <c r="AM207" s="4">
        <f>AL207*0.2447529*(23/24)</f>
        <v>59.952222855</v>
      </c>
      <c r="AN207" s="4">
        <f>X207+AA207+AG207+AJ207</f>
        <v>606.26</v>
      </c>
      <c r="AO207" s="4">
        <v>606.26</v>
      </c>
      <c r="AQ207" s="4">
        <f>T207+AN207</f>
        <v>15499.42</v>
      </c>
      <c r="AR207" s="1">
        <f>T207/AQ207</f>
        <v>0.9608849879543879</v>
      </c>
      <c r="AS207" s="1">
        <f>AN207/AQ207</f>
        <v>0.039115012045612026</v>
      </c>
      <c r="AU207" s="4">
        <f>I207+AC207</f>
        <v>15499.42</v>
      </c>
      <c r="AV207" s="1">
        <f>I207/AU207</f>
        <v>0.9608849879543879</v>
      </c>
      <c r="AW207" s="1">
        <f>AC207/AU207</f>
        <v>0.039115012045612026</v>
      </c>
      <c r="AY207" s="4">
        <f>T207+AO207</f>
        <v>15499.42</v>
      </c>
      <c r="AZ207" s="1">
        <f>T207/AY207</f>
        <v>0.9608849879543879</v>
      </c>
      <c r="BA207" s="1">
        <f>AO207/AY207</f>
        <v>0.039115012045612026</v>
      </c>
      <c r="BB207" s="1">
        <f t="shared" si="79"/>
        <v>1</v>
      </c>
    </row>
    <row r="208" spans="1:54" ht="12.75">
      <c r="A208" s="3">
        <v>1459</v>
      </c>
      <c r="B208" s="4">
        <v>69.94</v>
      </c>
      <c r="C208" s="4">
        <f>B208*0.2447529</f>
        <v>17.118017826</v>
      </c>
      <c r="D208" s="4">
        <v>1049.08</v>
      </c>
      <c r="E208" s="4">
        <v>165.83</v>
      </c>
      <c r="F208" s="4">
        <f>E208*0.2447529</f>
        <v>40.587373407</v>
      </c>
      <c r="G208" s="4">
        <v>2487.5</v>
      </c>
      <c r="H208" s="4">
        <f t="shared" si="84"/>
        <v>57.705391233</v>
      </c>
      <c r="I208" s="4">
        <f t="shared" si="84"/>
        <v>3536.58</v>
      </c>
      <c r="K208" s="4">
        <v>0</v>
      </c>
      <c r="L208" s="4">
        <f>K208*0.2447529</f>
        <v>0</v>
      </c>
      <c r="M208" s="4">
        <v>0</v>
      </c>
      <c r="N208" s="4">
        <v>0</v>
      </c>
      <c r="O208" s="4">
        <f>N208*0.2447529</f>
        <v>0</v>
      </c>
      <c r="P208" s="4">
        <v>0</v>
      </c>
      <c r="R208" s="4">
        <f>B208+E208+K208+N208</f>
        <v>235.77</v>
      </c>
      <c r="S208" s="4">
        <f>R208*0.2447529</f>
        <v>57.705391233</v>
      </c>
      <c r="T208" s="4">
        <f>D208+G208+M208+P208</f>
        <v>3536.58</v>
      </c>
      <c r="V208" s="4">
        <v>8.1</v>
      </c>
      <c r="W208" s="4">
        <f>V208*0.2447529*(23/24)</f>
        <v>1.89989438625</v>
      </c>
      <c r="X208" s="4">
        <v>19.2</v>
      </c>
      <c r="Y208" s="4">
        <v>0</v>
      </c>
      <c r="Z208" s="4">
        <f>Y208*0.2447529*(23/24)</f>
        <v>0</v>
      </c>
      <c r="AA208" s="4">
        <f>(Z208/AM208)*AO208</f>
        <v>0</v>
      </c>
      <c r="AB208" s="4">
        <f t="shared" si="85"/>
        <v>1.89989438625</v>
      </c>
      <c r="AC208" s="4">
        <f t="shared" si="85"/>
        <v>19.2</v>
      </c>
      <c r="AE208" s="4">
        <v>0</v>
      </c>
      <c r="AF208" s="4">
        <f>AE208*0.2447529*(23/24)</f>
        <v>0</v>
      </c>
      <c r="AG208" s="4">
        <v>0</v>
      </c>
      <c r="AH208" s="4">
        <v>0</v>
      </c>
      <c r="AI208" s="4">
        <f>AH208*0.2447529*(23/24)</f>
        <v>0</v>
      </c>
      <c r="AJ208" s="4">
        <v>0</v>
      </c>
      <c r="AL208" s="4">
        <f>V208+Y208+AE208+AH208</f>
        <v>8.1</v>
      </c>
      <c r="AM208" s="4">
        <f>AL208*0.2447529*(23/24)</f>
        <v>1.89989438625</v>
      </c>
      <c r="AN208" s="4">
        <f>X208+AA208+AG208+AJ208</f>
        <v>19.2</v>
      </c>
      <c r="AO208" s="4">
        <v>19.2</v>
      </c>
      <c r="AQ208" s="4">
        <f>T208+AN208</f>
        <v>3555.7799999999997</v>
      </c>
      <c r="AR208" s="1">
        <f>T208/AQ208</f>
        <v>0.9946003408534837</v>
      </c>
      <c r="AS208" s="1">
        <f>AN208/AQ208</f>
        <v>0.0053996591465163765</v>
      </c>
      <c r="AU208" s="4">
        <f>I208+AC208</f>
        <v>3555.7799999999997</v>
      </c>
      <c r="AV208" s="1">
        <f>I208/AU208</f>
        <v>0.9946003408534837</v>
      </c>
      <c r="AW208" s="1">
        <f>AC208/AU208</f>
        <v>0.0053996591465163765</v>
      </c>
      <c r="AY208" s="4">
        <f>T208+AO208</f>
        <v>3555.7799999999997</v>
      </c>
      <c r="AZ208" s="1">
        <f>T208/AY208</f>
        <v>0.9946003408534837</v>
      </c>
      <c r="BA208" s="1">
        <f>AO208/AY208</f>
        <v>0.0053996591465163765</v>
      </c>
      <c r="BB208" s="1">
        <f t="shared" si="79"/>
        <v>1</v>
      </c>
    </row>
    <row r="209" spans="1:54" ht="12.75">
      <c r="A209" s="3">
        <v>1460</v>
      </c>
      <c r="B209" s="4">
        <v>92.39</v>
      </c>
      <c r="C209" s="4">
        <f>B209*0.2447529</f>
        <v>22.612720431</v>
      </c>
      <c r="D209" s="4">
        <v>1385.91</v>
      </c>
      <c r="E209" s="4">
        <v>53.67</v>
      </c>
      <c r="F209" s="4">
        <f>E209*0.2447529</f>
        <v>13.135888143</v>
      </c>
      <c r="G209" s="4">
        <v>805</v>
      </c>
      <c r="H209" s="4">
        <f t="shared" si="84"/>
        <v>35.748608574</v>
      </c>
      <c r="I209" s="4">
        <f t="shared" si="84"/>
        <v>2190.91</v>
      </c>
      <c r="K209" s="4">
        <v>0</v>
      </c>
      <c r="L209" s="4">
        <f>K209*0.2447529</f>
        <v>0</v>
      </c>
      <c r="M209" s="4">
        <v>0</v>
      </c>
      <c r="N209" s="4">
        <v>0</v>
      </c>
      <c r="O209" s="4">
        <f>N209*0.2447529</f>
        <v>0</v>
      </c>
      <c r="P209" s="4">
        <v>0</v>
      </c>
      <c r="R209" s="4">
        <f>B209+E209+K209+N209</f>
        <v>146.06</v>
      </c>
      <c r="S209" s="4">
        <f>R209*0.2447529</f>
        <v>35.748608574</v>
      </c>
      <c r="T209" s="4">
        <f>D209+G209+M209+P209</f>
        <v>2190.91</v>
      </c>
      <c r="V209" s="4">
        <v>0</v>
      </c>
      <c r="W209" s="4">
        <f>V209*0.2447529*(23/24)</f>
        <v>0</v>
      </c>
      <c r="X209" s="4">
        <v>0</v>
      </c>
      <c r="Y209" s="4">
        <v>0</v>
      </c>
      <c r="Z209" s="4">
        <f>Y209*0.2447529*(23/24)</f>
        <v>0</v>
      </c>
      <c r="AA209" s="4">
        <v>0</v>
      </c>
      <c r="AB209" s="4">
        <f t="shared" si="85"/>
        <v>0</v>
      </c>
      <c r="AC209" s="4">
        <f t="shared" si="85"/>
        <v>0</v>
      </c>
      <c r="AE209" s="4">
        <v>0</v>
      </c>
      <c r="AF209" s="4">
        <f>AE209*0.2447529*(23/24)</f>
        <v>0</v>
      </c>
      <c r="AG209" s="4">
        <v>0</v>
      </c>
      <c r="AH209" s="4">
        <v>0</v>
      </c>
      <c r="AI209" s="4">
        <f>AH209*0.2447529*(23/24)</f>
        <v>0</v>
      </c>
      <c r="AJ209" s="4">
        <v>0</v>
      </c>
      <c r="AL209" s="4">
        <f>V209+Y209+AE209+AH209</f>
        <v>0</v>
      </c>
      <c r="AM209" s="4">
        <f>AL209*0.2447529*(23/24)</f>
        <v>0</v>
      </c>
      <c r="AN209" s="4">
        <f>X209+AA209+AG209+AJ209</f>
        <v>0</v>
      </c>
      <c r="AO209" s="4">
        <v>0</v>
      </c>
      <c r="AQ209" s="4">
        <f>T209+AN209</f>
        <v>2190.91</v>
      </c>
      <c r="AR209" s="1">
        <f>T209/AQ209</f>
        <v>1</v>
      </c>
      <c r="AS209" s="1">
        <f>AN209/AQ209</f>
        <v>0</v>
      </c>
      <c r="AU209" s="4">
        <f>I209+AC209</f>
        <v>2190.91</v>
      </c>
      <c r="AV209" s="1">
        <f>I209/AU209</f>
        <v>1</v>
      </c>
      <c r="AW209" s="1">
        <f>AC209/AU209</f>
        <v>0</v>
      </c>
      <c r="AY209" s="4">
        <f>T209+AO209</f>
        <v>2190.91</v>
      </c>
      <c r="AZ209" s="1">
        <f>T209/AY209</f>
        <v>1</v>
      </c>
      <c r="BA209" s="1">
        <f>AO209/AY209</f>
        <v>0</v>
      </c>
      <c r="BB209" s="1">
        <f t="shared" si="79"/>
        <v>1</v>
      </c>
    </row>
    <row r="210" ht="12.75">
      <c r="BB210" s="1">
        <f t="shared" si="79"/>
        <v>0</v>
      </c>
    </row>
    <row r="211" spans="1:54" ht="12.75">
      <c r="A211" s="3" t="s">
        <v>37</v>
      </c>
      <c r="B211" s="4">
        <f aca="true" t="shared" si="86" ref="B211:I211">AVERAGE(B205:B210)</f>
        <v>656.954</v>
      </c>
      <c r="C211" s="4">
        <f t="shared" si="86"/>
        <v>160.79139666659998</v>
      </c>
      <c r="D211" s="4">
        <f t="shared" si="86"/>
        <v>9854.308</v>
      </c>
      <c r="E211" s="4">
        <f t="shared" si="86"/>
        <v>266.66999999999996</v>
      </c>
      <c r="F211" s="4">
        <f t="shared" si="86"/>
        <v>65.26825584299999</v>
      </c>
      <c r="G211" s="4">
        <f t="shared" si="86"/>
        <v>4000.05</v>
      </c>
      <c r="H211" s="4">
        <f t="shared" si="86"/>
        <v>226.05965250959997</v>
      </c>
      <c r="I211" s="4">
        <f t="shared" si="86"/>
        <v>13854.358000000002</v>
      </c>
      <c r="K211" s="4">
        <f aca="true" t="shared" si="87" ref="K211:P211">AVERAGE(K205:K210)</f>
        <v>0</v>
      </c>
      <c r="L211" s="4">
        <f t="shared" si="87"/>
        <v>0</v>
      </c>
      <c r="M211" s="4">
        <f t="shared" si="87"/>
        <v>0</v>
      </c>
      <c r="N211" s="4">
        <f t="shared" si="87"/>
        <v>110.638</v>
      </c>
      <c r="O211" s="4">
        <f t="shared" si="87"/>
        <v>27.078971350200003</v>
      </c>
      <c r="P211" s="4">
        <f t="shared" si="87"/>
        <v>1659.56</v>
      </c>
      <c r="R211" s="4">
        <f>AVERAGE(R205:R210)</f>
        <v>1034.2620000000002</v>
      </c>
      <c r="S211" s="4">
        <f>AVERAGE(S205:S210)</f>
        <v>253.13862385980002</v>
      </c>
      <c r="T211" s="4">
        <f>AVERAGE(T205:T210)</f>
        <v>15513.918000000001</v>
      </c>
      <c r="V211" s="4">
        <f aca="true" t="shared" si="88" ref="V211:AC211">AVERAGE(V205:V210)</f>
        <v>218.71999999999997</v>
      </c>
      <c r="W211" s="4">
        <f t="shared" si="88"/>
        <v>51.301839526</v>
      </c>
      <c r="X211" s="4">
        <f t="shared" si="88"/>
        <v>336.654</v>
      </c>
      <c r="Y211" s="4">
        <f t="shared" si="88"/>
        <v>47.78</v>
      </c>
      <c r="Z211" s="4">
        <f t="shared" si="88"/>
        <v>11.20703133025</v>
      </c>
      <c r="AA211" s="4">
        <f t="shared" si="88"/>
        <v>62.35</v>
      </c>
      <c r="AB211" s="4">
        <f t="shared" si="88"/>
        <v>62.508870856250006</v>
      </c>
      <c r="AC211" s="4">
        <f t="shared" si="88"/>
        <v>399.004</v>
      </c>
      <c r="AE211" s="4">
        <f aca="true" t="shared" si="89" ref="AE211:AJ211">AVERAGE(AE205:AE210)</f>
        <v>0</v>
      </c>
      <c r="AF211" s="4">
        <f t="shared" si="89"/>
        <v>0</v>
      </c>
      <c r="AG211" s="4">
        <f t="shared" si="89"/>
        <v>0</v>
      </c>
      <c r="AH211" s="4">
        <f t="shared" si="89"/>
        <v>6.640000000000001</v>
      </c>
      <c r="AI211" s="4">
        <f t="shared" si="89"/>
        <v>1.5574442870000003</v>
      </c>
      <c r="AJ211" s="4">
        <f t="shared" si="89"/>
        <v>9.306000000000001</v>
      </c>
      <c r="AL211" s="4">
        <f>AVERAGE(AL205:AL210)</f>
        <v>273.14</v>
      </c>
      <c r="AM211" s="4">
        <f>AVERAGE(AM205:AM210)</f>
        <v>64.06631514325001</v>
      </c>
      <c r="AN211" s="4">
        <f>AVERAGE(AN205:AN210)</f>
        <v>408.31</v>
      </c>
      <c r="AQ211" s="4">
        <f>AVERAGE(AQ205:AQ210)</f>
        <v>15922.228</v>
      </c>
      <c r="AR211" s="1">
        <f>T211/AQ211</f>
        <v>0.9743559758094158</v>
      </c>
      <c r="AS211" s="1">
        <f>AN211/AQ211</f>
        <v>0.025644024190584383</v>
      </c>
      <c r="BB211" s="1">
        <f t="shared" si="79"/>
        <v>0</v>
      </c>
    </row>
    <row r="212" ht="12.75">
      <c r="BB212" s="1">
        <f t="shared" si="79"/>
        <v>0</v>
      </c>
    </row>
    <row r="213" spans="1:54" ht="12.75">
      <c r="A213" s="3">
        <v>1461</v>
      </c>
      <c r="B213" s="4">
        <v>92.39</v>
      </c>
      <c r="C213" s="4">
        <f>B213*0.2447529</f>
        <v>22.612720431</v>
      </c>
      <c r="D213" s="4">
        <v>1385.91</v>
      </c>
      <c r="E213" s="4">
        <v>0</v>
      </c>
      <c r="F213" s="4">
        <f>E213*0.2447529</f>
        <v>0</v>
      </c>
      <c r="G213" s="4">
        <f>(F213/S213)*T213</f>
        <v>0</v>
      </c>
      <c r="H213" s="4">
        <f aca="true" t="shared" si="90" ref="H213:I217">C213+F213</f>
        <v>22.612720431</v>
      </c>
      <c r="I213" s="4">
        <f t="shared" si="90"/>
        <v>1385.91</v>
      </c>
      <c r="K213" s="4">
        <v>0</v>
      </c>
      <c r="L213" s="4">
        <f>K213*0.2447529</f>
        <v>0</v>
      </c>
      <c r="M213" s="4">
        <v>0</v>
      </c>
      <c r="N213" s="4">
        <v>0</v>
      </c>
      <c r="O213" s="4">
        <f>N213*0.2447529</f>
        <v>0</v>
      </c>
      <c r="P213" s="4">
        <v>0</v>
      </c>
      <c r="R213" s="4">
        <f>B213+E213+K213+N213</f>
        <v>92.39</v>
      </c>
      <c r="S213" s="4">
        <f>R213*0.2447529</f>
        <v>22.612720431</v>
      </c>
      <c r="T213" s="4">
        <f>D213+G213+M213+P213</f>
        <v>1385.91</v>
      </c>
      <c r="V213" s="4">
        <v>0</v>
      </c>
      <c r="W213" s="4">
        <f>V213*0.2447529*(23/24)</f>
        <v>0</v>
      </c>
      <c r="X213" s="4">
        <v>0</v>
      </c>
      <c r="Y213" s="4">
        <v>0</v>
      </c>
      <c r="Z213" s="4">
        <f>Y213*0.2447529*(23/24)</f>
        <v>0</v>
      </c>
      <c r="AA213" s="4">
        <v>0</v>
      </c>
      <c r="AB213" s="4">
        <f aca="true" t="shared" si="91" ref="AB213:AC217">W213+Z213</f>
        <v>0</v>
      </c>
      <c r="AC213" s="4">
        <f t="shared" si="91"/>
        <v>0</v>
      </c>
      <c r="AE213" s="4">
        <v>0</v>
      </c>
      <c r="AF213" s="4">
        <f>AE213*0.2447529*(23/24)</f>
        <v>0</v>
      </c>
      <c r="AG213" s="4">
        <v>0</v>
      </c>
      <c r="AH213" s="4">
        <v>0</v>
      </c>
      <c r="AI213" s="4">
        <f>AH213*0.2447529*(23/24)</f>
        <v>0</v>
      </c>
      <c r="AJ213" s="4">
        <v>0</v>
      </c>
      <c r="AL213" s="4">
        <f>V213+Y213+AE213+AH213</f>
        <v>0</v>
      </c>
      <c r="AM213" s="4">
        <f>AL213*0.2447529*(23/24)</f>
        <v>0</v>
      </c>
      <c r="AN213" s="4">
        <f>X213+AA213+AG213+AJ213</f>
        <v>0</v>
      </c>
      <c r="AO213" s="4">
        <v>0</v>
      </c>
      <c r="AQ213" s="4">
        <f>T213+AN213</f>
        <v>1385.91</v>
      </c>
      <c r="AR213" s="1">
        <f>T213/AQ213</f>
        <v>1</v>
      </c>
      <c r="AS213" s="1">
        <f>AN213/AQ213</f>
        <v>0</v>
      </c>
      <c r="AU213" s="4">
        <f>I213+AC213</f>
        <v>1385.91</v>
      </c>
      <c r="AV213" s="1">
        <f>I213/AU213</f>
        <v>1</v>
      </c>
      <c r="AW213" s="1">
        <f>AC213/AU213</f>
        <v>0</v>
      </c>
      <c r="AY213" s="4">
        <f>T213+AO213</f>
        <v>1385.91</v>
      </c>
      <c r="AZ213" s="1">
        <f>T213/AY213</f>
        <v>1</v>
      </c>
      <c r="BA213" s="1">
        <f>AO213/AY213</f>
        <v>0</v>
      </c>
      <c r="BB213" s="1">
        <f t="shared" si="79"/>
        <v>1</v>
      </c>
    </row>
    <row r="214" spans="1:54" ht="12.75">
      <c r="A214" s="3">
        <v>1462</v>
      </c>
      <c r="B214" s="4">
        <v>42.35</v>
      </c>
      <c r="C214" s="4">
        <f>B214*0.2447529</f>
        <v>10.365285315</v>
      </c>
      <c r="D214" s="4">
        <v>635.21</v>
      </c>
      <c r="E214" s="4">
        <v>0</v>
      </c>
      <c r="F214" s="4">
        <f>E214*0.2447529</f>
        <v>0</v>
      </c>
      <c r="G214" s="4">
        <f>(F214/S214)*T214</f>
        <v>0</v>
      </c>
      <c r="H214" s="4">
        <f t="shared" si="90"/>
        <v>10.365285315</v>
      </c>
      <c r="I214" s="4">
        <f t="shared" si="90"/>
        <v>635.21</v>
      </c>
      <c r="K214" s="4">
        <v>0</v>
      </c>
      <c r="L214" s="4">
        <f>K214*0.2447529</f>
        <v>0</v>
      </c>
      <c r="M214" s="4">
        <v>0</v>
      </c>
      <c r="N214" s="4">
        <v>0</v>
      </c>
      <c r="O214" s="4">
        <f>N214*0.2447529</f>
        <v>0</v>
      </c>
      <c r="P214" s="4">
        <v>0</v>
      </c>
      <c r="R214" s="4">
        <f>B214+E214+K214+N214</f>
        <v>42.35</v>
      </c>
      <c r="S214" s="4">
        <f>R214*0.2447529</f>
        <v>10.365285315</v>
      </c>
      <c r="T214" s="4">
        <f>D214+G214+M214+P214</f>
        <v>635.21</v>
      </c>
      <c r="V214" s="4">
        <v>0</v>
      </c>
      <c r="W214" s="4">
        <f>V214*0.2447529*(23/24)</f>
        <v>0</v>
      </c>
      <c r="X214" s="4">
        <v>0</v>
      </c>
      <c r="Y214" s="4">
        <v>0</v>
      </c>
      <c r="Z214" s="4">
        <f>Y214*0.2447529*(23/24)</f>
        <v>0</v>
      </c>
      <c r="AA214" s="4">
        <v>0</v>
      </c>
      <c r="AB214" s="4">
        <f t="shared" si="91"/>
        <v>0</v>
      </c>
      <c r="AC214" s="4">
        <f t="shared" si="91"/>
        <v>0</v>
      </c>
      <c r="AE214" s="4">
        <v>0</v>
      </c>
      <c r="AF214" s="4">
        <f>AE214*0.2447529*(23/24)</f>
        <v>0</v>
      </c>
      <c r="AG214" s="4">
        <v>0</v>
      </c>
      <c r="AH214" s="4">
        <v>0</v>
      </c>
      <c r="AI214" s="4">
        <f>AH214*0.2447529*(23/24)</f>
        <v>0</v>
      </c>
      <c r="AJ214" s="4">
        <v>0</v>
      </c>
      <c r="AL214" s="4">
        <f>V214+Y214+AE214+AH214</f>
        <v>0</v>
      </c>
      <c r="AM214" s="4">
        <f>AL214*0.2447529*(23/24)</f>
        <v>0</v>
      </c>
      <c r="AN214" s="4">
        <f>X214+AA214+AG214+AJ214</f>
        <v>0</v>
      </c>
      <c r="AO214" s="4">
        <v>0</v>
      </c>
      <c r="AQ214" s="4">
        <f>T214+AN214</f>
        <v>635.21</v>
      </c>
      <c r="AR214" s="1">
        <f>T214/AQ214</f>
        <v>1</v>
      </c>
      <c r="AS214" s="1">
        <f>AN214/AQ214</f>
        <v>0</v>
      </c>
      <c r="AU214" s="4">
        <f>I214+AC214</f>
        <v>635.21</v>
      </c>
      <c r="AV214" s="1">
        <f>I214/AU214</f>
        <v>1</v>
      </c>
      <c r="AW214" s="1">
        <f>AC214/AU214</f>
        <v>0</v>
      </c>
      <c r="AY214" s="4">
        <f>T214+AO214</f>
        <v>635.21</v>
      </c>
      <c r="AZ214" s="1">
        <f>T214/AY214</f>
        <v>1</v>
      </c>
      <c r="BA214" s="1">
        <f>AO214/AY214</f>
        <v>0</v>
      </c>
      <c r="BB214" s="1">
        <f t="shared" si="79"/>
        <v>1</v>
      </c>
    </row>
    <row r="215" spans="1:54" ht="12.75">
      <c r="A215" s="3">
        <v>1463</v>
      </c>
      <c r="B215" s="4">
        <v>0</v>
      </c>
      <c r="C215" s="4">
        <f>B215*0.2447529</f>
        <v>0</v>
      </c>
      <c r="D215" s="4">
        <v>0</v>
      </c>
      <c r="E215" s="4">
        <v>0</v>
      </c>
      <c r="F215" s="4">
        <f>E215*0.2447529</f>
        <v>0</v>
      </c>
      <c r="G215" s="4">
        <v>0</v>
      </c>
      <c r="H215" s="4">
        <f t="shared" si="90"/>
        <v>0</v>
      </c>
      <c r="I215" s="4">
        <f t="shared" si="90"/>
        <v>0</v>
      </c>
      <c r="K215" s="4">
        <v>0</v>
      </c>
      <c r="L215" s="4">
        <f>K215*0.2447529</f>
        <v>0</v>
      </c>
      <c r="M215" s="4">
        <v>0</v>
      </c>
      <c r="N215" s="4">
        <v>0</v>
      </c>
      <c r="O215" s="4">
        <f>N215*0.2447529</f>
        <v>0</v>
      </c>
      <c r="P215" s="4">
        <v>0</v>
      </c>
      <c r="R215" s="4">
        <f>B215+E215+K215+N215</f>
        <v>0</v>
      </c>
      <c r="S215" s="4">
        <f>R215*0.2447529</f>
        <v>0</v>
      </c>
      <c r="T215" s="4">
        <f>D215+G215+M215+P215</f>
        <v>0</v>
      </c>
      <c r="V215" s="4">
        <v>0</v>
      </c>
      <c r="W215" s="4">
        <f>V215*0.2447529*(23/24)</f>
        <v>0</v>
      </c>
      <c r="X215" s="4">
        <v>0</v>
      </c>
      <c r="Y215" s="4">
        <v>0</v>
      </c>
      <c r="Z215" s="4">
        <f>Y215*0.2447529*(23/24)</f>
        <v>0</v>
      </c>
      <c r="AA215" s="4">
        <v>0</v>
      </c>
      <c r="AB215" s="4">
        <f t="shared" si="91"/>
        <v>0</v>
      </c>
      <c r="AC215" s="4">
        <f t="shared" si="91"/>
        <v>0</v>
      </c>
      <c r="AE215" s="4">
        <v>0</v>
      </c>
      <c r="AF215" s="4">
        <f>AE215*0.2447529*(23/24)</f>
        <v>0</v>
      </c>
      <c r="AG215" s="4">
        <v>0</v>
      </c>
      <c r="AH215" s="4">
        <v>0</v>
      </c>
      <c r="AI215" s="4">
        <f>AH215*0.2447529*(23/24)</f>
        <v>0</v>
      </c>
      <c r="AJ215" s="4">
        <v>0</v>
      </c>
      <c r="AL215" s="4">
        <f>V215+Y215+AE215+AH215</f>
        <v>0</v>
      </c>
      <c r="AM215" s="4">
        <f>AL215*0.2447529*(23/24)</f>
        <v>0</v>
      </c>
      <c r="AN215" s="4">
        <f>X215+AA215+AG215+AJ215</f>
        <v>0</v>
      </c>
      <c r="AO215" s="4">
        <v>0</v>
      </c>
      <c r="AQ215" s="4">
        <f>T215+AN215</f>
        <v>0</v>
      </c>
      <c r="AR215" s="1">
        <v>0</v>
      </c>
      <c r="AS215" s="1">
        <v>0</v>
      </c>
      <c r="AU215" s="4">
        <v>0</v>
      </c>
      <c r="AV215" s="4">
        <v>0</v>
      </c>
      <c r="AW215" s="4">
        <v>0</v>
      </c>
      <c r="AY215" s="4">
        <f>T215+AO215</f>
        <v>0</v>
      </c>
      <c r="AZ215" s="1">
        <v>0</v>
      </c>
      <c r="BA215" s="1">
        <v>0</v>
      </c>
      <c r="BB215" s="1">
        <f t="shared" si="79"/>
        <v>0</v>
      </c>
    </row>
    <row r="216" spans="1:54" ht="12.75">
      <c r="A216" s="3">
        <v>1464</v>
      </c>
      <c r="B216" s="4">
        <v>0</v>
      </c>
      <c r="C216" s="4">
        <f>B216*0.2447529</f>
        <v>0</v>
      </c>
      <c r="D216" s="4">
        <v>0</v>
      </c>
      <c r="E216" s="4">
        <v>0</v>
      </c>
      <c r="F216" s="4">
        <f>E216*0.2447529</f>
        <v>0</v>
      </c>
      <c r="G216" s="4">
        <v>0</v>
      </c>
      <c r="H216" s="4">
        <f t="shared" si="90"/>
        <v>0</v>
      </c>
      <c r="I216" s="4">
        <f t="shared" si="90"/>
        <v>0</v>
      </c>
      <c r="K216" s="4">
        <v>0</v>
      </c>
      <c r="L216" s="4">
        <f>K216*0.2447529</f>
        <v>0</v>
      </c>
      <c r="M216" s="4">
        <v>0</v>
      </c>
      <c r="N216" s="4">
        <v>0</v>
      </c>
      <c r="O216" s="4">
        <f>N216*0.2447529</f>
        <v>0</v>
      </c>
      <c r="P216" s="4">
        <v>0</v>
      </c>
      <c r="R216" s="4">
        <f>B216+E216+K216+N216</f>
        <v>0</v>
      </c>
      <c r="S216" s="4">
        <f>R216*0.2447529</f>
        <v>0</v>
      </c>
      <c r="T216" s="4">
        <f>D216+G216+M216+P216</f>
        <v>0</v>
      </c>
      <c r="V216" s="4">
        <v>0</v>
      </c>
      <c r="W216" s="4">
        <f>V216*0.2447529*(23/24)</f>
        <v>0</v>
      </c>
      <c r="X216" s="4">
        <v>0</v>
      </c>
      <c r="Y216" s="4">
        <v>0</v>
      </c>
      <c r="Z216" s="4">
        <f>Y216*0.2447529*(23/24)</f>
        <v>0</v>
      </c>
      <c r="AA216" s="4">
        <v>0</v>
      </c>
      <c r="AB216" s="4">
        <f t="shared" si="91"/>
        <v>0</v>
      </c>
      <c r="AC216" s="4">
        <f t="shared" si="91"/>
        <v>0</v>
      </c>
      <c r="AE216" s="4">
        <v>0</v>
      </c>
      <c r="AF216" s="4">
        <f>AE216*0.2447529*(23/24)</f>
        <v>0</v>
      </c>
      <c r="AG216" s="4">
        <v>0</v>
      </c>
      <c r="AH216" s="4">
        <v>0</v>
      </c>
      <c r="AI216" s="4">
        <f>AH216*0.2447529*(23/24)</f>
        <v>0</v>
      </c>
      <c r="AJ216" s="4">
        <v>0</v>
      </c>
      <c r="AL216" s="4">
        <f>V216+Y216+AE216+AH216</f>
        <v>0</v>
      </c>
      <c r="AM216" s="4">
        <f>AL216*0.2447529*(23/24)</f>
        <v>0</v>
      </c>
      <c r="AN216" s="4">
        <f>X216+AA216+AG216+AJ216</f>
        <v>0</v>
      </c>
      <c r="AO216" s="4">
        <v>0</v>
      </c>
      <c r="AQ216" s="4">
        <f>T216+AN216</f>
        <v>0</v>
      </c>
      <c r="AR216" s="1">
        <v>0</v>
      </c>
      <c r="AS216" s="1">
        <v>0</v>
      </c>
      <c r="AU216" s="4">
        <v>0</v>
      </c>
      <c r="AV216" s="4">
        <v>0</v>
      </c>
      <c r="AW216" s="4">
        <v>0</v>
      </c>
      <c r="AY216" s="4">
        <f>T216+AO216</f>
        <v>0</v>
      </c>
      <c r="AZ216" s="1">
        <v>0</v>
      </c>
      <c r="BA216" s="1">
        <v>0</v>
      </c>
      <c r="BB216" s="1">
        <f t="shared" si="79"/>
        <v>0</v>
      </c>
    </row>
    <row r="217" spans="1:54" ht="12.75">
      <c r="A217" s="3">
        <v>1465</v>
      </c>
      <c r="B217" s="4">
        <v>0</v>
      </c>
      <c r="C217" s="4">
        <f>B217*0.2447529</f>
        <v>0</v>
      </c>
      <c r="D217" s="4">
        <v>0</v>
      </c>
      <c r="E217" s="4">
        <v>0</v>
      </c>
      <c r="F217" s="4">
        <f>E217*0.2447529</f>
        <v>0</v>
      </c>
      <c r="G217" s="4">
        <v>0</v>
      </c>
      <c r="H217" s="4">
        <f t="shared" si="90"/>
        <v>0</v>
      </c>
      <c r="I217" s="4">
        <f t="shared" si="90"/>
        <v>0</v>
      </c>
      <c r="K217" s="4">
        <v>0</v>
      </c>
      <c r="L217" s="4">
        <f>K217*0.2447529</f>
        <v>0</v>
      </c>
      <c r="M217" s="4">
        <v>0</v>
      </c>
      <c r="N217" s="4">
        <v>0</v>
      </c>
      <c r="O217" s="4">
        <f>N217*0.2447529</f>
        <v>0</v>
      </c>
      <c r="P217" s="4">
        <v>0</v>
      </c>
      <c r="R217" s="4">
        <f>B217+E217+K217+N217</f>
        <v>0</v>
      </c>
      <c r="S217" s="4">
        <f>R217*0.2447529</f>
        <v>0</v>
      </c>
      <c r="T217" s="4">
        <f>D217+G217+M217+P217</f>
        <v>0</v>
      </c>
      <c r="V217" s="4">
        <v>0</v>
      </c>
      <c r="W217" s="4">
        <f>V217*0.2447529*(23/24)</f>
        <v>0</v>
      </c>
      <c r="X217" s="4">
        <v>0</v>
      </c>
      <c r="Y217" s="4">
        <v>0</v>
      </c>
      <c r="Z217" s="4">
        <f>Y217*0.2447529*(23/24)</f>
        <v>0</v>
      </c>
      <c r="AA217" s="4">
        <v>0</v>
      </c>
      <c r="AB217" s="4">
        <f t="shared" si="91"/>
        <v>0</v>
      </c>
      <c r="AC217" s="4">
        <f t="shared" si="91"/>
        <v>0</v>
      </c>
      <c r="AE217" s="4">
        <v>0</v>
      </c>
      <c r="AF217" s="4">
        <f>AE217*0.2447529*(23/24)</f>
        <v>0</v>
      </c>
      <c r="AG217" s="4">
        <v>0</v>
      </c>
      <c r="AH217" s="4">
        <v>0</v>
      </c>
      <c r="AI217" s="4">
        <f>AH217*0.2447529*(23/24)</f>
        <v>0</v>
      </c>
      <c r="AJ217" s="4">
        <v>0</v>
      </c>
      <c r="AL217" s="4">
        <f>V217+Y217+AE217+AH217</f>
        <v>0</v>
      </c>
      <c r="AM217" s="4">
        <f>AL217*0.2447529*(23/24)</f>
        <v>0</v>
      </c>
      <c r="AN217" s="4">
        <f>X217+AA217+AG217+AJ217</f>
        <v>0</v>
      </c>
      <c r="AO217" s="4">
        <v>0</v>
      </c>
      <c r="AQ217" s="4">
        <f>T217+AN217</f>
        <v>0</v>
      </c>
      <c r="AR217" s="1">
        <v>0</v>
      </c>
      <c r="AS217" s="1">
        <v>0</v>
      </c>
      <c r="AU217" s="4">
        <v>0</v>
      </c>
      <c r="AV217" s="4">
        <v>0</v>
      </c>
      <c r="AW217" s="4">
        <v>0</v>
      </c>
      <c r="AY217" s="4">
        <f>T217+AO217</f>
        <v>0</v>
      </c>
      <c r="AZ217" s="1">
        <v>0</v>
      </c>
      <c r="BA217" s="1">
        <v>0</v>
      </c>
      <c r="BB217" s="1">
        <f t="shared" si="79"/>
        <v>0</v>
      </c>
    </row>
    <row r="218" spans="48:54" ht="12.75">
      <c r="AV218" s="4"/>
      <c r="AW218" s="4"/>
      <c r="BB218" s="1">
        <f t="shared" si="79"/>
        <v>0</v>
      </c>
    </row>
    <row r="219" spans="1:54" ht="12.75">
      <c r="A219" s="3" t="s">
        <v>38</v>
      </c>
      <c r="B219" s="4">
        <f aca="true" t="shared" si="92" ref="B219:I219">AVERAGE(B213:B218)</f>
        <v>26.948</v>
      </c>
      <c r="C219" s="4">
        <f t="shared" si="92"/>
        <v>6.5956011492</v>
      </c>
      <c r="D219" s="4">
        <f t="shared" si="92"/>
        <v>404.22400000000005</v>
      </c>
      <c r="E219" s="4">
        <f t="shared" si="92"/>
        <v>0</v>
      </c>
      <c r="F219" s="4">
        <f t="shared" si="92"/>
        <v>0</v>
      </c>
      <c r="G219" s="4">
        <f t="shared" si="92"/>
        <v>0</v>
      </c>
      <c r="H219" s="4">
        <f t="shared" si="92"/>
        <v>6.5956011492</v>
      </c>
      <c r="I219" s="4">
        <f t="shared" si="92"/>
        <v>404.22400000000005</v>
      </c>
      <c r="K219" s="4">
        <f aca="true" t="shared" si="93" ref="K219:P219">AVERAGE(K213:K218)</f>
        <v>0</v>
      </c>
      <c r="L219" s="4">
        <f t="shared" si="93"/>
        <v>0</v>
      </c>
      <c r="M219" s="4">
        <f t="shared" si="93"/>
        <v>0</v>
      </c>
      <c r="N219" s="4">
        <f t="shared" si="93"/>
        <v>0</v>
      </c>
      <c r="O219" s="4">
        <f t="shared" si="93"/>
        <v>0</v>
      </c>
      <c r="P219" s="4">
        <f t="shared" si="93"/>
        <v>0</v>
      </c>
      <c r="R219" s="4">
        <f>AVERAGE(R213:R218)</f>
        <v>26.948</v>
      </c>
      <c r="S219" s="4">
        <f>AVERAGE(S213:S218)</f>
        <v>6.5956011492</v>
      </c>
      <c r="T219" s="4">
        <f>AVERAGE(T213:T218)</f>
        <v>404.22400000000005</v>
      </c>
      <c r="V219" s="4">
        <f aca="true" t="shared" si="94" ref="V219:AC219">AVERAGE(V213:V218)</f>
        <v>0</v>
      </c>
      <c r="W219" s="4">
        <f t="shared" si="94"/>
        <v>0</v>
      </c>
      <c r="X219" s="4">
        <f t="shared" si="94"/>
        <v>0</v>
      </c>
      <c r="Y219" s="4">
        <f t="shared" si="94"/>
        <v>0</v>
      </c>
      <c r="Z219" s="4">
        <f t="shared" si="94"/>
        <v>0</v>
      </c>
      <c r="AA219" s="4">
        <f t="shared" si="94"/>
        <v>0</v>
      </c>
      <c r="AB219" s="4">
        <f t="shared" si="94"/>
        <v>0</v>
      </c>
      <c r="AC219" s="4">
        <f t="shared" si="94"/>
        <v>0</v>
      </c>
      <c r="AE219" s="4">
        <f aca="true" t="shared" si="95" ref="AE219:AJ219">AVERAGE(AE213:AE218)</f>
        <v>0</v>
      </c>
      <c r="AF219" s="4">
        <f t="shared" si="95"/>
        <v>0</v>
      </c>
      <c r="AG219" s="4">
        <f t="shared" si="95"/>
        <v>0</v>
      </c>
      <c r="AH219" s="4">
        <f t="shared" si="95"/>
        <v>0</v>
      </c>
      <c r="AI219" s="4">
        <f t="shared" si="95"/>
        <v>0</v>
      </c>
      <c r="AJ219" s="4">
        <f t="shared" si="95"/>
        <v>0</v>
      </c>
      <c r="AL219" s="4">
        <f>AVERAGE(AL213:AL218)</f>
        <v>0</v>
      </c>
      <c r="AM219" s="4">
        <f>AVERAGE(AM213:AM218)</f>
        <v>0</v>
      </c>
      <c r="AN219" s="4">
        <f>AVERAGE(AN213:AN218)</f>
        <v>0</v>
      </c>
      <c r="AQ219" s="4">
        <f>AVERAGE(AQ213:AQ218)</f>
        <v>404.22400000000005</v>
      </c>
      <c r="AR219" s="1">
        <f>T219/AQ219</f>
        <v>1</v>
      </c>
      <c r="AS219" s="1">
        <f>AN219/AQ219</f>
        <v>0</v>
      </c>
      <c r="AV219" s="4"/>
      <c r="AW219" s="4"/>
      <c r="BB219" s="1">
        <f t="shared" si="79"/>
        <v>0</v>
      </c>
    </row>
    <row r="220" spans="48:54" ht="12.75">
      <c r="AV220" s="4"/>
      <c r="AW220" s="4"/>
      <c r="BB220" s="1">
        <f t="shared" si="79"/>
        <v>0</v>
      </c>
    </row>
    <row r="221" spans="1:54" ht="12.75">
      <c r="A221" s="3">
        <v>1466</v>
      </c>
      <c r="B221" s="4">
        <v>137.07</v>
      </c>
      <c r="C221" s="4">
        <f>B221*0.2447529</f>
        <v>33.548280002999995</v>
      </c>
      <c r="D221" s="4">
        <v>2129.62</v>
      </c>
      <c r="E221" s="4">
        <v>130.32</v>
      </c>
      <c r="F221" s="4">
        <f>E221*0.2447529</f>
        <v>31.896197928</v>
      </c>
      <c r="G221" s="4">
        <v>2024.82</v>
      </c>
      <c r="H221" s="4">
        <f aca="true" t="shared" si="96" ref="H221:I225">C221+F221</f>
        <v>65.444477931</v>
      </c>
      <c r="I221" s="4">
        <f t="shared" si="96"/>
        <v>4154.44</v>
      </c>
      <c r="K221" s="4">
        <v>15.93</v>
      </c>
      <c r="L221" s="4">
        <f>K221*0.2447529</f>
        <v>3.898913697</v>
      </c>
      <c r="M221" s="4">
        <v>247.45</v>
      </c>
      <c r="N221" s="4">
        <v>32.97</v>
      </c>
      <c r="O221" s="4">
        <f>N221*0.2447529</f>
        <v>8.069503113</v>
      </c>
      <c r="P221" s="4">
        <v>512.3</v>
      </c>
      <c r="R221" s="4">
        <f>B221+E221+K221+N221</f>
        <v>316.28999999999996</v>
      </c>
      <c r="S221" s="4">
        <f>R221*0.2447529</f>
        <v>77.41289474099999</v>
      </c>
      <c r="T221" s="4">
        <f>D221+G221+M221+P221</f>
        <v>4914.19</v>
      </c>
      <c r="V221" s="4">
        <v>1824.9</v>
      </c>
      <c r="W221" s="4">
        <f>V221*0.2447529*(23/24)</f>
        <v>428.03916857625</v>
      </c>
      <c r="X221" s="4">
        <v>2541.24</v>
      </c>
      <c r="Y221" s="4">
        <v>2385.9</v>
      </c>
      <c r="Z221" s="4">
        <f>Y221*0.2447529*(23/24)</f>
        <v>559.62444643875</v>
      </c>
      <c r="AA221" s="4">
        <v>3342.18</v>
      </c>
      <c r="AB221" s="4">
        <f aca="true" t="shared" si="97" ref="AB221:AC225">W221+Z221</f>
        <v>987.663615015</v>
      </c>
      <c r="AC221" s="4">
        <f t="shared" si="97"/>
        <v>5883.42</v>
      </c>
      <c r="AE221" s="4">
        <v>357</v>
      </c>
      <c r="AF221" s="4">
        <f>AE221*0.2447529*(23/24)</f>
        <v>83.7360859125</v>
      </c>
      <c r="AG221" s="4">
        <v>496.58</v>
      </c>
      <c r="AH221" s="4">
        <v>509.7</v>
      </c>
      <c r="AI221" s="4">
        <f>AH221*0.2447529*(23/24)</f>
        <v>119.55261341625001</v>
      </c>
      <c r="AJ221" s="4">
        <v>707.2</v>
      </c>
      <c r="AL221" s="4">
        <f>V221+Y221+AE221+AH221</f>
        <v>5077.5</v>
      </c>
      <c r="AM221" s="4">
        <f>AL221*0.2447529*(23/24)</f>
        <v>1190.95231434375</v>
      </c>
      <c r="AN221" s="4">
        <f>X221+AA221+AG221+AJ221</f>
        <v>7087.2</v>
      </c>
      <c r="AO221" s="4">
        <v>7087.2</v>
      </c>
      <c r="AQ221" s="4">
        <f>T221+AN221</f>
        <v>12001.39</v>
      </c>
      <c r="AR221" s="1">
        <f>T221/AQ221</f>
        <v>0.409468403243291</v>
      </c>
      <c r="AS221" s="1">
        <f>AN221/AQ221</f>
        <v>0.5905315967567091</v>
      </c>
      <c r="AU221" s="4">
        <f>I221+AC221</f>
        <v>10037.86</v>
      </c>
      <c r="AV221" s="1">
        <f>I221/AU221</f>
        <v>0.4138770614453678</v>
      </c>
      <c r="AW221" s="1">
        <f>AC221/AU221</f>
        <v>0.5861229385546322</v>
      </c>
      <c r="AY221" s="4">
        <f>T221+AO221</f>
        <v>12001.39</v>
      </c>
      <c r="AZ221" s="1">
        <f>T221/AY221</f>
        <v>0.409468403243291</v>
      </c>
      <c r="BA221" s="1">
        <f>AO221/AY221</f>
        <v>0.5905315967567091</v>
      </c>
      <c r="BB221" s="1">
        <f t="shared" si="79"/>
        <v>1</v>
      </c>
    </row>
    <row r="222" spans="1:54" ht="12.75">
      <c r="A222" s="3">
        <v>1467</v>
      </c>
      <c r="B222" s="4">
        <v>334.61</v>
      </c>
      <c r="C222" s="4">
        <f>B222*0.2447529</f>
        <v>81.896767869</v>
      </c>
      <c r="D222" s="4">
        <v>5198.79</v>
      </c>
      <c r="E222" s="4">
        <v>372.41</v>
      </c>
      <c r="F222" s="4">
        <f>E222*0.2447529</f>
        <v>91.148427489</v>
      </c>
      <c r="G222" s="4">
        <v>5786.1</v>
      </c>
      <c r="H222" s="4">
        <f t="shared" si="96"/>
        <v>173.045195358</v>
      </c>
      <c r="I222" s="4">
        <f t="shared" si="96"/>
        <v>10984.89</v>
      </c>
      <c r="K222" s="4">
        <v>54.11</v>
      </c>
      <c r="L222" s="4">
        <f>K222*0.2447529</f>
        <v>13.243579419</v>
      </c>
      <c r="M222" s="4">
        <v>840.76</v>
      </c>
      <c r="N222" s="4">
        <v>109.97</v>
      </c>
      <c r="O222" s="4">
        <f>N222*0.2447529</f>
        <v>26.915476413</v>
      </c>
      <c r="P222" s="4">
        <v>1708.53</v>
      </c>
      <c r="R222" s="4">
        <f>B222+E222+K222+N222</f>
        <v>871.1</v>
      </c>
      <c r="S222" s="4">
        <f>R222*0.2447529</f>
        <v>213.20425119</v>
      </c>
      <c r="T222" s="4">
        <f>D222+G222+M222+P222</f>
        <v>13534.18</v>
      </c>
      <c r="V222" s="4">
        <v>4454.8</v>
      </c>
      <c r="W222" s="4">
        <f>V222*0.2447529*(23/24)</f>
        <v>1044.895001465</v>
      </c>
      <c r="X222" s="4">
        <v>6203.62</v>
      </c>
      <c r="Y222" s="4">
        <v>6817.9</v>
      </c>
      <c r="Z222" s="4">
        <f>Y222*0.2447529*(23/24)</f>
        <v>1599.17159703875</v>
      </c>
      <c r="AA222" s="4">
        <v>9550.55</v>
      </c>
      <c r="AB222" s="4">
        <f t="shared" si="97"/>
        <v>2644.06659850375</v>
      </c>
      <c r="AC222" s="4">
        <f t="shared" si="97"/>
        <v>15754.169999999998</v>
      </c>
      <c r="AE222" s="4">
        <v>1213.1</v>
      </c>
      <c r="AF222" s="4">
        <f>AE222*0.2447529*(23/24)</f>
        <v>284.53850369875</v>
      </c>
      <c r="AG222" s="4">
        <v>1687.23</v>
      </c>
      <c r="AH222" s="4">
        <v>1700</v>
      </c>
      <c r="AI222" s="4">
        <f>AH222*0.2447529*(23/24)</f>
        <v>398.74326625000003</v>
      </c>
      <c r="AJ222" s="4">
        <v>2358.5</v>
      </c>
      <c r="AL222" s="4">
        <f>V222+Y222+AE222+AH222</f>
        <v>14185.800000000001</v>
      </c>
      <c r="AM222" s="4">
        <f>AL222*0.2447529*(23/24)</f>
        <v>3327.3483684525004</v>
      </c>
      <c r="AN222" s="4">
        <f>X222+AA222+AG222+AJ222</f>
        <v>19799.899999999998</v>
      </c>
      <c r="AO222" s="4">
        <v>19799.9</v>
      </c>
      <c r="AQ222" s="4">
        <f>T222+AN222</f>
        <v>33334.08</v>
      </c>
      <c r="AR222" s="1">
        <f>T222/AQ222</f>
        <v>0.40601630523476273</v>
      </c>
      <c r="AS222" s="1">
        <f>AN222/AQ222</f>
        <v>0.5939836947652372</v>
      </c>
      <c r="AU222" s="4">
        <f>I222+AC222</f>
        <v>26739.059999999998</v>
      </c>
      <c r="AV222" s="1">
        <f>I222/AU222</f>
        <v>0.4108181065452563</v>
      </c>
      <c r="AW222" s="1">
        <f>AC222/AU222</f>
        <v>0.5891818934547437</v>
      </c>
      <c r="AY222" s="4">
        <f>T222+AO222</f>
        <v>33334.08</v>
      </c>
      <c r="AZ222" s="1">
        <f>T222/AY222</f>
        <v>0.40601630523476273</v>
      </c>
      <c r="BA222" s="1">
        <f>AO222/AY222</f>
        <v>0.5939836947652373</v>
      </c>
      <c r="BB222" s="1">
        <f t="shared" si="79"/>
        <v>1</v>
      </c>
    </row>
    <row r="223" spans="1:54" ht="12.75">
      <c r="A223" s="3">
        <v>1468</v>
      </c>
      <c r="B223" s="4">
        <v>1105.4</v>
      </c>
      <c r="C223" s="4">
        <f>B223*0.2447529</f>
        <v>270.54985566</v>
      </c>
      <c r="D223" s="4">
        <v>17593.37</v>
      </c>
      <c r="E223" s="4">
        <v>140.35</v>
      </c>
      <c r="F223" s="4">
        <f>E223*0.2447529</f>
        <v>34.351069515</v>
      </c>
      <c r="G223" s="4">
        <v>2233.81</v>
      </c>
      <c r="H223" s="4">
        <f t="shared" si="96"/>
        <v>304.900925175</v>
      </c>
      <c r="I223" s="4">
        <f t="shared" si="96"/>
        <v>19827.18</v>
      </c>
      <c r="K223" s="4">
        <v>0</v>
      </c>
      <c r="L223" s="4">
        <f>K223*0.2447529</f>
        <v>0</v>
      </c>
      <c r="M223" s="4">
        <v>0</v>
      </c>
      <c r="N223" s="4">
        <v>0</v>
      </c>
      <c r="O223" s="4">
        <f>N223*0.2447529</f>
        <v>0</v>
      </c>
      <c r="P223" s="4">
        <v>0</v>
      </c>
      <c r="R223" s="4">
        <f>B223+E223+K223+N223</f>
        <v>1245.75</v>
      </c>
      <c r="S223" s="4">
        <f>R223*0.2447529</f>
        <v>304.900925175</v>
      </c>
      <c r="T223" s="4">
        <f>D223+G223+M223+P223</f>
        <v>19827.18</v>
      </c>
      <c r="V223" s="4">
        <v>14753.9</v>
      </c>
      <c r="W223" s="4">
        <f>V223*0.2447529*(23/24)</f>
        <v>3460.59898583875</v>
      </c>
      <c r="X223" s="4">
        <v>20840.06</v>
      </c>
      <c r="Y223" s="4">
        <v>3902.1</v>
      </c>
      <c r="Z223" s="4">
        <f>Y223*0.2447529*(23/24)</f>
        <v>915.25652896125</v>
      </c>
      <c r="AA223" s="4">
        <v>5507.9</v>
      </c>
      <c r="AB223" s="4">
        <f t="shared" si="97"/>
        <v>4375.8555148000005</v>
      </c>
      <c r="AC223" s="4">
        <f t="shared" si="97"/>
        <v>26347.96</v>
      </c>
      <c r="AE223" s="4">
        <v>0</v>
      </c>
      <c r="AF223" s="4">
        <f>AE223*0.2447529*(23/24)</f>
        <v>0</v>
      </c>
      <c r="AG223" s="4">
        <v>0</v>
      </c>
      <c r="AH223" s="4">
        <v>0</v>
      </c>
      <c r="AI223" s="4">
        <f>AH223*0.2447529*(23/24)</f>
        <v>0</v>
      </c>
      <c r="AJ223" s="4">
        <v>0</v>
      </c>
      <c r="AL223" s="4">
        <f>V223+Y223+AE223+AH223</f>
        <v>18656</v>
      </c>
      <c r="AM223" s="4">
        <f>AL223*0.2447529*(23/24)</f>
        <v>4375.8555148000005</v>
      </c>
      <c r="AN223" s="4">
        <f>X223+AA223+AG223+AJ223</f>
        <v>26347.96</v>
      </c>
      <c r="AO223" s="4">
        <v>26347.96</v>
      </c>
      <c r="AQ223" s="4">
        <f>T223+AN223</f>
        <v>46175.14</v>
      </c>
      <c r="AR223" s="1">
        <f>T223/AQ223</f>
        <v>0.42939079340095127</v>
      </c>
      <c r="AS223" s="1">
        <f>AN223/AQ223</f>
        <v>0.5706092065990488</v>
      </c>
      <c r="AU223" s="4">
        <f>I223+AC223</f>
        <v>46175.14</v>
      </c>
      <c r="AV223" s="1">
        <f>I223/AU223</f>
        <v>0.42939079340095127</v>
      </c>
      <c r="AW223" s="1">
        <f>AC223/AU223</f>
        <v>0.5706092065990488</v>
      </c>
      <c r="AY223" s="4">
        <f>T223+AO223</f>
        <v>46175.14</v>
      </c>
      <c r="AZ223" s="1">
        <f>T223/AY223</f>
        <v>0.42939079340095127</v>
      </c>
      <c r="BA223" s="1">
        <f>AO223/AY223</f>
        <v>0.5706092065990488</v>
      </c>
      <c r="BB223" s="1">
        <f t="shared" si="79"/>
        <v>1</v>
      </c>
    </row>
    <row r="224" spans="1:54" ht="12.75">
      <c r="A224" s="3">
        <v>1469</v>
      </c>
      <c r="B224" s="4">
        <v>1553.53</v>
      </c>
      <c r="C224" s="4">
        <f>B224*0.2447529</f>
        <v>380.230972737</v>
      </c>
      <c r="D224" s="4">
        <v>24725.59</v>
      </c>
      <c r="E224" s="4">
        <v>297.04</v>
      </c>
      <c r="F224" s="4">
        <f>E224*0.2447529</f>
        <v>72.70140141600001</v>
      </c>
      <c r="G224" s="4">
        <v>4727.64</v>
      </c>
      <c r="H224" s="4">
        <f t="shared" si="96"/>
        <v>452.932374153</v>
      </c>
      <c r="I224" s="4">
        <f t="shared" si="96"/>
        <v>29453.23</v>
      </c>
      <c r="K224" s="4">
        <v>0</v>
      </c>
      <c r="L224" s="4">
        <f>K224*0.2447529</f>
        <v>0</v>
      </c>
      <c r="M224" s="4">
        <v>0</v>
      </c>
      <c r="N224" s="4">
        <v>0</v>
      </c>
      <c r="O224" s="4">
        <f>N224*0.2447529</f>
        <v>0</v>
      </c>
      <c r="P224" s="4">
        <v>0</v>
      </c>
      <c r="R224" s="4">
        <f>B224+E224+K224+N224</f>
        <v>1850.57</v>
      </c>
      <c r="S224" s="4">
        <f>R224*0.2447529</f>
        <v>452.93237415299996</v>
      </c>
      <c r="T224" s="4">
        <f>D224+G224+M224+P224</f>
        <v>29453.23</v>
      </c>
      <c r="V224" s="4">
        <v>23166.5</v>
      </c>
      <c r="W224" s="4">
        <f>V224*0.2447529*(23/24)</f>
        <v>5433.81522210625</v>
      </c>
      <c r="X224" s="4">
        <v>32783.63</v>
      </c>
      <c r="Y224" s="4">
        <v>8258.4</v>
      </c>
      <c r="Z224" s="4">
        <f>Y224*0.2447529*(23/24)</f>
        <v>1937.04787647</v>
      </c>
      <c r="AA224" s="4">
        <v>11656.94</v>
      </c>
      <c r="AB224" s="4">
        <f t="shared" si="97"/>
        <v>7370.86309857625</v>
      </c>
      <c r="AC224" s="4">
        <f t="shared" si="97"/>
        <v>44440.57</v>
      </c>
      <c r="AE224" s="4">
        <v>0</v>
      </c>
      <c r="AF224" s="4">
        <f>AE224*0.2447529*(23/24)</f>
        <v>0</v>
      </c>
      <c r="AG224" s="4">
        <v>0</v>
      </c>
      <c r="AH224" s="4">
        <v>0</v>
      </c>
      <c r="AI224" s="4">
        <f>AH224*0.2447529*(23/24)</f>
        <v>0</v>
      </c>
      <c r="AJ224" s="4">
        <v>0</v>
      </c>
      <c r="AL224" s="4">
        <f>V224+Y224+AE224+AH224</f>
        <v>31424.9</v>
      </c>
      <c r="AM224" s="4">
        <f>AL224*0.2447529*(23/24)</f>
        <v>7370.86309857625</v>
      </c>
      <c r="AN224" s="4">
        <f>X224+AA224+AG224+AJ224</f>
        <v>44440.57</v>
      </c>
      <c r="AO224" s="4">
        <v>44440.57</v>
      </c>
      <c r="AQ224" s="4">
        <f>T224+AN224</f>
        <v>73893.8</v>
      </c>
      <c r="AR224" s="1">
        <f>T224/AQ224</f>
        <v>0.39858865019798684</v>
      </c>
      <c r="AS224" s="1">
        <f>AN224/AQ224</f>
        <v>0.6014113498020132</v>
      </c>
      <c r="AU224" s="4">
        <f>I224+AC224</f>
        <v>73893.8</v>
      </c>
      <c r="AV224" s="1">
        <f>I224/AU224</f>
        <v>0.39858865019798684</v>
      </c>
      <c r="AW224" s="1">
        <f>AC224/AU224</f>
        <v>0.6014113498020132</v>
      </c>
      <c r="AY224" s="4">
        <f>T224+AO224</f>
        <v>73893.8</v>
      </c>
      <c r="AZ224" s="1">
        <f>T224/AY224</f>
        <v>0.39858865019798684</v>
      </c>
      <c r="BA224" s="1">
        <f>AO224/AY224</f>
        <v>0.6014113498020132</v>
      </c>
      <c r="BB224" s="1">
        <f t="shared" si="79"/>
        <v>1</v>
      </c>
    </row>
    <row r="225" spans="1:54" ht="12.75">
      <c r="A225" s="3">
        <v>1470</v>
      </c>
      <c r="B225" s="4">
        <v>687.12</v>
      </c>
      <c r="C225" s="4">
        <f>B225*0.2447529</f>
        <v>168.174612648</v>
      </c>
      <c r="D225" s="4">
        <v>10936.01</v>
      </c>
      <c r="E225" s="4">
        <v>209.78</v>
      </c>
      <c r="F225" s="4">
        <f>E225*0.2447529</f>
        <v>51.344263362</v>
      </c>
      <c r="G225" s="4">
        <v>3338.84</v>
      </c>
      <c r="H225" s="4">
        <f t="shared" si="96"/>
        <v>219.51887600999999</v>
      </c>
      <c r="I225" s="4">
        <f t="shared" si="96"/>
        <v>14274.85</v>
      </c>
      <c r="K225" s="4">
        <v>0</v>
      </c>
      <c r="L225" s="4">
        <f>K225*0.2447529</f>
        <v>0</v>
      </c>
      <c r="M225" s="4">
        <v>0</v>
      </c>
      <c r="N225" s="4">
        <v>0</v>
      </c>
      <c r="O225" s="4">
        <f>N225*0.2447529</f>
        <v>0</v>
      </c>
      <c r="P225" s="4">
        <v>0</v>
      </c>
      <c r="R225" s="4">
        <f>B225+E225+K225+N225</f>
        <v>896.9</v>
      </c>
      <c r="S225" s="4">
        <f>R225*0.2447529</f>
        <v>219.51887600999999</v>
      </c>
      <c r="T225" s="4">
        <f>D225+G225+M225+P225</f>
        <v>14274.85</v>
      </c>
      <c r="V225" s="4">
        <v>19232.6</v>
      </c>
      <c r="W225" s="4">
        <f>V225*0.2447529*(23/24)</f>
        <v>4511.0998485175</v>
      </c>
      <c r="X225" s="4">
        <v>27416.96</v>
      </c>
      <c r="Y225" s="4">
        <v>10098.7</v>
      </c>
      <c r="Z225" s="4">
        <f>Y225*0.2447529*(23/24)</f>
        <v>2368.6991899287505</v>
      </c>
      <c r="AA225" s="4">
        <v>14245.88</v>
      </c>
      <c r="AB225" s="4">
        <f t="shared" si="97"/>
        <v>6879.79903844625</v>
      </c>
      <c r="AC225" s="4">
        <f t="shared" si="97"/>
        <v>41662.84</v>
      </c>
      <c r="AE225" s="4">
        <v>0</v>
      </c>
      <c r="AF225" s="4">
        <f>AE225*0.2447529*(23/24)</f>
        <v>0</v>
      </c>
      <c r="AG225" s="4">
        <v>0</v>
      </c>
      <c r="AH225" s="4">
        <v>0</v>
      </c>
      <c r="AI225" s="4">
        <f>AH225*0.2447529*(23/24)</f>
        <v>0</v>
      </c>
      <c r="AJ225" s="4">
        <v>0</v>
      </c>
      <c r="AL225" s="4">
        <f>V225+Y225+AE225+AH225</f>
        <v>29331.3</v>
      </c>
      <c r="AM225" s="4">
        <f>AL225*0.2447529*(23/24)</f>
        <v>6879.79903844625</v>
      </c>
      <c r="AN225" s="4">
        <f>X225+AA225+AG225+AJ225</f>
        <v>41662.84</v>
      </c>
      <c r="AO225" s="4">
        <v>41662.84</v>
      </c>
      <c r="AQ225" s="4">
        <f>T225+AN225</f>
        <v>55937.689999999995</v>
      </c>
      <c r="AR225" s="1">
        <f>T225/AQ225</f>
        <v>0.2551919823646633</v>
      </c>
      <c r="AS225" s="1">
        <f>AN225/AQ225</f>
        <v>0.7448080176353368</v>
      </c>
      <c r="AU225" s="4">
        <f>I225+AC225</f>
        <v>55937.689999999995</v>
      </c>
      <c r="AV225" s="1">
        <f>I225/AU225</f>
        <v>0.2551919823646633</v>
      </c>
      <c r="AW225" s="1">
        <f>AC225/AU225</f>
        <v>0.7448080176353368</v>
      </c>
      <c r="AY225" s="4">
        <f>T225+AO225</f>
        <v>55937.689999999995</v>
      </c>
      <c r="AZ225" s="1">
        <f>T225/AY225</f>
        <v>0.2551919823646633</v>
      </c>
      <c r="BA225" s="1">
        <f>AO225/AY225</f>
        <v>0.7448080176353368</v>
      </c>
      <c r="BB225" s="1">
        <f t="shared" si="79"/>
        <v>1</v>
      </c>
    </row>
    <row r="226" ht="12.75">
      <c r="BB226" s="1">
        <f t="shared" si="79"/>
        <v>0</v>
      </c>
    </row>
    <row r="227" spans="1:54" ht="12.75">
      <c r="A227" s="3" t="s">
        <v>39</v>
      </c>
      <c r="B227" s="4">
        <f aca="true" t="shared" si="98" ref="B227:I227">AVERAGE(B221:B226)</f>
        <v>763.546</v>
      </c>
      <c r="C227" s="4">
        <f t="shared" si="98"/>
        <v>186.8800977834</v>
      </c>
      <c r="D227" s="4">
        <f t="shared" si="98"/>
        <v>12116.676</v>
      </c>
      <c r="E227" s="4">
        <f t="shared" si="98"/>
        <v>229.98000000000002</v>
      </c>
      <c r="F227" s="4">
        <f t="shared" si="98"/>
        <v>56.28827194200001</v>
      </c>
      <c r="G227" s="4">
        <f t="shared" si="98"/>
        <v>3622.2419999999997</v>
      </c>
      <c r="H227" s="4">
        <f t="shared" si="98"/>
        <v>243.1683697254</v>
      </c>
      <c r="I227" s="4">
        <f t="shared" si="98"/>
        <v>15738.918</v>
      </c>
      <c r="K227" s="4">
        <f aca="true" t="shared" si="99" ref="K227:P227">AVERAGE(K221:K226)</f>
        <v>14.008</v>
      </c>
      <c r="L227" s="4">
        <f t="shared" si="99"/>
        <v>3.4284986232000003</v>
      </c>
      <c r="M227" s="4">
        <f t="shared" si="99"/>
        <v>217.642</v>
      </c>
      <c r="N227" s="4">
        <f t="shared" si="99"/>
        <v>28.588</v>
      </c>
      <c r="O227" s="4">
        <f t="shared" si="99"/>
        <v>6.9969959052</v>
      </c>
      <c r="P227" s="4">
        <f t="shared" si="99"/>
        <v>444.166</v>
      </c>
      <c r="R227" s="4">
        <f>AVERAGE(R221:R226)</f>
        <v>1036.1219999999998</v>
      </c>
      <c r="S227" s="4">
        <f>AVERAGE(S221:S226)</f>
        <v>253.59386425379998</v>
      </c>
      <c r="T227" s="4">
        <f>AVERAGE(T221:T226)</f>
        <v>16400.726000000002</v>
      </c>
      <c r="V227" s="4">
        <f aca="true" t="shared" si="100" ref="V227:AC227">AVERAGE(V221:V226)</f>
        <v>12686.539999999999</v>
      </c>
      <c r="W227" s="4">
        <f t="shared" si="100"/>
        <v>2975.6896453007503</v>
      </c>
      <c r="X227" s="4">
        <f t="shared" si="100"/>
        <v>17957.102000000003</v>
      </c>
      <c r="Y227" s="4">
        <f t="shared" si="100"/>
        <v>6292.6</v>
      </c>
      <c r="Z227" s="4">
        <f t="shared" si="100"/>
        <v>1475.9599277675002</v>
      </c>
      <c r="AA227" s="4">
        <f t="shared" si="100"/>
        <v>8860.689999999999</v>
      </c>
      <c r="AB227" s="4">
        <f t="shared" si="100"/>
        <v>4451.64957306825</v>
      </c>
      <c r="AC227" s="4">
        <f t="shared" si="100"/>
        <v>26817.791999999998</v>
      </c>
      <c r="AE227" s="4">
        <f aca="true" t="shared" si="101" ref="AE227:AJ227">AVERAGE(AE221:AE226)</f>
        <v>314.02</v>
      </c>
      <c r="AF227" s="4">
        <f t="shared" si="101"/>
        <v>73.65491792225001</v>
      </c>
      <c r="AG227" s="4">
        <f t="shared" si="101"/>
        <v>436.762</v>
      </c>
      <c r="AH227" s="4">
        <f t="shared" si="101"/>
        <v>441.93999999999994</v>
      </c>
      <c r="AI227" s="4">
        <f t="shared" si="101"/>
        <v>103.65917593325</v>
      </c>
      <c r="AJ227" s="4">
        <f t="shared" si="101"/>
        <v>613.14</v>
      </c>
      <c r="AL227" s="4">
        <f>AVERAGE(AL221:AL226)</f>
        <v>19735.100000000002</v>
      </c>
      <c r="AM227" s="4">
        <f>AVERAGE(AM221:AM226)</f>
        <v>4628.96366692375</v>
      </c>
      <c r="AN227" s="4">
        <f>AVERAGE(AN221:AN226)</f>
        <v>27867.694</v>
      </c>
      <c r="AQ227" s="4">
        <f>AVERAGE(AQ221:AQ226)</f>
        <v>44268.42</v>
      </c>
      <c r="AR227" s="1">
        <f>T227/AQ227</f>
        <v>0.3704836540359923</v>
      </c>
      <c r="AS227" s="1">
        <f>AN227/AQ227</f>
        <v>0.6295163459640077</v>
      </c>
      <c r="BB227" s="1">
        <f t="shared" si="79"/>
        <v>0</v>
      </c>
    </row>
    <row r="228" ht="12.75">
      <c r="BB228" s="1">
        <f t="shared" si="79"/>
        <v>0</v>
      </c>
    </row>
    <row r="229" spans="1:54" ht="12.75">
      <c r="A229" s="3">
        <v>1471</v>
      </c>
      <c r="B229" s="4">
        <v>507.34</v>
      </c>
      <c r="C229" s="4">
        <f>B229*0.2447529</f>
        <v>124.172936286</v>
      </c>
      <c r="D229" s="4">
        <v>8074.64</v>
      </c>
      <c r="E229" s="4">
        <v>115.57</v>
      </c>
      <c r="F229" s="4">
        <f>E229*0.2447529</f>
        <v>28.286092652999997</v>
      </c>
      <c r="G229" s="4">
        <v>1839.32</v>
      </c>
      <c r="H229" s="4">
        <f aca="true" t="shared" si="102" ref="H229:I233">C229+F229</f>
        <v>152.459028939</v>
      </c>
      <c r="I229" s="4">
        <f t="shared" si="102"/>
        <v>9913.960000000001</v>
      </c>
      <c r="K229" s="4">
        <v>0</v>
      </c>
      <c r="L229" s="4">
        <f>K229*0.2447529</f>
        <v>0</v>
      </c>
      <c r="M229" s="4">
        <v>0</v>
      </c>
      <c r="N229" s="4">
        <v>0</v>
      </c>
      <c r="O229" s="4">
        <f>N229*0.2447529</f>
        <v>0</v>
      </c>
      <c r="P229" s="4">
        <v>0</v>
      </c>
      <c r="R229" s="4">
        <f>B229+E229+K229+N229</f>
        <v>622.91</v>
      </c>
      <c r="S229" s="4">
        <f>R229*0.2447529</f>
        <v>152.45902893899998</v>
      </c>
      <c r="T229" s="4">
        <f>D229+G229+M229+P229</f>
        <v>9913.960000000001</v>
      </c>
      <c r="V229" s="4">
        <v>23671.3</v>
      </c>
      <c r="W229" s="4">
        <f>V229*0.2447529*(23/24)</f>
        <v>5552.21851669625</v>
      </c>
      <c r="X229" s="4">
        <v>33713.96</v>
      </c>
      <c r="Y229" s="4">
        <v>12085.7</v>
      </c>
      <c r="Z229" s="4">
        <f>Y229*0.2447529*(23/24)</f>
        <v>2834.75970171625</v>
      </c>
      <c r="AA229" s="4">
        <v>17041.21</v>
      </c>
      <c r="AB229" s="4">
        <f aca="true" t="shared" si="103" ref="AB229:AC233">W229+Z229</f>
        <v>8386.9782184125</v>
      </c>
      <c r="AC229" s="4">
        <f t="shared" si="103"/>
        <v>50755.17</v>
      </c>
      <c r="AE229" s="4">
        <v>0</v>
      </c>
      <c r="AF229" s="4">
        <f>AE229*0.2447529*(23/24)</f>
        <v>0</v>
      </c>
      <c r="AG229" s="4">
        <v>0</v>
      </c>
      <c r="AH229" s="4">
        <v>0</v>
      </c>
      <c r="AI229" s="4">
        <f>AH229*0.2447529*(23/24)</f>
        <v>0</v>
      </c>
      <c r="AJ229" s="4">
        <v>0</v>
      </c>
      <c r="AL229" s="4">
        <f>V229+Y229+AE229+AH229</f>
        <v>35757</v>
      </c>
      <c r="AM229" s="4">
        <f>AL229*0.2447529*(23/24)</f>
        <v>8386.9782184125</v>
      </c>
      <c r="AN229" s="4">
        <f>X229+AA229+AG229+AJ229</f>
        <v>50755.17</v>
      </c>
      <c r="AO229" s="4">
        <v>50755.17</v>
      </c>
      <c r="AQ229" s="4">
        <f>T229+AN229</f>
        <v>60669.13</v>
      </c>
      <c r="AR229" s="1">
        <f>T229/AQ229</f>
        <v>0.16341028790094733</v>
      </c>
      <c r="AS229" s="1">
        <f>AN229/AQ229</f>
        <v>0.8365897120990526</v>
      </c>
      <c r="AU229" s="4">
        <f>I229+AC229</f>
        <v>60669.13</v>
      </c>
      <c r="AV229" s="1">
        <f>I229/AU229</f>
        <v>0.16341028790094733</v>
      </c>
      <c r="AW229" s="1">
        <f>AC229/AU229</f>
        <v>0.8365897120990526</v>
      </c>
      <c r="AY229" s="4">
        <f>T229+AO229</f>
        <v>60669.13</v>
      </c>
      <c r="AZ229" s="1">
        <f>T229/AY229</f>
        <v>0.16341028790094733</v>
      </c>
      <c r="BA229" s="1">
        <f>AO229/AY229</f>
        <v>0.8365897120990526</v>
      </c>
      <c r="BB229" s="1">
        <f t="shared" si="79"/>
        <v>1</v>
      </c>
    </row>
    <row r="230" spans="1:54" ht="12.75">
      <c r="A230" s="3">
        <v>1472</v>
      </c>
      <c r="B230" s="4">
        <v>197.87</v>
      </c>
      <c r="C230" s="4">
        <f>B230*0.2447529</f>
        <v>48.429256323</v>
      </c>
      <c r="D230" s="4">
        <v>3149.29</v>
      </c>
      <c r="E230" s="4">
        <v>93.56</v>
      </c>
      <c r="F230" s="4">
        <f>E230*0.2447529</f>
        <v>22.899081324</v>
      </c>
      <c r="G230" s="4">
        <v>1489.12</v>
      </c>
      <c r="H230" s="4">
        <f t="shared" si="102"/>
        <v>71.328337647</v>
      </c>
      <c r="I230" s="4">
        <f t="shared" si="102"/>
        <v>4638.41</v>
      </c>
      <c r="K230" s="4">
        <v>0</v>
      </c>
      <c r="L230" s="4">
        <f>K230*0.2447529</f>
        <v>0</v>
      </c>
      <c r="M230" s="4">
        <v>0</v>
      </c>
      <c r="N230" s="4">
        <v>0</v>
      </c>
      <c r="O230" s="4">
        <f>N230*0.2447529</f>
        <v>0</v>
      </c>
      <c r="P230" s="4">
        <v>0</v>
      </c>
      <c r="R230" s="4">
        <f>B230+E230+K230+N230</f>
        <v>291.43</v>
      </c>
      <c r="S230" s="4">
        <f>R230*0.2447529</f>
        <v>71.328337647</v>
      </c>
      <c r="T230" s="4">
        <f>D230+G230+M230+P230</f>
        <v>4638.41</v>
      </c>
      <c r="V230" s="4">
        <v>27307.2</v>
      </c>
      <c r="W230" s="4">
        <f>V230*0.2447529*(23/24)</f>
        <v>6405.03654126</v>
      </c>
      <c r="X230" s="4">
        <v>38769.01</v>
      </c>
      <c r="Y230" s="4">
        <v>11620.5</v>
      </c>
      <c r="Z230" s="4">
        <f>Y230*0.2447529*(23/24)</f>
        <v>2725.6447796812504</v>
      </c>
      <c r="AA230" s="4">
        <v>16390.77</v>
      </c>
      <c r="AB230" s="4">
        <f t="shared" si="103"/>
        <v>9130.68132094125</v>
      </c>
      <c r="AC230" s="4">
        <f t="shared" si="103"/>
        <v>55159.78</v>
      </c>
      <c r="AE230" s="4">
        <v>0</v>
      </c>
      <c r="AF230" s="4">
        <f>AE230*0.2447529*(23/24)</f>
        <v>0</v>
      </c>
      <c r="AG230" s="4">
        <v>0</v>
      </c>
      <c r="AH230" s="4">
        <v>0</v>
      </c>
      <c r="AI230" s="4">
        <f>AH230*0.2447529*(23/24)</f>
        <v>0</v>
      </c>
      <c r="AJ230" s="4">
        <v>0</v>
      </c>
      <c r="AL230" s="4">
        <f>V230+Y230+AE230+AH230</f>
        <v>38927.7</v>
      </c>
      <c r="AM230" s="4">
        <f>AL230*0.2447529*(23/24)</f>
        <v>9130.68132094125</v>
      </c>
      <c r="AN230" s="4">
        <f>X230+AA230+AG230+AJ230</f>
        <v>55159.78</v>
      </c>
      <c r="AO230" s="4">
        <v>55159.78</v>
      </c>
      <c r="AQ230" s="4">
        <f>T230+AN230</f>
        <v>59798.19</v>
      </c>
      <c r="AR230" s="1">
        <f>T230/AQ230</f>
        <v>0.07756773240126498</v>
      </c>
      <c r="AS230" s="1">
        <f>AN230/AQ230</f>
        <v>0.922432267598735</v>
      </c>
      <c r="AU230" s="4">
        <f>I230+AC230</f>
        <v>59798.19</v>
      </c>
      <c r="AV230" s="1">
        <f>I230/AU230</f>
        <v>0.07756773240126498</v>
      </c>
      <c r="AW230" s="1">
        <f>AC230/AU230</f>
        <v>0.922432267598735</v>
      </c>
      <c r="AY230" s="4">
        <f>T230+AO230</f>
        <v>59798.19</v>
      </c>
      <c r="AZ230" s="1">
        <f>T230/AY230</f>
        <v>0.07756773240126498</v>
      </c>
      <c r="BA230" s="1">
        <f>AO230/AY230</f>
        <v>0.922432267598735</v>
      </c>
      <c r="BB230" s="1">
        <f t="shared" si="79"/>
        <v>1</v>
      </c>
    </row>
    <row r="231" spans="1:54" ht="12.75">
      <c r="A231" s="3">
        <v>1473</v>
      </c>
      <c r="B231" s="4">
        <v>82.34</v>
      </c>
      <c r="C231" s="4">
        <f>B231*0.2447529</f>
        <v>20.152953786</v>
      </c>
      <c r="D231" s="4">
        <v>1310.54</v>
      </c>
      <c r="E231" s="4">
        <v>16.68</v>
      </c>
      <c r="F231" s="4">
        <f>E231*0.2447529</f>
        <v>4.082478372</v>
      </c>
      <c r="G231" s="4">
        <v>265.4</v>
      </c>
      <c r="H231" s="4">
        <f t="shared" si="102"/>
        <v>24.235432158000002</v>
      </c>
      <c r="I231" s="4">
        <f t="shared" si="102"/>
        <v>1575.94</v>
      </c>
      <c r="K231" s="4">
        <v>0</v>
      </c>
      <c r="L231" s="4">
        <f>K231*0.2447529</f>
        <v>0</v>
      </c>
      <c r="M231" s="4">
        <v>0</v>
      </c>
      <c r="N231" s="4">
        <v>0</v>
      </c>
      <c r="O231" s="4">
        <f>N231*0.2447529</f>
        <v>0</v>
      </c>
      <c r="P231" s="4">
        <v>0</v>
      </c>
      <c r="R231" s="4">
        <f>B231+E231+K231+N231</f>
        <v>99.02000000000001</v>
      </c>
      <c r="S231" s="4">
        <f>R231*0.2447529</f>
        <v>24.235432158000002</v>
      </c>
      <c r="T231" s="4">
        <f>D231+G231+M231+P231</f>
        <v>1575.94</v>
      </c>
      <c r="V231" s="4">
        <v>25458.5</v>
      </c>
      <c r="W231" s="4">
        <f>V231*0.2447529*(23/24)</f>
        <v>5971.41496695625</v>
      </c>
      <c r="X231" s="4">
        <v>36025.49</v>
      </c>
      <c r="Y231" s="4">
        <v>9995</v>
      </c>
      <c r="Z231" s="4">
        <f>Y231*0.2447529*(23/24)</f>
        <v>2344.3758506875</v>
      </c>
      <c r="AA231" s="4">
        <v>14117.88</v>
      </c>
      <c r="AB231" s="4">
        <f t="shared" si="103"/>
        <v>8315.79081764375</v>
      </c>
      <c r="AC231" s="4">
        <f t="shared" si="103"/>
        <v>50143.369999999995</v>
      </c>
      <c r="AE231" s="4">
        <v>0</v>
      </c>
      <c r="AF231" s="4">
        <f>AE231*0.2447529*(23/24)</f>
        <v>0</v>
      </c>
      <c r="AG231" s="4">
        <v>0</v>
      </c>
      <c r="AH231" s="4">
        <v>0</v>
      </c>
      <c r="AI231" s="4">
        <f>AH231*0.2447529*(23/24)</f>
        <v>0</v>
      </c>
      <c r="AJ231" s="4">
        <v>0</v>
      </c>
      <c r="AL231" s="4">
        <f>V231+Y231+AE231+AH231</f>
        <v>35453.5</v>
      </c>
      <c r="AM231" s="4">
        <f>AL231*0.2447529*(23/24)</f>
        <v>8315.79081764375</v>
      </c>
      <c r="AN231" s="4">
        <f>X231+AA231+AG231+AJ231</f>
        <v>50143.369999999995</v>
      </c>
      <c r="AO231" s="4">
        <v>50143.37</v>
      </c>
      <c r="AQ231" s="4">
        <f>T231+AN231</f>
        <v>51719.31</v>
      </c>
      <c r="AR231" s="1">
        <f>T231/AQ231</f>
        <v>0.030471017498106608</v>
      </c>
      <c r="AS231" s="1">
        <f>AN231/AQ231</f>
        <v>0.9695289825018933</v>
      </c>
      <c r="AU231" s="4">
        <f>I231+AC231</f>
        <v>51719.31</v>
      </c>
      <c r="AV231" s="1">
        <f>I231/AU231</f>
        <v>0.030471017498106608</v>
      </c>
      <c r="AW231" s="1">
        <f>AC231/AU231</f>
        <v>0.9695289825018933</v>
      </c>
      <c r="AY231" s="4">
        <f>T231+AO231</f>
        <v>51719.310000000005</v>
      </c>
      <c r="AZ231" s="1">
        <f>T231/AY231</f>
        <v>0.030471017498106604</v>
      </c>
      <c r="BA231" s="1">
        <f>AO231/AY231</f>
        <v>0.9695289825018933</v>
      </c>
      <c r="BB231" s="1">
        <f t="shared" si="79"/>
        <v>1</v>
      </c>
    </row>
    <row r="232" spans="1:54" ht="12.75">
      <c r="A232" s="3">
        <v>1474</v>
      </c>
      <c r="B232" s="4">
        <v>43.44</v>
      </c>
      <c r="C232" s="4">
        <f>B232*0.2447529</f>
        <v>10.632065976</v>
      </c>
      <c r="D232" s="4">
        <v>691.31</v>
      </c>
      <c r="E232" s="4">
        <v>8.34</v>
      </c>
      <c r="F232" s="4">
        <f>E232*0.2447529</f>
        <v>2.041239186</v>
      </c>
      <c r="G232" s="4">
        <v>132.7</v>
      </c>
      <c r="H232" s="4">
        <f t="shared" si="102"/>
        <v>12.673305162</v>
      </c>
      <c r="I232" s="4">
        <f t="shared" si="102"/>
        <v>824.01</v>
      </c>
      <c r="K232" s="4">
        <v>0</v>
      </c>
      <c r="L232" s="4">
        <f>K232*0.2447529</f>
        <v>0</v>
      </c>
      <c r="M232" s="4">
        <v>0</v>
      </c>
      <c r="N232" s="4">
        <v>0</v>
      </c>
      <c r="O232" s="4">
        <f>N232*0.2447529</f>
        <v>0</v>
      </c>
      <c r="P232" s="4">
        <v>0</v>
      </c>
      <c r="R232" s="4">
        <f>B232+E232+K232+N232</f>
        <v>51.78</v>
      </c>
      <c r="S232" s="4">
        <f>R232*0.2447529</f>
        <v>12.673305162</v>
      </c>
      <c r="T232" s="4">
        <f>D232+G232+M232+P232</f>
        <v>824.01</v>
      </c>
      <c r="V232" s="4">
        <v>13429.3</v>
      </c>
      <c r="W232" s="4">
        <f>V232*0.2447529*(23/24)</f>
        <v>3149.90761497125</v>
      </c>
      <c r="X232" s="4">
        <v>19003.45</v>
      </c>
      <c r="Y232" s="4">
        <v>4997.5</v>
      </c>
      <c r="Z232" s="4">
        <f>Y232*0.2447529*(23/24)</f>
        <v>1172.18792534375</v>
      </c>
      <c r="AA232" s="4">
        <v>7058.94</v>
      </c>
      <c r="AB232" s="4">
        <f t="shared" si="103"/>
        <v>4322.095540315</v>
      </c>
      <c r="AC232" s="4">
        <f t="shared" si="103"/>
        <v>26062.39</v>
      </c>
      <c r="AE232" s="4">
        <v>0</v>
      </c>
      <c r="AF232" s="4">
        <f>AE232*0.2447529*(23/24)</f>
        <v>0</v>
      </c>
      <c r="AG232" s="4">
        <v>0</v>
      </c>
      <c r="AH232" s="4">
        <v>0</v>
      </c>
      <c r="AI232" s="4">
        <f>AH232*0.2447529*(23/24)</f>
        <v>0</v>
      </c>
      <c r="AJ232" s="4">
        <v>0</v>
      </c>
      <c r="AL232" s="4">
        <f>V232+Y232+AE232+AH232</f>
        <v>18426.8</v>
      </c>
      <c r="AM232" s="4">
        <f>AL232*0.2447529*(23/24)</f>
        <v>4322.095540315</v>
      </c>
      <c r="AN232" s="4">
        <f>X232+AA232+AG232+AJ232</f>
        <v>26062.39</v>
      </c>
      <c r="AO232" s="4">
        <v>26062.39</v>
      </c>
      <c r="AQ232" s="4">
        <f>T232+AN232</f>
        <v>26886.399999999998</v>
      </c>
      <c r="AR232" s="1">
        <f>T232/AQ232</f>
        <v>0.03064783682456558</v>
      </c>
      <c r="AS232" s="1">
        <f>AN232/AQ232</f>
        <v>0.9693521631754345</v>
      </c>
      <c r="AU232" s="4">
        <f>I232+AC232</f>
        <v>26886.399999999998</v>
      </c>
      <c r="AV232" s="1">
        <f>I232/AU232</f>
        <v>0.03064783682456558</v>
      </c>
      <c r="AW232" s="1">
        <f>AC232/AU232</f>
        <v>0.9693521631754345</v>
      </c>
      <c r="AY232" s="4">
        <f>T232+AO232</f>
        <v>26886.399999999998</v>
      </c>
      <c r="AZ232" s="1">
        <f>T232/AY232</f>
        <v>0.03064783682456558</v>
      </c>
      <c r="BA232" s="1">
        <f>AO232/AY232</f>
        <v>0.9693521631754345</v>
      </c>
      <c r="BB232" s="1">
        <f t="shared" si="79"/>
        <v>1</v>
      </c>
    </row>
    <row r="233" spans="1:54" ht="12.75">
      <c r="A233" s="3">
        <v>1475</v>
      </c>
      <c r="B233" s="4">
        <v>2033.42</v>
      </c>
      <c r="C233" s="4">
        <f>B233*0.2447529</f>
        <v>497.685441918</v>
      </c>
      <c r="D233" s="4">
        <v>36986.89</v>
      </c>
      <c r="E233" s="4">
        <v>2237.47</v>
      </c>
      <c r="F233" s="4">
        <f>E233*0.2447529</f>
        <v>547.6272711629999</v>
      </c>
      <c r="G233" s="4">
        <v>40698.36</v>
      </c>
      <c r="H233" s="4">
        <f t="shared" si="102"/>
        <v>1045.3127130809999</v>
      </c>
      <c r="I233" s="4">
        <f t="shared" si="102"/>
        <v>77685.25</v>
      </c>
      <c r="K233" s="4">
        <v>0</v>
      </c>
      <c r="L233" s="4">
        <f>K233*0.2447529</f>
        <v>0</v>
      </c>
      <c r="M233" s="4">
        <v>0</v>
      </c>
      <c r="N233" s="4">
        <v>0</v>
      </c>
      <c r="O233" s="4">
        <f>N233*0.2447529</f>
        <v>0</v>
      </c>
      <c r="P233" s="4">
        <v>0</v>
      </c>
      <c r="R233" s="4">
        <f>B233+E233+K233+N233</f>
        <v>4270.889999999999</v>
      </c>
      <c r="S233" s="4">
        <f>R233*0.2447529</f>
        <v>1045.3127130809999</v>
      </c>
      <c r="T233" s="4">
        <f>D233+G233+M233+P233</f>
        <v>77685.25</v>
      </c>
      <c r="V233" s="4">
        <v>8604.2</v>
      </c>
      <c r="W233" s="4">
        <f>V233*0.2447529*(23/24)</f>
        <v>2018.1569479225002</v>
      </c>
      <c r="X233" s="4">
        <v>13778.93</v>
      </c>
      <c r="Y233" s="4">
        <v>18742.8</v>
      </c>
      <c r="Z233" s="4">
        <f>Y233*0.2447529*(23/24)</f>
        <v>4396.2148768649995</v>
      </c>
      <c r="AA233" s="4">
        <v>30058.98</v>
      </c>
      <c r="AB233" s="4">
        <f t="shared" si="103"/>
        <v>6414.3718247874995</v>
      </c>
      <c r="AC233" s="4">
        <f t="shared" si="103"/>
        <v>43837.91</v>
      </c>
      <c r="AE233" s="4">
        <v>0</v>
      </c>
      <c r="AF233" s="4">
        <f>AE233*0.2447529*(23/24)</f>
        <v>0</v>
      </c>
      <c r="AG233" s="4">
        <v>0</v>
      </c>
      <c r="AH233" s="4">
        <v>0</v>
      </c>
      <c r="AI233" s="4">
        <f>AH233*0.2447529*(23/24)</f>
        <v>0</v>
      </c>
      <c r="AJ233" s="4">
        <v>0</v>
      </c>
      <c r="AL233" s="4">
        <f>V233+Y233+AE233+AH233</f>
        <v>27347</v>
      </c>
      <c r="AM233" s="4">
        <f>AL233*0.2447529*(23/24)</f>
        <v>6414.3718247875</v>
      </c>
      <c r="AN233" s="4">
        <f>X233+AA233+AG233+AJ233</f>
        <v>43837.91</v>
      </c>
      <c r="AO233" s="4">
        <v>43837.91</v>
      </c>
      <c r="AQ233" s="4">
        <f>T233+AN233</f>
        <v>121523.16</v>
      </c>
      <c r="AR233" s="1">
        <f>T233/AQ233</f>
        <v>0.639262919101182</v>
      </c>
      <c r="AS233" s="1">
        <f>AN233/AQ233</f>
        <v>0.360737080898818</v>
      </c>
      <c r="AU233" s="4">
        <f>I233+AC233</f>
        <v>121523.16</v>
      </c>
      <c r="AV233" s="1">
        <f>I233/AU233</f>
        <v>0.639262919101182</v>
      </c>
      <c r="AW233" s="1">
        <f>AC233/AU233</f>
        <v>0.360737080898818</v>
      </c>
      <c r="AY233" s="4">
        <f>T233+AO233</f>
        <v>121523.16</v>
      </c>
      <c r="AZ233" s="1">
        <f>T233/AY233</f>
        <v>0.639262919101182</v>
      </c>
      <c r="BA233" s="1">
        <f>AO233/AY233</f>
        <v>0.360737080898818</v>
      </c>
      <c r="BB233" s="1">
        <f t="shared" si="79"/>
        <v>1</v>
      </c>
    </row>
    <row r="234" ht="12.75">
      <c r="BB234" s="1">
        <f t="shared" si="79"/>
        <v>0</v>
      </c>
    </row>
    <row r="235" spans="1:54" ht="12.75">
      <c r="A235" s="3" t="s">
        <v>40</v>
      </c>
      <c r="B235" s="4">
        <f aca="true" t="shared" si="104" ref="B235:I235">AVERAGE(B229:B234)</f>
        <v>572.882</v>
      </c>
      <c r="C235" s="4">
        <f t="shared" si="104"/>
        <v>140.21453085779999</v>
      </c>
      <c r="D235" s="4">
        <f t="shared" si="104"/>
        <v>10042.534</v>
      </c>
      <c r="E235" s="4">
        <f t="shared" si="104"/>
        <v>494.32399999999996</v>
      </c>
      <c r="F235" s="4">
        <f t="shared" si="104"/>
        <v>120.9872325396</v>
      </c>
      <c r="G235" s="4">
        <f t="shared" si="104"/>
        <v>8884.98</v>
      </c>
      <c r="H235" s="4">
        <f t="shared" si="104"/>
        <v>261.2017633974</v>
      </c>
      <c r="I235" s="4">
        <f t="shared" si="104"/>
        <v>18927.514000000003</v>
      </c>
      <c r="K235" s="4">
        <f aca="true" t="shared" si="105" ref="K235:P235">AVERAGE(K229:K234)</f>
        <v>0</v>
      </c>
      <c r="L235" s="4">
        <f t="shared" si="105"/>
        <v>0</v>
      </c>
      <c r="M235" s="4">
        <f t="shared" si="105"/>
        <v>0</v>
      </c>
      <c r="N235" s="4">
        <f t="shared" si="105"/>
        <v>0</v>
      </c>
      <c r="O235" s="4">
        <f t="shared" si="105"/>
        <v>0</v>
      </c>
      <c r="P235" s="4">
        <f t="shared" si="105"/>
        <v>0</v>
      </c>
      <c r="R235" s="4">
        <f>AVERAGE(R229:R234)</f>
        <v>1067.2059999999997</v>
      </c>
      <c r="S235" s="4">
        <f>AVERAGE(S229:S234)</f>
        <v>261.2017633974</v>
      </c>
      <c r="T235" s="4">
        <f>AVERAGE(T229:T234)</f>
        <v>18927.514000000003</v>
      </c>
      <c r="V235" s="4">
        <f aca="true" t="shared" si="106" ref="V235:AC235">AVERAGE(V229:V234)</f>
        <v>19694.1</v>
      </c>
      <c r="W235" s="4">
        <f t="shared" si="106"/>
        <v>4619.34691756125</v>
      </c>
      <c r="X235" s="4">
        <f t="shared" si="106"/>
        <v>28258.167999999998</v>
      </c>
      <c r="Y235" s="4">
        <f t="shared" si="106"/>
        <v>11488.3</v>
      </c>
      <c r="Z235" s="4">
        <f t="shared" si="106"/>
        <v>2694.6366268587503</v>
      </c>
      <c r="AA235" s="4">
        <f t="shared" si="106"/>
        <v>16933.556</v>
      </c>
      <c r="AB235" s="4">
        <f t="shared" si="106"/>
        <v>7313.98354442</v>
      </c>
      <c r="AC235" s="4">
        <f t="shared" si="106"/>
        <v>45191.724</v>
      </c>
      <c r="AE235" s="4">
        <f aca="true" t="shared" si="107" ref="AE235:AJ235">AVERAGE(AE229:AE234)</f>
        <v>0</v>
      </c>
      <c r="AF235" s="4">
        <f t="shared" si="107"/>
        <v>0</v>
      </c>
      <c r="AG235" s="4">
        <f t="shared" si="107"/>
        <v>0</v>
      </c>
      <c r="AH235" s="4">
        <f t="shared" si="107"/>
        <v>0</v>
      </c>
      <c r="AI235" s="4">
        <f t="shared" si="107"/>
        <v>0</v>
      </c>
      <c r="AJ235" s="4">
        <f t="shared" si="107"/>
        <v>0</v>
      </c>
      <c r="AL235" s="4">
        <f>AVERAGE(AL229:AL234)</f>
        <v>31182.4</v>
      </c>
      <c r="AM235" s="4">
        <f>AVERAGE(AM229:AM234)</f>
        <v>7313.98354442</v>
      </c>
      <c r="AN235" s="4">
        <f>AVERAGE(AN229:AN234)</f>
        <v>45191.724</v>
      </c>
      <c r="AQ235" s="4">
        <f>AVERAGE(AQ229:AQ234)</f>
        <v>64119.238</v>
      </c>
      <c r="AR235" s="1">
        <f>T235/AQ235</f>
        <v>0.2951924350691754</v>
      </c>
      <c r="AS235" s="1">
        <f>AN235/AQ235</f>
        <v>0.7048075649308247</v>
      </c>
      <c r="BB235" s="1">
        <f t="shared" si="79"/>
        <v>0</v>
      </c>
    </row>
    <row r="236" ht="12.75">
      <c r="BB236" s="1">
        <f t="shared" si="79"/>
        <v>0</v>
      </c>
    </row>
    <row r="237" spans="1:54" ht="12.75">
      <c r="A237" s="3">
        <v>1476</v>
      </c>
      <c r="B237" s="4">
        <v>1696.73</v>
      </c>
      <c r="C237" s="4">
        <f>B237*0.2447529</f>
        <v>415.279588017</v>
      </c>
      <c r="D237" s="4">
        <v>30862.65</v>
      </c>
      <c r="E237" s="4">
        <v>2506.74</v>
      </c>
      <c r="F237" s="4">
        <f>E237*0.2447529</f>
        <v>613.5318845459999</v>
      </c>
      <c r="G237" s="4">
        <v>45596.31</v>
      </c>
      <c r="H237" s="4">
        <f aca="true" t="shared" si="108" ref="H237:I241">C237+F237</f>
        <v>1028.8114725629998</v>
      </c>
      <c r="I237" s="4">
        <f t="shared" si="108"/>
        <v>76458.95999999999</v>
      </c>
      <c r="K237" s="4">
        <v>0</v>
      </c>
      <c r="L237" s="4">
        <f>K237*0.2447529</f>
        <v>0</v>
      </c>
      <c r="M237" s="4">
        <v>0</v>
      </c>
      <c r="N237" s="4">
        <v>0</v>
      </c>
      <c r="O237" s="4">
        <f>N237*0.2447529</f>
        <v>0</v>
      </c>
      <c r="P237" s="4">
        <v>0</v>
      </c>
      <c r="R237" s="4">
        <f>B237+E237+K237+N237</f>
        <v>4203.469999999999</v>
      </c>
      <c r="S237" s="4">
        <f>R237*0.2447529</f>
        <v>1028.8114725629998</v>
      </c>
      <c r="T237" s="4">
        <f>D237+G237+M237+P237</f>
        <v>76458.95999999999</v>
      </c>
      <c r="V237" s="4">
        <v>10877.3</v>
      </c>
      <c r="W237" s="4">
        <f>V237*0.2447529*(23/24)</f>
        <v>2551.3236058712496</v>
      </c>
      <c r="X237" s="4">
        <v>17415.79</v>
      </c>
      <c r="Y237" s="4">
        <v>28997.3</v>
      </c>
      <c r="Z237" s="4">
        <f>Y237*0.2447529*(23/24)</f>
        <v>6801.45771437125</v>
      </c>
      <c r="AA237" s="4">
        <v>46505.63</v>
      </c>
      <c r="AB237" s="4">
        <f aca="true" t="shared" si="109" ref="AB237:AC241">W237+Z237</f>
        <v>9352.7813202425</v>
      </c>
      <c r="AC237" s="4">
        <f t="shared" si="109"/>
        <v>63921.42</v>
      </c>
      <c r="AE237" s="4">
        <v>0</v>
      </c>
      <c r="AF237" s="4">
        <f>AE237*0.2447529*(23/24)</f>
        <v>0</v>
      </c>
      <c r="AG237" s="4">
        <v>0</v>
      </c>
      <c r="AH237" s="4">
        <v>0</v>
      </c>
      <c r="AI237" s="4">
        <v>0</v>
      </c>
      <c r="AJ237" s="4">
        <v>0</v>
      </c>
      <c r="AL237" s="4">
        <f>V237+Y237+AE237+AH237</f>
        <v>39874.6</v>
      </c>
      <c r="AM237" s="4">
        <f>AL237*0.2447529*(23/24)</f>
        <v>9352.7813202425</v>
      </c>
      <c r="AN237" s="4">
        <f>X237+AA237+AG237+AJ237</f>
        <v>63921.42</v>
      </c>
      <c r="AO237" s="4">
        <v>63921.42</v>
      </c>
      <c r="AQ237" s="4">
        <f>T237+AN237</f>
        <v>140380.38</v>
      </c>
      <c r="AR237" s="1">
        <f>T237/AQ237</f>
        <v>0.5446555993081084</v>
      </c>
      <c r="AS237" s="1">
        <f>AN237/AQ237</f>
        <v>0.4553444006918915</v>
      </c>
      <c r="AU237" s="4">
        <f>I237+AC237</f>
        <v>140380.38</v>
      </c>
      <c r="AV237" s="1">
        <f>I237/AU237</f>
        <v>0.5446555993081084</v>
      </c>
      <c r="AW237" s="1">
        <f>AC237/AU237</f>
        <v>0.4553444006918915</v>
      </c>
      <c r="AY237" s="4">
        <f>T237+AO237</f>
        <v>140380.38</v>
      </c>
      <c r="AZ237" s="1">
        <f>T237/AY237</f>
        <v>0.5446555993081084</v>
      </c>
      <c r="BA237" s="1">
        <f>AO237/AY237</f>
        <v>0.4553444006918915</v>
      </c>
      <c r="BB237" s="1">
        <f t="shared" si="79"/>
        <v>0.9999999999999999</v>
      </c>
    </row>
    <row r="238" spans="1:54" ht="12.75">
      <c r="A238" s="3">
        <v>1477</v>
      </c>
      <c r="B238" s="4">
        <v>906.44</v>
      </c>
      <c r="C238" s="4">
        <f>B238*0.2447529</f>
        <v>221.853818676</v>
      </c>
      <c r="D238" s="4">
        <v>16487.59</v>
      </c>
      <c r="E238" s="4">
        <v>378.03</v>
      </c>
      <c r="F238" s="4">
        <f>E238*0.2447529</f>
        <v>92.52393878699999</v>
      </c>
      <c r="G238" s="4">
        <v>6930.29</v>
      </c>
      <c r="H238" s="4">
        <f t="shared" si="108"/>
        <v>314.37775746299997</v>
      </c>
      <c r="I238" s="4">
        <f t="shared" si="108"/>
        <v>23417.88</v>
      </c>
      <c r="K238" s="4">
        <v>0</v>
      </c>
      <c r="L238" s="4">
        <f>K238*0.2447529</f>
        <v>0</v>
      </c>
      <c r="M238" s="4">
        <v>0</v>
      </c>
      <c r="N238" s="4">
        <v>0</v>
      </c>
      <c r="O238" s="4">
        <f>N238*0.2447529</f>
        <v>0</v>
      </c>
      <c r="P238" s="4">
        <v>0</v>
      </c>
      <c r="R238" s="4">
        <f>B238+E238+K238+N238</f>
        <v>1284.47</v>
      </c>
      <c r="S238" s="4">
        <f>R238*0.2447529</f>
        <v>314.377757463</v>
      </c>
      <c r="T238" s="4">
        <f>D238+G238+M238+P238</f>
        <v>23417.88</v>
      </c>
      <c r="V238" s="4">
        <v>10568</v>
      </c>
      <c r="W238" s="4">
        <f>V238*0.2447529*(23/24)</f>
        <v>2478.7757868999997</v>
      </c>
      <c r="X238" s="4">
        <v>16915.63</v>
      </c>
      <c r="Y238" s="4">
        <v>7891.2</v>
      </c>
      <c r="Z238" s="4">
        <f>Y238*0.2447529*(23/24)</f>
        <v>1850.91933096</v>
      </c>
      <c r="AA238" s="4">
        <v>12655.42</v>
      </c>
      <c r="AB238" s="4">
        <f t="shared" si="109"/>
        <v>4329.695117859999</v>
      </c>
      <c r="AC238" s="4">
        <f t="shared" si="109"/>
        <v>29571.050000000003</v>
      </c>
      <c r="AE238" s="4">
        <v>0</v>
      </c>
      <c r="AF238" s="4">
        <f>AE238*0.2447529*(23/24)</f>
        <v>0</v>
      </c>
      <c r="AG238" s="4">
        <v>0</v>
      </c>
      <c r="AH238" s="4">
        <v>0</v>
      </c>
      <c r="AI238" s="4">
        <v>0</v>
      </c>
      <c r="AJ238" s="4">
        <v>0</v>
      </c>
      <c r="AL238" s="4">
        <f>V238+Y238+AE238+AH238</f>
        <v>18459.2</v>
      </c>
      <c r="AM238" s="4">
        <f>AL238*0.2447529*(23/24)</f>
        <v>4329.69511786</v>
      </c>
      <c r="AN238" s="4">
        <f>X238+AA238+AG238+AJ238</f>
        <v>29571.050000000003</v>
      </c>
      <c r="AO238" s="4">
        <v>29571.05</v>
      </c>
      <c r="AQ238" s="4">
        <f>T238+AN238</f>
        <v>52988.93000000001</v>
      </c>
      <c r="AR238" s="1">
        <f>T238/AQ238</f>
        <v>0.44193909935528036</v>
      </c>
      <c r="AS238" s="1">
        <f>AN238/AQ238</f>
        <v>0.5580609006447196</v>
      </c>
      <c r="AU238" s="4">
        <f>I238+AC238</f>
        <v>52988.93000000001</v>
      </c>
      <c r="AV238" s="1">
        <f>I238/AU238</f>
        <v>0.44193909935528036</v>
      </c>
      <c r="AW238" s="1">
        <f>AC238/AU238</f>
        <v>0.5580609006447196</v>
      </c>
      <c r="AY238" s="4">
        <f>T238+AO238</f>
        <v>52988.93</v>
      </c>
      <c r="AZ238" s="1">
        <f>T238/AY238</f>
        <v>0.4419390993552805</v>
      </c>
      <c r="BA238" s="1">
        <f>AO238/AY238</f>
        <v>0.5580609006447196</v>
      </c>
      <c r="BB238" s="1">
        <f t="shared" si="79"/>
        <v>1</v>
      </c>
    </row>
    <row r="239" spans="1:54" ht="12.75">
      <c r="A239" s="3">
        <v>1478</v>
      </c>
      <c r="B239" s="4">
        <v>632.67</v>
      </c>
      <c r="C239" s="4">
        <f>B239*0.2447529</f>
        <v>154.84781724299998</v>
      </c>
      <c r="D239" s="4">
        <v>12537.46</v>
      </c>
      <c r="E239" s="4">
        <v>566.48</v>
      </c>
      <c r="F239" s="4">
        <f>E239*0.2447529</f>
        <v>138.647622792</v>
      </c>
      <c r="G239" s="4">
        <v>11591.9</v>
      </c>
      <c r="H239" s="4">
        <f t="shared" si="108"/>
        <v>293.495440035</v>
      </c>
      <c r="I239" s="4">
        <f t="shared" si="108"/>
        <v>24129.36</v>
      </c>
      <c r="K239" s="4">
        <v>0</v>
      </c>
      <c r="L239" s="4">
        <f>K239*0.2447529</f>
        <v>0</v>
      </c>
      <c r="M239" s="4">
        <v>0</v>
      </c>
      <c r="N239" s="4">
        <v>0</v>
      </c>
      <c r="O239" s="4">
        <f>N239*0.2447529</f>
        <v>0</v>
      </c>
      <c r="P239" s="4">
        <v>0</v>
      </c>
      <c r="R239" s="4">
        <f>B239+E239+K239+N239</f>
        <v>1199.15</v>
      </c>
      <c r="S239" s="4">
        <f>R239*0.2447529</f>
        <v>293.495440035</v>
      </c>
      <c r="T239" s="4">
        <f>D239+G239+M239+P239</f>
        <v>24129.36</v>
      </c>
      <c r="V239" s="4">
        <v>20475.8</v>
      </c>
      <c r="W239" s="4">
        <f>V239*0.2447529*(23/24)</f>
        <v>4802.6984535775</v>
      </c>
      <c r="X239" s="4">
        <v>33600.6</v>
      </c>
      <c r="Y239" s="4">
        <v>26377.5</v>
      </c>
      <c r="Z239" s="4">
        <f>Y239*0.2447529*(23/24)</f>
        <v>6186.97088559375</v>
      </c>
      <c r="AA239" s="4">
        <v>46577.254</v>
      </c>
      <c r="AB239" s="4">
        <f t="shared" si="109"/>
        <v>10989.66933917125</v>
      </c>
      <c r="AC239" s="4">
        <f t="shared" si="109"/>
        <v>80177.85399999999</v>
      </c>
      <c r="AE239" s="4">
        <v>0</v>
      </c>
      <c r="AF239" s="4">
        <f>AE239*0.2447529*(23/24)</f>
        <v>0</v>
      </c>
      <c r="AG239" s="4">
        <v>0</v>
      </c>
      <c r="AH239" s="4">
        <v>0</v>
      </c>
      <c r="AI239" s="4">
        <v>0</v>
      </c>
      <c r="AJ239" s="4">
        <v>0</v>
      </c>
      <c r="AL239" s="4">
        <f>V239+Y239+AE239+AH239</f>
        <v>46853.3</v>
      </c>
      <c r="AM239" s="4">
        <f>AL239*0.2447529*(23/24)</f>
        <v>10989.66933917125</v>
      </c>
      <c r="AN239" s="4">
        <f>X239+AA239+AG239+AJ239</f>
        <v>80177.85399999999</v>
      </c>
      <c r="AO239" s="4">
        <v>80177.84</v>
      </c>
      <c r="AQ239" s="4">
        <f>T239+AN239</f>
        <v>104307.21399999999</v>
      </c>
      <c r="AR239" s="1">
        <f>T239/AQ239</f>
        <v>0.23132973333944096</v>
      </c>
      <c r="AS239" s="1">
        <f>AN239/AQ239</f>
        <v>0.768670266660559</v>
      </c>
      <c r="AU239" s="4">
        <f>I239+AC239</f>
        <v>104307.21399999999</v>
      </c>
      <c r="AV239" s="1">
        <f>I239/AU239</f>
        <v>0.23132973333944096</v>
      </c>
      <c r="AW239" s="1">
        <f>AC239/AU239</f>
        <v>0.768670266660559</v>
      </c>
      <c r="AY239" s="4">
        <f>T239+AO239</f>
        <v>104307.2</v>
      </c>
      <c r="AZ239" s="1">
        <f>T239/AY239</f>
        <v>0.23132976438826852</v>
      </c>
      <c r="BA239" s="1">
        <f>AO239/AY239</f>
        <v>0.7686702356117315</v>
      </c>
      <c r="BB239" s="1">
        <f t="shared" si="79"/>
        <v>1</v>
      </c>
    </row>
    <row r="240" spans="1:54" ht="12.75">
      <c r="A240" s="3">
        <v>1479</v>
      </c>
      <c r="B240" s="4">
        <v>463.89</v>
      </c>
      <c r="C240" s="4">
        <f>B240*0.2447529</f>
        <v>113.538422781</v>
      </c>
      <c r="D240" s="4">
        <v>9492.67</v>
      </c>
      <c r="E240" s="4">
        <v>379.54</v>
      </c>
      <c r="F240" s="4">
        <f>E240*0.2447529</f>
        <v>92.893515666</v>
      </c>
      <c r="G240" s="4">
        <v>7766.66</v>
      </c>
      <c r="H240" s="4">
        <f t="shared" si="108"/>
        <v>206.431938447</v>
      </c>
      <c r="I240" s="4">
        <f t="shared" si="108"/>
        <v>17259.33</v>
      </c>
      <c r="K240" s="4">
        <v>0</v>
      </c>
      <c r="L240" s="4">
        <f>K240*0.2447529</f>
        <v>0</v>
      </c>
      <c r="M240" s="4">
        <v>0</v>
      </c>
      <c r="N240" s="4">
        <v>0</v>
      </c>
      <c r="O240" s="4">
        <f>N240*0.2447529</f>
        <v>0</v>
      </c>
      <c r="P240" s="4">
        <v>0</v>
      </c>
      <c r="R240" s="4">
        <f>B240+E240+K240+N240</f>
        <v>843.4300000000001</v>
      </c>
      <c r="S240" s="4">
        <f>R240*0.2447529</f>
        <v>206.43193844700002</v>
      </c>
      <c r="T240" s="4">
        <f>D240+G240+M240+P240</f>
        <v>17259.33</v>
      </c>
      <c r="V240" s="4">
        <v>23062</v>
      </c>
      <c r="W240" s="4">
        <f>V240*0.2447529*(23/24)</f>
        <v>5409.304238975</v>
      </c>
      <c r="X240" s="4">
        <v>38418.78</v>
      </c>
      <c r="Y240" s="4">
        <v>24270.6</v>
      </c>
      <c r="Z240" s="4">
        <f>Y240*0.2447529*(23/24)</f>
        <v>5692.7872457925</v>
      </c>
      <c r="AA240" s="4">
        <v>43687.11</v>
      </c>
      <c r="AB240" s="4">
        <f t="shared" si="109"/>
        <v>11102.0914847675</v>
      </c>
      <c r="AC240" s="4">
        <f t="shared" si="109"/>
        <v>82105.89</v>
      </c>
      <c r="AE240" s="4">
        <v>0</v>
      </c>
      <c r="AF240" s="4">
        <f>AE240*0.2447529*(23/24)</f>
        <v>0</v>
      </c>
      <c r="AG240" s="4">
        <v>0</v>
      </c>
      <c r="AH240" s="4">
        <v>0</v>
      </c>
      <c r="AI240" s="4">
        <v>0</v>
      </c>
      <c r="AJ240" s="4">
        <v>0</v>
      </c>
      <c r="AL240" s="4">
        <f>V240+Y240+AE240+AH240</f>
        <v>47332.6</v>
      </c>
      <c r="AM240" s="4">
        <f>AL240*0.2447529*(23/24)</f>
        <v>11102.0914847675</v>
      </c>
      <c r="AN240" s="4">
        <f>X240+AA240+AG240+AJ240</f>
        <v>82105.89</v>
      </c>
      <c r="AO240" s="4">
        <v>82105.89</v>
      </c>
      <c r="AQ240" s="4">
        <f>T240+AN240</f>
        <v>99365.22</v>
      </c>
      <c r="AR240" s="1">
        <f>T240/AQ240</f>
        <v>0.1736958867499111</v>
      </c>
      <c r="AS240" s="1">
        <f>AN240/AQ240</f>
        <v>0.8263041132500889</v>
      </c>
      <c r="AU240" s="4">
        <f>I240+AC240</f>
        <v>99365.22</v>
      </c>
      <c r="AV240" s="1">
        <f>I240/AU240</f>
        <v>0.1736958867499111</v>
      </c>
      <c r="AW240" s="1">
        <f>AC240/AU240</f>
        <v>0.8263041132500889</v>
      </c>
      <c r="AY240" s="4">
        <f>T240+AO240</f>
        <v>99365.22</v>
      </c>
      <c r="AZ240" s="1">
        <f>T240/AY240</f>
        <v>0.1736958867499111</v>
      </c>
      <c r="BA240" s="1">
        <f>AO240/AY240</f>
        <v>0.8263041132500889</v>
      </c>
      <c r="BB240" s="1">
        <f t="shared" si="79"/>
        <v>1</v>
      </c>
    </row>
    <row r="241" spans="1:54" ht="12.75">
      <c r="A241" s="3">
        <v>1480</v>
      </c>
      <c r="B241" s="4">
        <v>112.23</v>
      </c>
      <c r="C241" s="4">
        <f>B241*0.2447529</f>
        <v>27.468617967</v>
      </c>
      <c r="D241" s="4">
        <v>2296.49</v>
      </c>
      <c r="E241" s="4">
        <v>121.22</v>
      </c>
      <c r="F241" s="4">
        <f>E241*0.2447529</f>
        <v>29.668946538</v>
      </c>
      <c r="G241" s="4">
        <v>2480.47</v>
      </c>
      <c r="H241" s="4">
        <f t="shared" si="108"/>
        <v>57.137564505</v>
      </c>
      <c r="I241" s="4">
        <f t="shared" si="108"/>
        <v>4776.959999999999</v>
      </c>
      <c r="K241" s="4">
        <v>0</v>
      </c>
      <c r="L241" s="4">
        <f>K241*0.2447529</f>
        <v>0</v>
      </c>
      <c r="M241" s="4">
        <v>0</v>
      </c>
      <c r="N241" s="4">
        <v>0</v>
      </c>
      <c r="O241" s="4">
        <f>N241*0.2447529</f>
        <v>0</v>
      </c>
      <c r="P241" s="4">
        <v>0</v>
      </c>
      <c r="R241" s="4">
        <f>B241+E241+K241+N241</f>
        <v>233.45</v>
      </c>
      <c r="S241" s="4">
        <f>R241*0.2447529</f>
        <v>57.13756450499999</v>
      </c>
      <c r="T241" s="4">
        <f>D241+G241+M241+P241</f>
        <v>4776.959999999999</v>
      </c>
      <c r="V241" s="4">
        <v>21958.6</v>
      </c>
      <c r="W241" s="4">
        <f>V241*0.2447529*(23/24)</f>
        <v>5150.496403692499</v>
      </c>
      <c r="X241" s="4">
        <v>37980.45</v>
      </c>
      <c r="Y241" s="4">
        <v>24654.1</v>
      </c>
      <c r="Z241" s="4">
        <f>Y241*0.2447529*(23/24)</f>
        <v>5782.73903556125</v>
      </c>
      <c r="AA241" s="4">
        <v>44424.59</v>
      </c>
      <c r="AB241" s="4">
        <f t="shared" si="109"/>
        <v>10933.235439253749</v>
      </c>
      <c r="AC241" s="4">
        <f t="shared" si="109"/>
        <v>82405.04</v>
      </c>
      <c r="AE241" s="4">
        <v>0</v>
      </c>
      <c r="AF241" s="4">
        <f>AE241*0.2447529*(23/24)</f>
        <v>0</v>
      </c>
      <c r="AG241" s="4">
        <v>0</v>
      </c>
      <c r="AH241" s="4">
        <v>0</v>
      </c>
      <c r="AI241" s="4">
        <v>0</v>
      </c>
      <c r="AJ241" s="4">
        <v>0</v>
      </c>
      <c r="AL241" s="4">
        <f>V241+Y241+AE241+AH241</f>
        <v>46612.7</v>
      </c>
      <c r="AM241" s="4">
        <f>AL241*0.2447529*(23/24)</f>
        <v>10933.235439253749</v>
      </c>
      <c r="AN241" s="4">
        <f>X241+AA241+AG241+AJ241</f>
        <v>82405.04</v>
      </c>
      <c r="AO241" s="4">
        <v>82405.04</v>
      </c>
      <c r="AQ241" s="4">
        <f>T241+AN241</f>
        <v>87182</v>
      </c>
      <c r="AR241" s="1">
        <f>T241/AQ241</f>
        <v>0.05479296184992314</v>
      </c>
      <c r="AS241" s="1">
        <f>AN241/AQ241</f>
        <v>0.9452070381500768</v>
      </c>
      <c r="AU241" s="4">
        <f>I241+AC241</f>
        <v>87182</v>
      </c>
      <c r="AV241" s="1">
        <f>I241/AU241</f>
        <v>0.05479296184992314</v>
      </c>
      <c r="AW241" s="1">
        <f>AC241/AU241</f>
        <v>0.9452070381500768</v>
      </c>
      <c r="AY241" s="4">
        <f>T241+AO241</f>
        <v>87182</v>
      </c>
      <c r="AZ241" s="1">
        <f>T241/AY241</f>
        <v>0.05479296184992314</v>
      </c>
      <c r="BA241" s="1">
        <f>AO241/AY241</f>
        <v>0.9452070381500768</v>
      </c>
      <c r="BB241" s="1">
        <f t="shared" si="79"/>
        <v>0.9999999999999999</v>
      </c>
    </row>
    <row r="242" ht="12.75">
      <c r="BB242" s="1">
        <f t="shared" si="79"/>
        <v>0</v>
      </c>
    </row>
    <row r="243" spans="1:54" ht="12.75">
      <c r="A243" s="3" t="s">
        <v>42</v>
      </c>
      <c r="B243" s="4">
        <f aca="true" t="shared" si="110" ref="B243:I243">AVERAGE(B237:B242)</f>
        <v>762.392</v>
      </c>
      <c r="C243" s="4">
        <f t="shared" si="110"/>
        <v>186.5976529368</v>
      </c>
      <c r="D243" s="4">
        <f t="shared" si="110"/>
        <v>14335.372000000003</v>
      </c>
      <c r="E243" s="4">
        <f t="shared" si="110"/>
        <v>790.4019999999998</v>
      </c>
      <c r="F243" s="4">
        <f t="shared" si="110"/>
        <v>193.45318166579997</v>
      </c>
      <c r="G243" s="4">
        <f t="shared" si="110"/>
        <v>14873.126</v>
      </c>
      <c r="H243" s="4">
        <f t="shared" si="110"/>
        <v>380.05083460259993</v>
      </c>
      <c r="I243" s="4">
        <f t="shared" si="110"/>
        <v>29208.498</v>
      </c>
      <c r="K243" s="4">
        <f aca="true" t="shared" si="111" ref="K243:P243">AVERAGE(K237:K242)</f>
        <v>0</v>
      </c>
      <c r="L243" s="4">
        <f t="shared" si="111"/>
        <v>0</v>
      </c>
      <c r="M243" s="4">
        <f t="shared" si="111"/>
        <v>0</v>
      </c>
      <c r="N243" s="4">
        <f t="shared" si="111"/>
        <v>0</v>
      </c>
      <c r="O243" s="4">
        <f t="shared" si="111"/>
        <v>0</v>
      </c>
      <c r="P243" s="4">
        <f t="shared" si="111"/>
        <v>0</v>
      </c>
      <c r="R243" s="4">
        <f>AVERAGE(R237:R242)</f>
        <v>1552.794</v>
      </c>
      <c r="S243" s="4">
        <f>AVERAGE(S237:S242)</f>
        <v>380.0508346026</v>
      </c>
      <c r="T243" s="4">
        <f>AVERAGE(T237:T242)</f>
        <v>29208.498</v>
      </c>
      <c r="V243" s="4">
        <f aca="true" t="shared" si="112" ref="V243:AC243">AVERAGE(V237:V242)</f>
        <v>17388.34</v>
      </c>
      <c r="W243" s="4">
        <f t="shared" si="112"/>
        <v>4078.51969780325</v>
      </c>
      <c r="X243" s="4">
        <f t="shared" si="112"/>
        <v>28866.25</v>
      </c>
      <c r="Y243" s="4">
        <f t="shared" si="112"/>
        <v>22438.140000000003</v>
      </c>
      <c r="Z243" s="4">
        <f t="shared" si="112"/>
        <v>5262.97484245575</v>
      </c>
      <c r="AA243" s="4">
        <f t="shared" si="112"/>
        <v>38770.000799999994</v>
      </c>
      <c r="AB243" s="4">
        <f t="shared" si="112"/>
        <v>9341.494540259</v>
      </c>
      <c r="AC243" s="4">
        <f t="shared" si="112"/>
        <v>67636.2508</v>
      </c>
      <c r="AE243" s="4">
        <f aca="true" t="shared" si="113" ref="AE243:AJ243">AVERAGE(AE237:AE242)</f>
        <v>0</v>
      </c>
      <c r="AF243" s="4">
        <f t="shared" si="113"/>
        <v>0</v>
      </c>
      <c r="AG243" s="4">
        <f t="shared" si="113"/>
        <v>0</v>
      </c>
      <c r="AH243" s="4">
        <f t="shared" si="113"/>
        <v>0</v>
      </c>
      <c r="AI243" s="4">
        <f t="shared" si="113"/>
        <v>0</v>
      </c>
      <c r="AJ243" s="4">
        <f t="shared" si="113"/>
        <v>0</v>
      </c>
      <c r="AL243" s="4">
        <f>AVERAGE(AL237:AL242)</f>
        <v>39826.48</v>
      </c>
      <c r="AM243" s="4">
        <f>AVERAGE(AM237:AM242)</f>
        <v>9341.494540259</v>
      </c>
      <c r="AN243" s="4">
        <f>AVERAGE(AN237:AN242)</f>
        <v>67636.2508</v>
      </c>
      <c r="AQ243" s="4">
        <f>AVERAGE(AQ237:AQ242)</f>
        <v>96844.74879999999</v>
      </c>
      <c r="AR243" s="1">
        <f>T243/AQ243</f>
        <v>0.3016012572898532</v>
      </c>
      <c r="AS243" s="1">
        <f>AN243/AQ243</f>
        <v>0.6983987427101469</v>
      </c>
      <c r="BB243" s="1">
        <f t="shared" si="79"/>
        <v>0</v>
      </c>
    </row>
    <row r="244" ht="12.75">
      <c r="BB244" s="1">
        <f t="shared" si="79"/>
        <v>0</v>
      </c>
    </row>
    <row r="245" spans="1:54" ht="12.75">
      <c r="A245" s="3">
        <v>1481</v>
      </c>
      <c r="B245" s="4">
        <v>7.96</v>
      </c>
      <c r="C245" s="4">
        <f>B245*0.2447529</f>
        <v>1.948233084</v>
      </c>
      <c r="D245" s="4">
        <v>162.84</v>
      </c>
      <c r="E245" s="4">
        <v>116</v>
      </c>
      <c r="F245" s="4">
        <f>E245*0.2447529</f>
        <v>28.3913364</v>
      </c>
      <c r="G245" s="4">
        <v>2373.8</v>
      </c>
      <c r="H245" s="4">
        <f aca="true" t="shared" si="114" ref="H245:I249">C245+F245</f>
        <v>30.339569484000002</v>
      </c>
      <c r="I245" s="4">
        <f t="shared" si="114"/>
        <v>2536.6400000000003</v>
      </c>
      <c r="K245" s="4">
        <v>7.21</v>
      </c>
      <c r="L245" s="4">
        <f>K245*0.2447529</f>
        <v>1.764668409</v>
      </c>
      <c r="M245" s="4">
        <v>147.52</v>
      </c>
      <c r="N245" s="4">
        <v>0</v>
      </c>
      <c r="O245" s="4">
        <f>N245*0.2447529</f>
        <v>0</v>
      </c>
      <c r="P245" s="4">
        <v>0</v>
      </c>
      <c r="R245" s="4">
        <f>B245+E245+K245+N245</f>
        <v>131.17</v>
      </c>
      <c r="S245" s="4">
        <f>R245*0.2447529</f>
        <v>32.104237893</v>
      </c>
      <c r="T245" s="4">
        <f>D245+G245+M245+P245</f>
        <v>2684.1600000000003</v>
      </c>
      <c r="V245" s="4">
        <v>6766.3</v>
      </c>
      <c r="W245" s="4">
        <f>V245*0.2447529*(23/24)</f>
        <v>1587.0685661337502</v>
      </c>
      <c r="X245" s="4">
        <v>11093.58</v>
      </c>
      <c r="Y245" s="4">
        <v>17571.1</v>
      </c>
      <c r="Z245" s="4">
        <f>Y245*0.2447529*(23/24)</f>
        <v>4121.38694447375</v>
      </c>
      <c r="AA245" s="4">
        <v>31732.18</v>
      </c>
      <c r="AB245" s="4">
        <f aca="true" t="shared" si="115" ref="AB245:AC249">W245+Z245</f>
        <v>5708.4555106075</v>
      </c>
      <c r="AC245" s="4">
        <f t="shared" si="115"/>
        <v>42825.76</v>
      </c>
      <c r="AE245" s="4">
        <v>624.3</v>
      </c>
      <c r="AF245" s="4">
        <f>AE245*0.2447529*(23/24)</f>
        <v>146.43260065875</v>
      </c>
      <c r="AG245" s="4">
        <v>1026.06</v>
      </c>
      <c r="AH245" s="4">
        <v>0</v>
      </c>
      <c r="AI245" s="4">
        <v>0</v>
      </c>
      <c r="AJ245" s="4">
        <v>0</v>
      </c>
      <c r="AL245" s="4">
        <f>V245+Y245+AE245+AH245</f>
        <v>24961.699999999997</v>
      </c>
      <c r="AM245" s="4">
        <f>AL245*0.2447529*(23/24)</f>
        <v>5854.888111266249</v>
      </c>
      <c r="AN245" s="4">
        <f>X245+AA245+AG245+AJ245</f>
        <v>43851.82</v>
      </c>
      <c r="AO245" s="4">
        <v>43851.82</v>
      </c>
      <c r="AQ245" s="4">
        <f>T245+AN245</f>
        <v>46535.98</v>
      </c>
      <c r="AR245" s="1">
        <f>T245/AQ245</f>
        <v>0.05767924087985254</v>
      </c>
      <c r="AS245" s="1">
        <f>AN245/AQ245</f>
        <v>0.9423207591201473</v>
      </c>
      <c r="AU245" s="4">
        <f>I245+AC245</f>
        <v>45362.4</v>
      </c>
      <c r="AV245" s="1">
        <f>I245/AU245</f>
        <v>0.05591943988854206</v>
      </c>
      <c r="AW245" s="1">
        <f>AC245/AU245</f>
        <v>0.9440805601114579</v>
      </c>
      <c r="AY245" s="4">
        <f>T245+AO245</f>
        <v>46535.98</v>
      </c>
      <c r="AZ245" s="1">
        <f>T245/AY245</f>
        <v>0.05767924087985254</v>
      </c>
      <c r="BA245" s="1">
        <f>AO245/AY245</f>
        <v>0.9423207591201473</v>
      </c>
      <c r="BB245" s="1">
        <f t="shared" si="79"/>
        <v>0.9999999999999999</v>
      </c>
    </row>
    <row r="246" spans="1:54" ht="12.75">
      <c r="A246" s="3">
        <v>1482</v>
      </c>
      <c r="B246" s="4">
        <v>80.23</v>
      </c>
      <c r="C246" s="4">
        <f>B246*0.2447529</f>
        <v>19.636525167000002</v>
      </c>
      <c r="D246" s="4">
        <v>1818.58</v>
      </c>
      <c r="E246" s="4">
        <v>125.05</v>
      </c>
      <c r="F246" s="4">
        <f>E246*0.2447529</f>
        <v>30.606350145</v>
      </c>
      <c r="G246" s="4">
        <v>2558.93</v>
      </c>
      <c r="H246" s="4">
        <f t="shared" si="114"/>
        <v>50.242875312</v>
      </c>
      <c r="I246" s="4">
        <f t="shared" si="114"/>
        <v>4377.51</v>
      </c>
      <c r="K246" s="4">
        <v>74.57</v>
      </c>
      <c r="L246" s="4">
        <f>K246*0.2447529</f>
        <v>18.251223752999998</v>
      </c>
      <c r="M246" s="4">
        <v>1526.02</v>
      </c>
      <c r="N246" s="4">
        <v>0</v>
      </c>
      <c r="O246" s="4">
        <f>N246*0.2447529</f>
        <v>0</v>
      </c>
      <c r="P246" s="4">
        <v>0</v>
      </c>
      <c r="R246" s="4">
        <f>B246+E246+K246+N246</f>
        <v>279.85</v>
      </c>
      <c r="S246" s="4">
        <f>R246*0.2447529</f>
        <v>68.494099065</v>
      </c>
      <c r="T246" s="4">
        <f>D246+G246+M246+P246</f>
        <v>5903.530000000001</v>
      </c>
      <c r="V246" s="4">
        <v>7076.2</v>
      </c>
      <c r="W246" s="4">
        <f>V246*0.2447529*(23/24)</f>
        <v>1659.7571180225</v>
      </c>
      <c r="X246" s="4">
        <v>13375.76</v>
      </c>
      <c r="Y246" s="4">
        <v>11728.1</v>
      </c>
      <c r="Z246" s="4">
        <f>Y246*0.2447529*(23/24)</f>
        <v>2750.88288288625</v>
      </c>
      <c r="AA246" s="4">
        <v>21200.21</v>
      </c>
      <c r="AB246" s="4">
        <f t="shared" si="115"/>
        <v>4410.64000090875</v>
      </c>
      <c r="AC246" s="4">
        <f t="shared" si="115"/>
        <v>34575.97</v>
      </c>
      <c r="AE246" s="4">
        <v>6458.6</v>
      </c>
      <c r="AF246" s="4">
        <f>AE246*0.2447529*(23/24)</f>
        <v>1514.8960349425001</v>
      </c>
      <c r="AG246" s="4">
        <v>10614.41</v>
      </c>
      <c r="AH246" s="4">
        <v>0</v>
      </c>
      <c r="AI246" s="4">
        <v>0</v>
      </c>
      <c r="AJ246" s="4">
        <v>0</v>
      </c>
      <c r="AL246" s="4">
        <f>V246+Y246+AE246+AH246</f>
        <v>25262.9</v>
      </c>
      <c r="AM246" s="4">
        <f>AL246*0.2447529*(23/24)</f>
        <v>5925.536035851251</v>
      </c>
      <c r="AN246" s="4">
        <f>X246+AA246+AG246+AJ246</f>
        <v>45190.380000000005</v>
      </c>
      <c r="AO246" s="4">
        <v>45190.38</v>
      </c>
      <c r="AQ246" s="4">
        <f>T246+AN246</f>
        <v>51093.91</v>
      </c>
      <c r="AR246" s="1">
        <f>T246/AQ246</f>
        <v>0.1155427329793316</v>
      </c>
      <c r="AS246" s="1">
        <f>AN246/AQ246</f>
        <v>0.8844572670206684</v>
      </c>
      <c r="AU246" s="4">
        <f>I246+AC246</f>
        <v>38953.48</v>
      </c>
      <c r="AV246" s="1">
        <f>I246/AU246</f>
        <v>0.11237789280957695</v>
      </c>
      <c r="AW246" s="1">
        <f>AC246/AU246</f>
        <v>0.887622107190423</v>
      </c>
      <c r="AY246" s="4">
        <f>T246+AO246</f>
        <v>51093.909999999996</v>
      </c>
      <c r="AZ246" s="1">
        <f>T246/AY246</f>
        <v>0.11554273297933161</v>
      </c>
      <c r="BA246" s="1">
        <f>AO246/AY246</f>
        <v>0.8844572670206684</v>
      </c>
      <c r="BB246" s="1">
        <f t="shared" si="79"/>
        <v>1</v>
      </c>
    </row>
    <row r="247" spans="1:54" ht="12.75">
      <c r="A247" s="3">
        <v>1483</v>
      </c>
      <c r="B247" s="4">
        <v>272.83</v>
      </c>
      <c r="C247" s="4">
        <f>B247*0.2447529</f>
        <v>66.775933707</v>
      </c>
      <c r="D247" s="4">
        <v>6203.34</v>
      </c>
      <c r="E247" s="4">
        <v>100.311</v>
      </c>
      <c r="F247" s="4">
        <f>E247*0.2447529</f>
        <v>24.551408151900002</v>
      </c>
      <c r="G247" s="4">
        <v>2280.76</v>
      </c>
      <c r="H247" s="4">
        <f t="shared" si="114"/>
        <v>91.3273418589</v>
      </c>
      <c r="I247" s="4">
        <f t="shared" si="114"/>
        <v>8484.1</v>
      </c>
      <c r="K247" s="4">
        <v>30.77</v>
      </c>
      <c r="L247" s="4">
        <f>K247*0.2447529</f>
        <v>7.531046733</v>
      </c>
      <c r="M247" s="4">
        <v>633.03</v>
      </c>
      <c r="N247" s="4">
        <v>0</v>
      </c>
      <c r="O247" s="4">
        <f>N247*0.2447529</f>
        <v>0</v>
      </c>
      <c r="P247" s="4">
        <v>0</v>
      </c>
      <c r="R247" s="4">
        <f>B247+E247+K247+N247</f>
        <v>403.91099999999994</v>
      </c>
      <c r="S247" s="4">
        <f>R247*0.2447529</f>
        <v>98.85838859189998</v>
      </c>
      <c r="T247" s="4">
        <f>D247+G247+M247+P247</f>
        <v>9117.130000000001</v>
      </c>
      <c r="V247" s="4">
        <v>15459.7</v>
      </c>
      <c r="W247" s="4">
        <f>V247*0.2447529*(23/24)</f>
        <v>3626.14780779125</v>
      </c>
      <c r="X247" s="4">
        <v>31663.06</v>
      </c>
      <c r="Y247" s="4">
        <v>7173.1</v>
      </c>
      <c r="Z247" s="4">
        <f>Y247*0.2447529*(23/24)</f>
        <v>1682.48548419875</v>
      </c>
      <c r="AA247" s="4">
        <v>14386.89</v>
      </c>
      <c r="AB247" s="4">
        <f t="shared" si="115"/>
        <v>5308.6332919900005</v>
      </c>
      <c r="AC247" s="4">
        <f t="shared" si="115"/>
        <v>46049.95</v>
      </c>
      <c r="AE247" s="4">
        <v>4244.6</v>
      </c>
      <c r="AF247" s="4">
        <f>AE247*0.2447529*(23/24)</f>
        <v>995.5915693675001</v>
      </c>
      <c r="AG247" s="4">
        <v>7704.21</v>
      </c>
      <c r="AH247" s="4">
        <v>0</v>
      </c>
      <c r="AI247" s="4">
        <v>0</v>
      </c>
      <c r="AJ247" s="4">
        <v>0</v>
      </c>
      <c r="AL247" s="4">
        <f>V247+Y247+AE247+AH247</f>
        <v>26877.4</v>
      </c>
      <c r="AM247" s="4">
        <f>AL247*0.2447529*(23/24)</f>
        <v>6304.224861357501</v>
      </c>
      <c r="AN247" s="4">
        <f>X247+AA247+AG247+AJ247</f>
        <v>53754.159999999996</v>
      </c>
      <c r="AO247" s="4">
        <v>53754.16</v>
      </c>
      <c r="AQ247" s="4">
        <f>T247+AN247</f>
        <v>62871.28999999999</v>
      </c>
      <c r="AR247" s="1">
        <f>T247/AQ247</f>
        <v>0.14501261227501458</v>
      </c>
      <c r="AS247" s="1">
        <f>AN247/AQ247</f>
        <v>0.8549873877249855</v>
      </c>
      <c r="AU247" s="4">
        <f>I247+AC247</f>
        <v>54534.049999999996</v>
      </c>
      <c r="AV247" s="1">
        <f>I247/AU247</f>
        <v>0.1555743613393834</v>
      </c>
      <c r="AW247" s="1">
        <f>AC247/AU247</f>
        <v>0.8444256386606166</v>
      </c>
      <c r="AY247" s="4">
        <f>T247+AO247</f>
        <v>62871.29000000001</v>
      </c>
      <c r="AZ247" s="1">
        <f>T247/AY247</f>
        <v>0.14501261227501455</v>
      </c>
      <c r="BA247" s="1">
        <f>AO247/AY247</f>
        <v>0.8549873877249854</v>
      </c>
      <c r="BB247" s="1">
        <f t="shared" si="79"/>
        <v>1</v>
      </c>
    </row>
    <row r="248" spans="1:54" ht="12.75">
      <c r="A248" s="3">
        <v>1484</v>
      </c>
      <c r="B248" s="4">
        <v>153.56</v>
      </c>
      <c r="C248" s="4">
        <f>B248*0.2447529</f>
        <v>37.584255324</v>
      </c>
      <c r="D248" s="4">
        <v>3400.11</v>
      </c>
      <c r="E248" s="4">
        <v>129.573</v>
      </c>
      <c r="F248" s="4">
        <f>E248*0.2447529</f>
        <v>31.7133675117</v>
      </c>
      <c r="G248" s="4">
        <v>2946.08</v>
      </c>
      <c r="H248" s="4">
        <f t="shared" si="114"/>
        <v>69.2976228357</v>
      </c>
      <c r="I248" s="4">
        <f t="shared" si="114"/>
        <v>6346.1900000000005</v>
      </c>
      <c r="K248" s="4">
        <v>2.83</v>
      </c>
      <c r="L248" s="4">
        <f>K248*0.2447529</f>
        <v>0.692650707</v>
      </c>
      <c r="M248" s="4">
        <v>64.37</v>
      </c>
      <c r="N248" s="4">
        <v>0</v>
      </c>
      <c r="O248" s="4">
        <f>N248*0.2447529</f>
        <v>0</v>
      </c>
      <c r="P248" s="4">
        <v>0</v>
      </c>
      <c r="R248" s="4">
        <f>B248+E248+K248+N248</f>
        <v>285.963</v>
      </c>
      <c r="S248" s="4">
        <f>R248*0.2447529</f>
        <v>69.99027354270001</v>
      </c>
      <c r="T248" s="4">
        <f>D248+G248+M248+P248</f>
        <v>6410.56</v>
      </c>
      <c r="V248" s="4">
        <v>9572.3</v>
      </c>
      <c r="W248" s="4">
        <f>V248*0.2447529*(23/24)</f>
        <v>2245.22951030875</v>
      </c>
      <c r="X248" s="4">
        <v>19684.8</v>
      </c>
      <c r="Y248" s="4">
        <v>8293.4</v>
      </c>
      <c r="Z248" s="4">
        <f>Y248*0.2447529*(23/24)</f>
        <v>1945.2572966575</v>
      </c>
      <c r="AA248" s="4">
        <v>16826.54</v>
      </c>
      <c r="AB248" s="4">
        <f t="shared" si="115"/>
        <v>4190.48680696625</v>
      </c>
      <c r="AC248" s="4">
        <f t="shared" si="115"/>
        <v>36511.34</v>
      </c>
      <c r="AE248" s="4">
        <v>3230.7</v>
      </c>
      <c r="AF248" s="4">
        <f>AE248*0.2447529*(23/24)</f>
        <v>757.77639427875</v>
      </c>
      <c r="AG248" s="4">
        <v>6686.09</v>
      </c>
      <c r="AH248" s="4">
        <v>0</v>
      </c>
      <c r="AI248" s="4">
        <v>0</v>
      </c>
      <c r="AJ248" s="4">
        <v>0</v>
      </c>
      <c r="AL248" s="4">
        <f>V248+Y248+AE248+AH248</f>
        <v>21096.399999999998</v>
      </c>
      <c r="AM248" s="4">
        <f>AL248*0.2447529*(23/24)</f>
        <v>4948.263201244999</v>
      </c>
      <c r="AN248" s="4">
        <f>X248+AA248+AG248+AJ248</f>
        <v>43197.42999999999</v>
      </c>
      <c r="AO248" s="4">
        <v>43197.43</v>
      </c>
      <c r="AQ248" s="4">
        <f>T248+AN248</f>
        <v>49607.98999999999</v>
      </c>
      <c r="AR248" s="1">
        <f>T248/AQ248</f>
        <v>0.1292243447073748</v>
      </c>
      <c r="AS248" s="1">
        <f>AN248/AQ248</f>
        <v>0.8707756552926252</v>
      </c>
      <c r="AU248" s="4">
        <f>I248+AC248</f>
        <v>42857.53</v>
      </c>
      <c r="AV248" s="1">
        <f>I248/AU248</f>
        <v>0.14807642904292434</v>
      </c>
      <c r="AW248" s="1">
        <f>AC248/AU248</f>
        <v>0.8519235709570756</v>
      </c>
      <c r="AY248" s="4">
        <f>T248+AO248</f>
        <v>49607.99</v>
      </c>
      <c r="AZ248" s="1">
        <f>T248/AY248</f>
        <v>0.12922434470737476</v>
      </c>
      <c r="BA248" s="1">
        <f>AO248/AY248</f>
        <v>0.8707756552926252</v>
      </c>
      <c r="BB248" s="1">
        <f t="shared" si="79"/>
        <v>1</v>
      </c>
    </row>
    <row r="249" spans="1:54" ht="12.75">
      <c r="A249" s="3">
        <v>1485</v>
      </c>
      <c r="B249" s="4">
        <v>42.21</v>
      </c>
      <c r="C249" s="4">
        <f>B249*0.2447529</f>
        <v>10.331019909</v>
      </c>
      <c r="D249" s="4">
        <v>767.86</v>
      </c>
      <c r="E249" s="4">
        <v>51.29</v>
      </c>
      <c r="F249" s="4">
        <f>E249*0.2447529</f>
        <v>12.553376240999999</v>
      </c>
      <c r="G249" s="4">
        <v>1166.16</v>
      </c>
      <c r="H249" s="4">
        <f t="shared" si="114"/>
        <v>22.88439615</v>
      </c>
      <c r="I249" s="4">
        <f t="shared" si="114"/>
        <v>1934.02</v>
      </c>
      <c r="K249" s="4">
        <v>1.43</v>
      </c>
      <c r="L249" s="4">
        <f>K249*0.2447529</f>
        <v>0.349996647</v>
      </c>
      <c r="M249" s="4">
        <v>32.56</v>
      </c>
      <c r="N249" s="4">
        <v>0</v>
      </c>
      <c r="O249" s="4">
        <f>N249*0.2447529</f>
        <v>0</v>
      </c>
      <c r="P249" s="4">
        <v>0</v>
      </c>
      <c r="R249" s="4">
        <f>B249+E249+K249+N249</f>
        <v>94.93</v>
      </c>
      <c r="S249" s="4">
        <f>R249*0.2447529</f>
        <v>23.234392797</v>
      </c>
      <c r="T249" s="4">
        <f>D249+G249+M249+P249</f>
        <v>1966.58</v>
      </c>
      <c r="V249" s="4">
        <v>3706.5</v>
      </c>
      <c r="W249" s="4">
        <f>V249*0.2447529*(23/24)</f>
        <v>869.37759785625</v>
      </c>
      <c r="X249" s="4">
        <v>7528.63</v>
      </c>
      <c r="Y249" s="4">
        <v>31548</v>
      </c>
      <c r="Z249" s="4">
        <f>Y249*0.2447529*(23/24)</f>
        <v>7399.73680215</v>
      </c>
      <c r="AA249" s="4">
        <v>74641.74</v>
      </c>
      <c r="AB249" s="4">
        <f t="shared" si="115"/>
        <v>8269.11440000625</v>
      </c>
      <c r="AC249" s="4">
        <f t="shared" si="115"/>
        <v>82170.37000000001</v>
      </c>
      <c r="AE249" s="4">
        <v>5838.7</v>
      </c>
      <c r="AF249" s="4">
        <f>AE249*0.2447529*(23/24)</f>
        <v>1369.49547567875</v>
      </c>
      <c r="AG249" s="4">
        <v>13521.76</v>
      </c>
      <c r="AH249" s="4">
        <v>0</v>
      </c>
      <c r="AI249" s="4">
        <v>0</v>
      </c>
      <c r="AJ249" s="4">
        <v>0</v>
      </c>
      <c r="AL249" s="4">
        <f>V249+Y249+AE249+AH249</f>
        <v>41093.2</v>
      </c>
      <c r="AM249" s="4">
        <f>AL249*0.2447529*(23/24)</f>
        <v>9638.609875684999</v>
      </c>
      <c r="AN249" s="4">
        <f>X249+AA249+AG249+AJ249</f>
        <v>95692.13</v>
      </c>
      <c r="AO249" s="4">
        <v>95692.1</v>
      </c>
      <c r="AQ249" s="4">
        <f>T249+AN249</f>
        <v>97658.71</v>
      </c>
      <c r="AR249" s="1">
        <f>T249/AQ249</f>
        <v>0.02013727193406507</v>
      </c>
      <c r="AS249" s="1">
        <f>AN249/AQ249</f>
        <v>0.9798627280659349</v>
      </c>
      <c r="AU249" s="4">
        <f>I249+AC249</f>
        <v>84104.39000000001</v>
      </c>
      <c r="AV249" s="1">
        <f>I249/AU249</f>
        <v>0.022995470272122533</v>
      </c>
      <c r="AW249" s="1">
        <f>AC249/AU249</f>
        <v>0.9770045297278774</v>
      </c>
      <c r="AY249" s="4">
        <f>T249+AO249</f>
        <v>97658.68000000001</v>
      </c>
      <c r="AZ249" s="1">
        <f>T249/AY249</f>
        <v>0.02013727812008108</v>
      </c>
      <c r="BA249" s="1">
        <f>AO249/AY249</f>
        <v>0.9798627218799189</v>
      </c>
      <c r="BB249" s="1">
        <f t="shared" si="79"/>
        <v>0.9999999999999999</v>
      </c>
    </row>
    <row r="250" ht="12.75">
      <c r="BB250" s="1">
        <f t="shared" si="79"/>
        <v>0</v>
      </c>
    </row>
    <row r="251" spans="1:54" ht="12.75">
      <c r="A251" s="3" t="s">
        <v>43</v>
      </c>
      <c r="B251" s="4">
        <f aca="true" t="shared" si="116" ref="B251:I251">AVERAGE(B245:B250)</f>
        <v>111.35799999999999</v>
      </c>
      <c r="C251" s="4">
        <f t="shared" si="116"/>
        <v>27.255193438199996</v>
      </c>
      <c r="D251" s="4">
        <f t="shared" si="116"/>
        <v>2470.5460000000003</v>
      </c>
      <c r="E251" s="4">
        <f t="shared" si="116"/>
        <v>104.44479999999999</v>
      </c>
      <c r="F251" s="4">
        <f t="shared" si="116"/>
        <v>25.56316768992</v>
      </c>
      <c r="G251" s="4">
        <f t="shared" si="116"/>
        <v>2265.1459999999997</v>
      </c>
      <c r="H251" s="4">
        <f t="shared" si="116"/>
        <v>52.81836112812</v>
      </c>
      <c r="I251" s="4">
        <f t="shared" si="116"/>
        <v>4735.692000000001</v>
      </c>
      <c r="K251" s="4">
        <f aca="true" t="shared" si="117" ref="K251:P251">AVERAGE(K245:K250)</f>
        <v>23.362</v>
      </c>
      <c r="L251" s="4">
        <f t="shared" si="117"/>
        <v>5.717917249799999</v>
      </c>
      <c r="M251" s="4">
        <f t="shared" si="117"/>
        <v>480.69999999999993</v>
      </c>
      <c r="N251" s="4">
        <f t="shared" si="117"/>
        <v>0</v>
      </c>
      <c r="O251" s="4">
        <f t="shared" si="117"/>
        <v>0</v>
      </c>
      <c r="P251" s="4">
        <f t="shared" si="117"/>
        <v>0</v>
      </c>
      <c r="R251" s="4">
        <f>AVERAGE(R245:R250)</f>
        <v>239.1648</v>
      </c>
      <c r="S251" s="4">
        <f>AVERAGE(S245:S250)</f>
        <v>58.53627837792</v>
      </c>
      <c r="T251" s="4">
        <f>AVERAGE(T245:T250)</f>
        <v>5216.392</v>
      </c>
      <c r="V251" s="4">
        <f aca="true" t="shared" si="118" ref="V251:AC251">AVERAGE(V245:V250)</f>
        <v>8516.2</v>
      </c>
      <c r="W251" s="4">
        <f t="shared" si="118"/>
        <v>1997.5161200225</v>
      </c>
      <c r="X251" s="4">
        <f t="shared" si="118"/>
        <v>16669.166</v>
      </c>
      <c r="Y251" s="4">
        <f t="shared" si="118"/>
        <v>15262.74</v>
      </c>
      <c r="Z251" s="4">
        <f t="shared" si="118"/>
        <v>3579.94988207325</v>
      </c>
      <c r="AA251" s="4">
        <f t="shared" si="118"/>
        <v>31757.512</v>
      </c>
      <c r="AB251" s="4">
        <f t="shared" si="118"/>
        <v>5577.46600209575</v>
      </c>
      <c r="AC251" s="4">
        <f t="shared" si="118"/>
        <v>48426.678</v>
      </c>
      <c r="AE251" s="4">
        <f aca="true" t="shared" si="119" ref="AE251:AJ251">AVERAGE(AE245:AE250)</f>
        <v>4079.38</v>
      </c>
      <c r="AF251" s="4">
        <f t="shared" si="119"/>
        <v>956.83841498525</v>
      </c>
      <c r="AG251" s="4">
        <f t="shared" si="119"/>
        <v>7910.505999999999</v>
      </c>
      <c r="AH251" s="4">
        <f t="shared" si="119"/>
        <v>0</v>
      </c>
      <c r="AI251" s="4">
        <f t="shared" si="119"/>
        <v>0</v>
      </c>
      <c r="AJ251" s="4">
        <f t="shared" si="119"/>
        <v>0</v>
      </c>
      <c r="AL251" s="4">
        <f>AVERAGE(AL245:AL250)</f>
        <v>27858.319999999996</v>
      </c>
      <c r="AM251" s="4">
        <f>AVERAGE(AM245:AM250)</f>
        <v>6534.304417081</v>
      </c>
      <c r="AN251" s="4">
        <f>AVERAGE(AN245:AN250)</f>
        <v>56337.18400000001</v>
      </c>
      <c r="AQ251" s="4">
        <f>AVERAGE(AQ245:AQ250)</f>
        <v>61553.576</v>
      </c>
      <c r="AR251" s="1">
        <f>T251/AQ251</f>
        <v>0.08474555564407825</v>
      </c>
      <c r="AS251" s="1">
        <f>AN251/AQ251</f>
        <v>0.9152544443559218</v>
      </c>
      <c r="BB251" s="1">
        <f t="shared" si="79"/>
        <v>0</v>
      </c>
    </row>
    <row r="252" ht="12.75">
      <c r="BB252" s="1">
        <f t="shared" si="79"/>
        <v>0</v>
      </c>
    </row>
    <row r="253" spans="1:54" ht="12.75">
      <c r="A253" s="3">
        <v>1486</v>
      </c>
      <c r="B253" s="4">
        <v>0</v>
      </c>
      <c r="C253" s="4">
        <f>B253*0.2447529</f>
        <v>0</v>
      </c>
      <c r="D253" s="4">
        <f>C253/S253*T253</f>
        <v>0</v>
      </c>
      <c r="E253" s="4">
        <v>41.77</v>
      </c>
      <c r="F253" s="4">
        <f>E253*0.2447529</f>
        <v>10.223328633000001</v>
      </c>
      <c r="G253" s="4">
        <v>997.18</v>
      </c>
      <c r="H253" s="4">
        <f aca="true" t="shared" si="120" ref="H253:I257">C253+F253</f>
        <v>10.223328633000001</v>
      </c>
      <c r="I253" s="4">
        <f t="shared" si="120"/>
        <v>997.18</v>
      </c>
      <c r="K253" s="4">
        <v>0</v>
      </c>
      <c r="L253" s="4">
        <f>K253*0.2447529</f>
        <v>0</v>
      </c>
      <c r="M253" s="4">
        <v>0</v>
      </c>
      <c r="N253" s="4">
        <v>0</v>
      </c>
      <c r="O253" s="4">
        <f>N253*0.2447529</f>
        <v>0</v>
      </c>
      <c r="P253" s="4">
        <v>0</v>
      </c>
      <c r="R253" s="4">
        <f>B253+E253+K253+N253</f>
        <v>41.77</v>
      </c>
      <c r="S253" s="4">
        <f>R253*0.2447529</f>
        <v>10.223328633000001</v>
      </c>
      <c r="T253" s="4">
        <f>D253+G253+M253+P253</f>
        <v>997.18</v>
      </c>
      <c r="V253" s="4">
        <v>15113.4</v>
      </c>
      <c r="W253" s="4">
        <f>V253*0.2447529*(23/24)</f>
        <v>3544.9214589075</v>
      </c>
      <c r="X253" s="4">
        <v>32835.08</v>
      </c>
      <c r="Y253" s="4">
        <v>21227.4</v>
      </c>
      <c r="Z253" s="4">
        <f>Y253*0.2447529*(23/24)</f>
        <v>4978.989888232501</v>
      </c>
      <c r="AA253" s="4">
        <v>49377.22</v>
      </c>
      <c r="AB253" s="4">
        <f aca="true" t="shared" si="121" ref="AB253:AC257">W253+Z253</f>
        <v>8523.911347140001</v>
      </c>
      <c r="AC253" s="4">
        <f t="shared" si="121"/>
        <v>82212.3</v>
      </c>
      <c r="AE253" s="4">
        <v>12060.4</v>
      </c>
      <c r="AF253" s="4">
        <f>AE253*0.2447529*(23/24)</f>
        <v>2828.825463695</v>
      </c>
      <c r="AG253" s="4">
        <v>27715.86</v>
      </c>
      <c r="AH253" s="4">
        <v>0</v>
      </c>
      <c r="AI253" s="4">
        <v>0</v>
      </c>
      <c r="AJ253" s="4">
        <v>0</v>
      </c>
      <c r="AL253" s="4">
        <f>V253+Y253+AE253+AH253</f>
        <v>48401.200000000004</v>
      </c>
      <c r="AM253" s="4">
        <f>AL253*0.2447529*(23/24)</f>
        <v>11352.736810835</v>
      </c>
      <c r="AN253" s="4">
        <f>X253+AA253+AG253+AJ253</f>
        <v>109928.16</v>
      </c>
      <c r="AO253" s="4">
        <v>109928.16</v>
      </c>
      <c r="AQ253" s="4">
        <f>T253+AN253</f>
        <v>110925.34</v>
      </c>
      <c r="AR253" s="1">
        <f>T253/AQ253</f>
        <v>0.008989650155681289</v>
      </c>
      <c r="AS253" s="1">
        <f>AN253/AQ253</f>
        <v>0.9910103498443188</v>
      </c>
      <c r="AU253" s="4">
        <f>I253+AC253</f>
        <v>83209.48</v>
      </c>
      <c r="AV253" s="1">
        <f>I253/AU253</f>
        <v>0.01198397105714397</v>
      </c>
      <c r="AW253" s="1">
        <f>AC253/AU253</f>
        <v>0.9880160289428561</v>
      </c>
      <c r="AY253" s="4">
        <f>T253+AO253</f>
        <v>110925.34</v>
      </c>
      <c r="AZ253" s="1">
        <f>T253/AY253</f>
        <v>0.008989650155681289</v>
      </c>
      <c r="BA253" s="1">
        <f>AO253/AY253</f>
        <v>0.9910103498443188</v>
      </c>
      <c r="BB253" s="1">
        <f t="shared" si="79"/>
        <v>1</v>
      </c>
    </row>
    <row r="254" spans="1:54" ht="12.75">
      <c r="A254" s="3">
        <v>1487</v>
      </c>
      <c r="B254" s="4">
        <v>0</v>
      </c>
      <c r="C254" s="4">
        <f>B254*0.2447529</f>
        <v>0</v>
      </c>
      <c r="D254" s="4">
        <f>C254/S254*T254</f>
        <v>0</v>
      </c>
      <c r="E254" s="4">
        <v>16.52</v>
      </c>
      <c r="F254" s="4">
        <f>E254*0.2447529</f>
        <v>4.043317908</v>
      </c>
      <c r="G254" s="4">
        <v>394.33</v>
      </c>
      <c r="H254" s="4">
        <f t="shared" si="120"/>
        <v>4.043317908</v>
      </c>
      <c r="I254" s="4">
        <f t="shared" si="120"/>
        <v>394.33</v>
      </c>
      <c r="K254" s="4">
        <v>191.4</v>
      </c>
      <c r="L254" s="4">
        <f>K254*0.2447529</f>
        <v>46.84570506</v>
      </c>
      <c r="M254" s="4">
        <v>5684.73</v>
      </c>
      <c r="N254" s="4">
        <v>0</v>
      </c>
      <c r="O254" s="4">
        <f>N254*0.2447529</f>
        <v>0</v>
      </c>
      <c r="P254" s="4">
        <v>0</v>
      </c>
      <c r="R254" s="4">
        <f>B254+E254+K254+N254</f>
        <v>207.92000000000002</v>
      </c>
      <c r="S254" s="4">
        <f>R254*0.2447529</f>
        <v>50.889022968000006</v>
      </c>
      <c r="T254" s="4">
        <f>D254+G254+M254+P254</f>
        <v>6079.0599999999995</v>
      </c>
      <c r="V254" s="4">
        <v>2874.8</v>
      </c>
      <c r="W254" s="4">
        <f>V254*0.2447529*(23/24)</f>
        <v>674.298318715</v>
      </c>
      <c r="X254" s="4">
        <v>5818.52</v>
      </c>
      <c r="Y254" s="4">
        <v>7257.2</v>
      </c>
      <c r="Z254" s="4">
        <f>Y254*0.2447529*(23/24)</f>
        <v>1702.211548135</v>
      </c>
      <c r="AA254" s="4">
        <v>18249.36</v>
      </c>
      <c r="AB254" s="4">
        <f t="shared" si="121"/>
        <v>2376.50986685</v>
      </c>
      <c r="AC254" s="4">
        <f t="shared" si="121"/>
        <v>24067.88</v>
      </c>
      <c r="AE254" s="4">
        <v>10254.7</v>
      </c>
      <c r="AF254" s="4">
        <f>AE254*0.2447529*(23/24)</f>
        <v>2405.28974847875</v>
      </c>
      <c r="AG254" s="4">
        <v>25521.89</v>
      </c>
      <c r="AH254" s="4">
        <v>0</v>
      </c>
      <c r="AI254" s="4">
        <v>0</v>
      </c>
      <c r="AJ254" s="4">
        <v>0</v>
      </c>
      <c r="AL254" s="4">
        <f>V254+Y254+AE254+AH254</f>
        <v>20386.7</v>
      </c>
      <c r="AM254" s="4">
        <f>AL254*0.2447529*(23/24)</f>
        <v>4781.7996153287495</v>
      </c>
      <c r="AN254" s="4">
        <f>X254+AA254+AG254+AJ254</f>
        <v>49589.770000000004</v>
      </c>
      <c r="AO254" s="4">
        <v>49589.77</v>
      </c>
      <c r="AQ254" s="4">
        <f>T254+AN254</f>
        <v>55668.83</v>
      </c>
      <c r="AR254" s="1">
        <f>T254/AQ254</f>
        <v>0.109200426881614</v>
      </c>
      <c r="AS254" s="1">
        <f>AN254/AQ254</f>
        <v>0.8907995731183861</v>
      </c>
      <c r="AU254" s="4">
        <f>I254+AC254</f>
        <v>24462.210000000003</v>
      </c>
      <c r="AV254" s="1">
        <f>I254/AU254</f>
        <v>0.016119966266334888</v>
      </c>
      <c r="AW254" s="1">
        <f>AC254/AU254</f>
        <v>0.9838800337336651</v>
      </c>
      <c r="AY254" s="4">
        <f>T254+AO254</f>
        <v>55668.829999999994</v>
      </c>
      <c r="AZ254" s="1">
        <f>T254/AY254</f>
        <v>0.10920042688161401</v>
      </c>
      <c r="BA254" s="1">
        <f>AO254/AY254</f>
        <v>0.890799573118386</v>
      </c>
      <c r="BB254" s="1">
        <f t="shared" si="79"/>
        <v>1</v>
      </c>
    </row>
    <row r="255" spans="1:54" ht="12.75">
      <c r="A255" s="3">
        <v>1488</v>
      </c>
      <c r="B255" s="4">
        <v>0</v>
      </c>
      <c r="C255" s="4">
        <f>B255*0.2447529</f>
        <v>0</v>
      </c>
      <c r="D255" s="4">
        <f>C255/S255*T255</f>
        <v>0</v>
      </c>
      <c r="E255" s="4">
        <v>0</v>
      </c>
      <c r="F255" s="4">
        <f>E255*0.2447529</f>
        <v>0</v>
      </c>
      <c r="G255" s="4">
        <f>(F255/S255)*T255</f>
        <v>0</v>
      </c>
      <c r="H255" s="4">
        <f t="shared" si="120"/>
        <v>0</v>
      </c>
      <c r="I255" s="4">
        <f t="shared" si="120"/>
        <v>0</v>
      </c>
      <c r="K255" s="4">
        <v>445.97</v>
      </c>
      <c r="L255" s="4">
        <f>K255*0.2447529</f>
        <v>109.152450813</v>
      </c>
      <c r="M255" s="4">
        <v>13245.42</v>
      </c>
      <c r="N255" s="4">
        <v>0</v>
      </c>
      <c r="O255" s="4">
        <f>N255*0.2447529</f>
        <v>0</v>
      </c>
      <c r="P255" s="4">
        <v>0</v>
      </c>
      <c r="R255" s="4">
        <f>B255+E255+K255+N255</f>
        <v>445.97</v>
      </c>
      <c r="S255" s="4">
        <f>R255*0.2447529</f>
        <v>109.152450813</v>
      </c>
      <c r="T255" s="4">
        <f>D255+G255+M255+P255</f>
        <v>13245.42</v>
      </c>
      <c r="W255" s="4">
        <f>V255*0.2447529*(23/24)</f>
        <v>0</v>
      </c>
      <c r="X255" s="4">
        <f>(W255/AM255)*AO255</f>
        <v>0</v>
      </c>
      <c r="Y255" s="4">
        <v>27228.8</v>
      </c>
      <c r="Z255" s="4">
        <f>Y255*0.2447529*(23/24)</f>
        <v>6386.647440039999</v>
      </c>
      <c r="AA255" s="4">
        <v>82947.88</v>
      </c>
      <c r="AB255" s="4">
        <f t="shared" si="121"/>
        <v>6386.647440039999</v>
      </c>
      <c r="AC255" s="4">
        <f t="shared" si="121"/>
        <v>82947.88</v>
      </c>
      <c r="AE255" s="4">
        <v>21397.6</v>
      </c>
      <c r="AF255" s="4">
        <f>AE255*0.2447529*(23/24)</f>
        <v>5018.91112583</v>
      </c>
      <c r="AG255" s="4">
        <v>62186.94</v>
      </c>
      <c r="AH255" s="4">
        <v>0</v>
      </c>
      <c r="AI255" s="4">
        <v>0</v>
      </c>
      <c r="AJ255" s="4">
        <v>0</v>
      </c>
      <c r="AL255" s="4">
        <f>V255+Y255+AE255+AH255</f>
        <v>48626.399999999994</v>
      </c>
      <c r="AM255" s="4">
        <f>AL255*0.2447529*(23/24)</f>
        <v>11405.558565869998</v>
      </c>
      <c r="AN255" s="4">
        <f>X255+AA255+AG255+AJ255</f>
        <v>145134.82</v>
      </c>
      <c r="AO255" s="4">
        <v>145134.82</v>
      </c>
      <c r="AQ255" s="4">
        <f>T255+AN255</f>
        <v>158380.24000000002</v>
      </c>
      <c r="AR255" s="1">
        <f>T255/AQ255</f>
        <v>0.08363050845231702</v>
      </c>
      <c r="AS255" s="1">
        <f>AN255/AQ255</f>
        <v>0.9163694915476829</v>
      </c>
      <c r="AU255" s="4">
        <f>I255+AC255</f>
        <v>82947.88</v>
      </c>
      <c r="AV255" s="1">
        <f>I255/AU255</f>
        <v>0</v>
      </c>
      <c r="AW255" s="1">
        <f>AC255/AU255</f>
        <v>1</v>
      </c>
      <c r="AY255" s="4">
        <f>T255+AO255</f>
        <v>158380.24000000002</v>
      </c>
      <c r="AZ255" s="1">
        <f>T255/AY255</f>
        <v>0.08363050845231702</v>
      </c>
      <c r="BA255" s="1">
        <f>AO255/AY255</f>
        <v>0.9163694915476829</v>
      </c>
      <c r="BB255" s="1">
        <f t="shared" si="79"/>
        <v>0.9999999999999999</v>
      </c>
    </row>
    <row r="256" spans="1:54" ht="12.75">
      <c r="A256" s="3">
        <v>1489</v>
      </c>
      <c r="B256" s="4">
        <v>0</v>
      </c>
      <c r="C256" s="4">
        <f>B256*0.2447529</f>
        <v>0</v>
      </c>
      <c r="D256" s="4">
        <f>C256/S256*T256</f>
        <v>0</v>
      </c>
      <c r="E256" s="4">
        <v>1709.32</v>
      </c>
      <c r="F256" s="4">
        <f>E256*0.2447529</f>
        <v>418.36102702799997</v>
      </c>
      <c r="G256" s="4">
        <v>78123.45</v>
      </c>
      <c r="H256" s="4">
        <f t="shared" si="120"/>
        <v>418.36102702799997</v>
      </c>
      <c r="I256" s="4">
        <f t="shared" si="120"/>
        <v>78123.45</v>
      </c>
      <c r="K256" s="4">
        <v>0</v>
      </c>
      <c r="L256" s="4">
        <f>K256*0.2447529</f>
        <v>0</v>
      </c>
      <c r="M256" s="4">
        <v>0</v>
      </c>
      <c r="N256" s="4">
        <v>0</v>
      </c>
      <c r="O256" s="4">
        <f>N256*0.2447529</f>
        <v>0</v>
      </c>
      <c r="P256" s="4">
        <v>0</v>
      </c>
      <c r="R256" s="4">
        <f>B256+E256+K256+N256</f>
        <v>1709.32</v>
      </c>
      <c r="S256" s="4">
        <f>R256*0.2447529</f>
        <v>418.36102702799997</v>
      </c>
      <c r="T256" s="4">
        <f>D256+G256+M256+P256</f>
        <v>78123.45</v>
      </c>
      <c r="V256" s="4">
        <v>1121.7</v>
      </c>
      <c r="W256" s="4">
        <f>V256*0.2447529*(23/24)</f>
        <v>263.10018926625</v>
      </c>
      <c r="X256" s="4">
        <v>4078.26</v>
      </c>
      <c r="Y256" s="4">
        <v>15220.8</v>
      </c>
      <c r="Z256" s="4">
        <f>Y256*0.2447529*(23/24)</f>
        <v>3570.11265114</v>
      </c>
      <c r="AA256" s="4">
        <v>57365.35</v>
      </c>
      <c r="AB256" s="4">
        <f t="shared" si="121"/>
        <v>3833.2128404062496</v>
      </c>
      <c r="AC256" s="4">
        <f t="shared" si="121"/>
        <v>61443.61</v>
      </c>
      <c r="AE256" s="4">
        <v>1557.6</v>
      </c>
      <c r="AF256" s="4">
        <f>AE256*0.2447529*(23/24)</f>
        <v>365.34265383</v>
      </c>
      <c r="AG256" s="4">
        <v>5156.02</v>
      </c>
      <c r="AH256" s="4">
        <v>0</v>
      </c>
      <c r="AI256" s="4">
        <v>0</v>
      </c>
      <c r="AJ256" s="4">
        <v>0</v>
      </c>
      <c r="AL256" s="4">
        <f>V256+Y256+AE256+AH256</f>
        <v>17900.1</v>
      </c>
      <c r="AM256" s="4">
        <f>AL256*0.2447529*(23/24)</f>
        <v>4198.55549423625</v>
      </c>
      <c r="AN256" s="4">
        <f>X256+AA256+AG256+AJ256</f>
        <v>66599.63</v>
      </c>
      <c r="AO256" s="4">
        <v>66599.63</v>
      </c>
      <c r="AQ256" s="4">
        <f>T256+AN256</f>
        <v>144723.08000000002</v>
      </c>
      <c r="AR256" s="1">
        <f>T256/AQ256</f>
        <v>0.5398133455976751</v>
      </c>
      <c r="AS256" s="1">
        <f>AN256/AQ256</f>
        <v>0.46018665440232476</v>
      </c>
      <c r="AU256" s="4">
        <f>I256+AC256</f>
        <v>139567.06</v>
      </c>
      <c r="AV256" s="1">
        <f>I256/AU256</f>
        <v>0.5597556472136047</v>
      </c>
      <c r="AW256" s="1">
        <f>AC256/AU256</f>
        <v>0.4402443527863953</v>
      </c>
      <c r="AY256" s="4">
        <f>T256+AO256</f>
        <v>144723.08000000002</v>
      </c>
      <c r="AZ256" s="1">
        <f>T256/AY256</f>
        <v>0.5398133455976751</v>
      </c>
      <c r="BA256" s="1">
        <f>AO256/AY256</f>
        <v>0.46018665440232476</v>
      </c>
      <c r="BB256" s="1">
        <f t="shared" si="79"/>
        <v>0.9999999999999999</v>
      </c>
    </row>
    <row r="257" spans="1:54" ht="12.75">
      <c r="A257" s="3">
        <v>1490</v>
      </c>
      <c r="B257" s="4">
        <v>0</v>
      </c>
      <c r="C257" s="4">
        <f>B257*0.2447529</f>
        <v>0</v>
      </c>
      <c r="D257" s="4">
        <f>C257/S257*T257</f>
        <v>0</v>
      </c>
      <c r="E257" s="4">
        <v>539.58</v>
      </c>
      <c r="F257" s="4">
        <f>E257*0.2447529</f>
        <v>132.063769782</v>
      </c>
      <c r="G257" s="4">
        <v>22083.94</v>
      </c>
      <c r="H257" s="4">
        <f t="shared" si="120"/>
        <v>132.063769782</v>
      </c>
      <c r="I257" s="4">
        <f t="shared" si="120"/>
        <v>22083.94</v>
      </c>
      <c r="K257" s="4">
        <v>10.28</v>
      </c>
      <c r="L257" s="4">
        <f>K257*0.2447529</f>
        <v>2.516059812</v>
      </c>
      <c r="M257" s="4">
        <v>155.77</v>
      </c>
      <c r="N257" s="4">
        <v>0</v>
      </c>
      <c r="O257" s="4">
        <f>N257*0.2447529</f>
        <v>0</v>
      </c>
      <c r="P257" s="4">
        <v>0</v>
      </c>
      <c r="R257" s="4">
        <f>B257+E257+K257+N257</f>
        <v>549.86</v>
      </c>
      <c r="S257" s="4">
        <f>R257*0.2447529</f>
        <v>134.579829594</v>
      </c>
      <c r="T257" s="4">
        <f>D257+G257+M257+P257</f>
        <v>22239.71</v>
      </c>
      <c r="V257" s="4">
        <v>947.9</v>
      </c>
      <c r="W257" s="4">
        <f>V257*0.2447529*(23/24)</f>
        <v>222.33455416375</v>
      </c>
      <c r="X257" s="4">
        <v>3446.21</v>
      </c>
      <c r="Y257" s="4">
        <v>6065.5</v>
      </c>
      <c r="Z257" s="4">
        <f>Y257*0.2447529*(23/24)</f>
        <v>1422.69251849375</v>
      </c>
      <c r="AA257" s="4">
        <v>13131.06</v>
      </c>
      <c r="AB257" s="4">
        <f t="shared" si="121"/>
        <v>1645.0270726575</v>
      </c>
      <c r="AC257" s="4">
        <f t="shared" si="121"/>
        <v>16577.27</v>
      </c>
      <c r="AE257" s="4">
        <v>2704.4</v>
      </c>
      <c r="AF257" s="4">
        <f>AE257*0.2447529*(23/24)</f>
        <v>634.330170145</v>
      </c>
      <c r="AG257" s="4">
        <v>3789.84</v>
      </c>
      <c r="AH257" s="4">
        <v>0</v>
      </c>
      <c r="AI257" s="4">
        <v>0</v>
      </c>
      <c r="AJ257" s="4">
        <v>0</v>
      </c>
      <c r="AL257" s="4">
        <f>V257+Y257+AE257+AH257</f>
        <v>9717.8</v>
      </c>
      <c r="AM257" s="4">
        <f>AL257*0.2447529*(23/24)</f>
        <v>2279.3572428025</v>
      </c>
      <c r="AN257" s="4">
        <f>X257+AA257+AG257+AJ257</f>
        <v>20367.11</v>
      </c>
      <c r="AO257" s="4">
        <v>20367.11</v>
      </c>
      <c r="AQ257" s="4">
        <f>T257+AN257</f>
        <v>42606.82</v>
      </c>
      <c r="AR257" s="1">
        <f>T257/AQ257</f>
        <v>0.5219753551192039</v>
      </c>
      <c r="AS257" s="1">
        <f>AN257/AQ257</f>
        <v>0.4780246448807961</v>
      </c>
      <c r="AU257" s="4">
        <f>I257+AC257</f>
        <v>38661.21</v>
      </c>
      <c r="AV257" s="1">
        <f>I257/AU257</f>
        <v>0.5712169898458946</v>
      </c>
      <c r="AW257" s="1">
        <f>AC257/AU257</f>
        <v>0.4287830101541054</v>
      </c>
      <c r="AY257" s="4">
        <f>T257+AO257</f>
        <v>42606.82</v>
      </c>
      <c r="AZ257" s="1">
        <f>T257/AY257</f>
        <v>0.5219753551192039</v>
      </c>
      <c r="BA257" s="1">
        <f>AO257/AY257</f>
        <v>0.4780246448807961</v>
      </c>
      <c r="BB257" s="1">
        <f t="shared" si="79"/>
        <v>1</v>
      </c>
    </row>
    <row r="258" ht="12.75">
      <c r="BB258" s="1">
        <f t="shared" si="79"/>
        <v>0</v>
      </c>
    </row>
    <row r="259" spans="1:54" ht="12.75">
      <c r="A259" s="3" t="s">
        <v>44</v>
      </c>
      <c r="B259" s="4">
        <f aca="true" t="shared" si="122" ref="B259:I259">AVERAGE(B253:B258)</f>
        <v>0</v>
      </c>
      <c r="C259" s="4">
        <f t="shared" si="122"/>
        <v>0</v>
      </c>
      <c r="D259" s="4">
        <f t="shared" si="122"/>
        <v>0</v>
      </c>
      <c r="E259" s="4">
        <f t="shared" si="122"/>
        <v>461.438</v>
      </c>
      <c r="F259" s="4">
        <f t="shared" si="122"/>
        <v>112.9382886702</v>
      </c>
      <c r="G259" s="4">
        <f t="shared" si="122"/>
        <v>20319.78</v>
      </c>
      <c r="H259" s="4">
        <f t="shared" si="122"/>
        <v>112.9382886702</v>
      </c>
      <c r="I259" s="4">
        <f t="shared" si="122"/>
        <v>20319.78</v>
      </c>
      <c r="K259" s="4">
        <f aca="true" t="shared" si="123" ref="K259:P259">AVERAGE(K253:K258)</f>
        <v>129.53</v>
      </c>
      <c r="L259" s="4">
        <f t="shared" si="123"/>
        <v>31.702843137000002</v>
      </c>
      <c r="M259" s="4">
        <f t="shared" si="123"/>
        <v>3817.184</v>
      </c>
      <c r="N259" s="4">
        <f t="shared" si="123"/>
        <v>0</v>
      </c>
      <c r="O259" s="4">
        <f t="shared" si="123"/>
        <v>0</v>
      </c>
      <c r="P259" s="4">
        <f t="shared" si="123"/>
        <v>0</v>
      </c>
      <c r="R259" s="4">
        <f>AVERAGE(R253:R258)</f>
        <v>590.9680000000001</v>
      </c>
      <c r="S259" s="4">
        <f>AVERAGE(S253:S258)</f>
        <v>144.6411318072</v>
      </c>
      <c r="T259" s="4">
        <f>AVERAGE(T253:T258)</f>
        <v>24136.964</v>
      </c>
      <c r="V259" s="4">
        <f aca="true" t="shared" si="124" ref="V259:AC259">AVERAGE(V253:V258)</f>
        <v>5014.450000000001</v>
      </c>
      <c r="W259" s="4">
        <f t="shared" si="124"/>
        <v>940.9309042105</v>
      </c>
      <c r="X259" s="4">
        <f t="shared" si="124"/>
        <v>9235.614000000001</v>
      </c>
      <c r="Y259" s="4">
        <f t="shared" si="124"/>
        <v>15399.939999999999</v>
      </c>
      <c r="Z259" s="4">
        <f t="shared" si="124"/>
        <v>3612.13080920825</v>
      </c>
      <c r="AA259" s="4">
        <f t="shared" si="124"/>
        <v>44214.174000000006</v>
      </c>
      <c r="AB259" s="4">
        <f t="shared" si="124"/>
        <v>4553.0617134187505</v>
      </c>
      <c r="AC259" s="4">
        <f t="shared" si="124"/>
        <v>53449.788</v>
      </c>
      <c r="AE259" s="4">
        <f aca="true" t="shared" si="125" ref="AE259:AJ259">AVERAGE(AE253:AE258)</f>
        <v>9594.939999999999</v>
      </c>
      <c r="AF259" s="4">
        <f t="shared" si="125"/>
        <v>2250.53983239575</v>
      </c>
      <c r="AG259" s="4">
        <f t="shared" si="125"/>
        <v>24874.11</v>
      </c>
      <c r="AH259" s="4">
        <f t="shared" si="125"/>
        <v>0</v>
      </c>
      <c r="AI259" s="4">
        <f t="shared" si="125"/>
        <v>0</v>
      </c>
      <c r="AJ259" s="4">
        <f t="shared" si="125"/>
        <v>0</v>
      </c>
      <c r="AL259" s="4">
        <f>AVERAGE(AL253:AL258)</f>
        <v>29006.439999999995</v>
      </c>
      <c r="AM259" s="4">
        <f>AVERAGE(AM253:AM258)</f>
        <v>6803.6015458145</v>
      </c>
      <c r="AN259" s="4">
        <f>AVERAGE(AN253:AN258)</f>
        <v>78323.898</v>
      </c>
      <c r="AQ259" s="4">
        <f>AVERAGE(AQ253:AQ258)</f>
        <v>102460.86200000001</v>
      </c>
      <c r="AR259" s="1">
        <f>T259/AQ259</f>
        <v>0.23557252524383407</v>
      </c>
      <c r="AS259" s="1">
        <f>AN259/AQ259</f>
        <v>0.7644274747561659</v>
      </c>
      <c r="BB259" s="1">
        <f t="shared" si="79"/>
        <v>0</v>
      </c>
    </row>
    <row r="260" ht="12.75">
      <c r="BB260" s="1">
        <f t="shared" si="79"/>
        <v>0</v>
      </c>
    </row>
    <row r="261" spans="1:54" ht="12.75">
      <c r="A261" s="3">
        <v>1491</v>
      </c>
      <c r="B261" s="4">
        <v>64.82</v>
      </c>
      <c r="C261" s="4">
        <f>B261*0.2447529</f>
        <v>15.864882977999999</v>
      </c>
      <c r="D261" s="4">
        <v>982.5</v>
      </c>
      <c r="E261" s="4">
        <v>114.06</v>
      </c>
      <c r="F261" s="4">
        <f>E261*0.2447529</f>
        <v>27.916515774</v>
      </c>
      <c r="G261" s="4">
        <v>1726.352</v>
      </c>
      <c r="H261" s="4">
        <f aca="true" t="shared" si="126" ref="H261:I265">C261+F261</f>
        <v>43.781398752</v>
      </c>
      <c r="I261" s="4">
        <f t="shared" si="126"/>
        <v>2708.852</v>
      </c>
      <c r="K261" s="4">
        <v>13.32</v>
      </c>
      <c r="L261" s="4">
        <f>K261*0.2447529</f>
        <v>3.2601086280000002</v>
      </c>
      <c r="M261" s="4">
        <v>201.87</v>
      </c>
      <c r="N261" s="4">
        <v>0</v>
      </c>
      <c r="O261" s="4">
        <f>N261*0.2447529</f>
        <v>0</v>
      </c>
      <c r="P261" s="4">
        <v>0</v>
      </c>
      <c r="R261" s="4">
        <f>B261+E261+K261+N261</f>
        <v>192.2</v>
      </c>
      <c r="S261" s="4">
        <f>R261*0.2447529</f>
        <v>47.04150738</v>
      </c>
      <c r="T261" s="4">
        <f>D261+G261+M261+P261</f>
        <v>2910.7219999999998</v>
      </c>
      <c r="V261" s="4">
        <v>4514.9</v>
      </c>
      <c r="W261" s="4">
        <f>V261*0.2447529*(23/24)</f>
        <v>1058.99174870125</v>
      </c>
      <c r="X261" s="4">
        <v>6155.81</v>
      </c>
      <c r="Y261" s="4">
        <v>5804.6</v>
      </c>
      <c r="Z261" s="4">
        <f>Y261*0.2447529*(23/24)</f>
        <v>1361.4971548675</v>
      </c>
      <c r="AA261" s="4">
        <v>7923</v>
      </c>
      <c r="AB261" s="4">
        <f aca="true" t="shared" si="127" ref="AB261:AC265">W261+Z261</f>
        <v>2420.48890356875</v>
      </c>
      <c r="AC261" s="4">
        <f t="shared" si="127"/>
        <v>14078.810000000001</v>
      </c>
      <c r="AE261" s="4">
        <v>3504.6</v>
      </c>
      <c r="AF261" s="4">
        <f>AE261*0.2447529*(23/24)</f>
        <v>822.0209711175</v>
      </c>
      <c r="AG261" s="4">
        <v>4911.24</v>
      </c>
      <c r="AH261" s="4">
        <v>0</v>
      </c>
      <c r="AI261" s="4">
        <v>0</v>
      </c>
      <c r="AJ261" s="4">
        <v>0</v>
      </c>
      <c r="AL261" s="4">
        <f>V261+Y261+AE261+AH261</f>
        <v>13824.1</v>
      </c>
      <c r="AM261" s="4">
        <f>AL261*0.2447529*(23/24)</f>
        <v>3242.50987468625</v>
      </c>
      <c r="AN261" s="4">
        <f>X261+AA261+AG261+AJ261</f>
        <v>18990.050000000003</v>
      </c>
      <c r="AO261" s="4">
        <v>18990.05</v>
      </c>
      <c r="AQ261" s="4">
        <f>T261+AN261</f>
        <v>21900.772000000004</v>
      </c>
      <c r="AR261" s="1">
        <f>T261/AQ261</f>
        <v>0.13290499531249397</v>
      </c>
      <c r="AS261" s="1">
        <f>AN261/AQ261</f>
        <v>0.867095004687506</v>
      </c>
      <c r="AU261" s="4">
        <f>I261+AC261</f>
        <v>16787.662</v>
      </c>
      <c r="AV261" s="1">
        <f>I261/AU261</f>
        <v>0.16135969380369938</v>
      </c>
      <c r="AW261" s="1">
        <f>AC261/AU261</f>
        <v>0.8386403061963007</v>
      </c>
      <c r="AY261" s="4">
        <f>T261+AO261</f>
        <v>21900.771999999997</v>
      </c>
      <c r="AZ261" s="1">
        <f>T261/AY261</f>
        <v>0.132904995312494</v>
      </c>
      <c r="BA261" s="1">
        <f>AO261/AY261</f>
        <v>0.8670950046875061</v>
      </c>
      <c r="BB261" s="1">
        <f t="shared" si="79"/>
        <v>1</v>
      </c>
    </row>
    <row r="262" spans="1:54" ht="12.75">
      <c r="A262" s="3">
        <v>1492</v>
      </c>
      <c r="B262" s="4">
        <v>67.46</v>
      </c>
      <c r="C262" s="4">
        <f>B262*0.2447529</f>
        <v>16.511030633999997</v>
      </c>
      <c r="D262" s="4">
        <v>1097.12</v>
      </c>
      <c r="E262" s="4">
        <v>66.07</v>
      </c>
      <c r="F262" s="4">
        <f>E262*0.2447529</f>
        <v>16.170824102999998</v>
      </c>
      <c r="G262" s="4">
        <v>1039.8</v>
      </c>
      <c r="H262" s="4">
        <f t="shared" si="126"/>
        <v>32.681854736999995</v>
      </c>
      <c r="I262" s="4">
        <f t="shared" si="126"/>
        <v>2136.92</v>
      </c>
      <c r="K262" s="4">
        <v>7.36</v>
      </c>
      <c r="L262" s="4">
        <f>K262*0.2447529</f>
        <v>1.801381344</v>
      </c>
      <c r="M262" s="4">
        <v>111.53</v>
      </c>
      <c r="N262" s="4">
        <v>0</v>
      </c>
      <c r="O262" s="4">
        <f>N262*0.2447529</f>
        <v>0</v>
      </c>
      <c r="P262" s="4">
        <v>0</v>
      </c>
      <c r="R262" s="4">
        <f>B262+E262+K262+N262</f>
        <v>140.89</v>
      </c>
      <c r="S262" s="4">
        <f>R262*0.2447529</f>
        <v>34.483236080999994</v>
      </c>
      <c r="T262" s="4">
        <f>D262+G262+M262+P262</f>
        <v>2248.4500000000003</v>
      </c>
      <c r="V262" s="4">
        <v>6390.9</v>
      </c>
      <c r="W262" s="4">
        <f>V262*0.2447529*(23/24)</f>
        <v>1499.0166707512499</v>
      </c>
      <c r="X262" s="4">
        <v>9923.09</v>
      </c>
      <c r="Y262" s="4">
        <v>10627.4</v>
      </c>
      <c r="Z262" s="4">
        <f>Y262*0.2447529*(23/24)</f>
        <v>2492.7083457324998</v>
      </c>
      <c r="AA262" s="4">
        <v>17083.97</v>
      </c>
      <c r="AB262" s="4">
        <f t="shared" si="127"/>
        <v>3991.7250164837496</v>
      </c>
      <c r="AC262" s="4">
        <f t="shared" si="127"/>
        <v>27007.06</v>
      </c>
      <c r="AE262" s="4">
        <v>1936.3</v>
      </c>
      <c r="AF262" s="4">
        <f>AE262*0.2447529*(23/24)</f>
        <v>454.16858025874996</v>
      </c>
      <c r="AG262" s="4">
        <v>2713.46</v>
      </c>
      <c r="AH262" s="4">
        <v>0</v>
      </c>
      <c r="AI262" s="4">
        <v>0</v>
      </c>
      <c r="AJ262" s="4">
        <v>0</v>
      </c>
      <c r="AL262" s="4">
        <f>V262+Y262+AE262+AH262</f>
        <v>18954.6</v>
      </c>
      <c r="AM262" s="4">
        <f>AL262*0.2447529*(23/24)</f>
        <v>4445.8935967424995</v>
      </c>
      <c r="AN262" s="4">
        <f>X262+AA262+AG262+AJ262</f>
        <v>29720.52</v>
      </c>
      <c r="AO262" s="4">
        <v>29720.52</v>
      </c>
      <c r="AQ262" s="4">
        <f>T262+AN262</f>
        <v>31968.97</v>
      </c>
      <c r="AR262" s="1">
        <f>T262/AQ262</f>
        <v>0.07033226281609949</v>
      </c>
      <c r="AS262" s="1">
        <f>AN262/AQ262</f>
        <v>0.9296677371839005</v>
      </c>
      <c r="AU262" s="4">
        <f>I262+AC262</f>
        <v>29143.980000000003</v>
      </c>
      <c r="AV262" s="1">
        <f>I262/AU262</f>
        <v>0.07332286118779932</v>
      </c>
      <c r="AW262" s="1">
        <f>AC262/AU262</f>
        <v>0.9266771388122006</v>
      </c>
      <c r="AY262" s="4">
        <f>T262+AO262</f>
        <v>31968.97</v>
      </c>
      <c r="AZ262" s="1">
        <f>T262/AY262</f>
        <v>0.07033226281609949</v>
      </c>
      <c r="BA262" s="1">
        <f>AO262/AY262</f>
        <v>0.9296677371839005</v>
      </c>
      <c r="BB262" s="1">
        <f t="shared" si="79"/>
        <v>1</v>
      </c>
    </row>
    <row r="263" spans="1:54" ht="12.75">
      <c r="A263" s="3">
        <v>1493</v>
      </c>
      <c r="B263" s="4">
        <v>43.09</v>
      </c>
      <c r="C263" s="4">
        <f>B263*0.2447529</f>
        <v>10.546402461000001</v>
      </c>
      <c r="D263" s="4">
        <v>783.7</v>
      </c>
      <c r="E263" s="4">
        <v>16.44</v>
      </c>
      <c r="F263" s="4">
        <f>E263*0.2447529</f>
        <v>4.0237376760000005</v>
      </c>
      <c r="G263" s="4">
        <v>304.04</v>
      </c>
      <c r="H263" s="4">
        <f t="shared" si="126"/>
        <v>14.570140137000003</v>
      </c>
      <c r="I263" s="4">
        <f t="shared" si="126"/>
        <v>1087.74</v>
      </c>
      <c r="K263" s="4">
        <v>0</v>
      </c>
      <c r="L263" s="4">
        <f>K263*0.2447529</f>
        <v>0</v>
      </c>
      <c r="M263" s="4">
        <v>0</v>
      </c>
      <c r="N263" s="4">
        <v>0</v>
      </c>
      <c r="O263" s="4">
        <f>N263*0.2447529</f>
        <v>0</v>
      </c>
      <c r="P263" s="4">
        <v>0</v>
      </c>
      <c r="R263" s="4">
        <f>B263+E263+K263+N263</f>
        <v>59.53</v>
      </c>
      <c r="S263" s="4">
        <f>R263*0.2447529</f>
        <v>14.570140137</v>
      </c>
      <c r="T263" s="4">
        <f>D263+G263+M263+P263</f>
        <v>1087.74</v>
      </c>
      <c r="V263" s="4">
        <v>5963.2</v>
      </c>
      <c r="W263" s="4">
        <f>V263*0.2447529*(23/24)</f>
        <v>1398.6975560600001</v>
      </c>
      <c r="X263" s="4">
        <v>10247.63</v>
      </c>
      <c r="Y263" s="4">
        <v>5531.5</v>
      </c>
      <c r="Z263" s="4">
        <f>Y263*0.2447529*(23/24)</f>
        <v>1297.44022191875</v>
      </c>
      <c r="AA263" s="4">
        <v>9399.68</v>
      </c>
      <c r="AB263" s="4">
        <f t="shared" si="127"/>
        <v>2696.13777797875</v>
      </c>
      <c r="AC263" s="4">
        <f t="shared" si="127"/>
        <v>19647.309999999998</v>
      </c>
      <c r="AE263" s="4">
        <v>0</v>
      </c>
      <c r="AF263" s="4">
        <f>AE263*0.2447529*(23/24)</f>
        <v>0</v>
      </c>
      <c r="AG263" s="4">
        <v>0</v>
      </c>
      <c r="AH263" s="4">
        <v>0</v>
      </c>
      <c r="AI263" s="4">
        <v>0</v>
      </c>
      <c r="AJ263" s="4">
        <v>0</v>
      </c>
      <c r="AL263" s="4">
        <f>V263+Y263+AE263+AH263</f>
        <v>11494.7</v>
      </c>
      <c r="AM263" s="4">
        <f>AL263*0.2447529*(23/24)</f>
        <v>2696.1377779787504</v>
      </c>
      <c r="AN263" s="4">
        <f>X263+AA263+AG263+AJ263</f>
        <v>19647.309999999998</v>
      </c>
      <c r="AO263" s="4">
        <v>19647.31</v>
      </c>
      <c r="AQ263" s="4">
        <f>T263+AN263</f>
        <v>20735.05</v>
      </c>
      <c r="AR263" s="1">
        <f>T263/AQ263</f>
        <v>0.0524590005811416</v>
      </c>
      <c r="AS263" s="1">
        <f>AN263/AQ263</f>
        <v>0.9475409994188583</v>
      </c>
      <c r="AU263" s="4">
        <f>I263+AC263</f>
        <v>20735.05</v>
      </c>
      <c r="AV263" s="1">
        <f>I263/AU263</f>
        <v>0.0524590005811416</v>
      </c>
      <c r="AW263" s="1">
        <f>AC263/AU263</f>
        <v>0.9475409994188583</v>
      </c>
      <c r="AY263" s="4">
        <f>T263+AO263</f>
        <v>20735.050000000003</v>
      </c>
      <c r="AZ263" s="1">
        <f>T263/AY263</f>
        <v>0.052459000581141585</v>
      </c>
      <c r="BA263" s="1">
        <f>AO263/AY263</f>
        <v>0.9475409994188584</v>
      </c>
      <c r="BB263" s="1">
        <f t="shared" si="79"/>
        <v>1</v>
      </c>
    </row>
    <row r="264" spans="1:54" ht="12.75">
      <c r="A264" s="3">
        <v>1494</v>
      </c>
      <c r="B264" s="4">
        <v>6.5</v>
      </c>
      <c r="C264" s="4">
        <f>B264*0.2447529</f>
        <v>1.59089385</v>
      </c>
      <c r="D264" s="4">
        <v>118.29</v>
      </c>
      <c r="E264" s="4">
        <v>0</v>
      </c>
      <c r="F264" s="4">
        <f>E264*0.2447529</f>
        <v>0</v>
      </c>
      <c r="G264" s="4">
        <f>(F264/S264)*T264</f>
        <v>0</v>
      </c>
      <c r="H264" s="4">
        <f t="shared" si="126"/>
        <v>1.59089385</v>
      </c>
      <c r="I264" s="4">
        <f t="shared" si="126"/>
        <v>118.29</v>
      </c>
      <c r="K264" s="4">
        <v>0</v>
      </c>
      <c r="L264" s="4">
        <f>K264*0.2447529</f>
        <v>0</v>
      </c>
      <c r="M264" s="4">
        <v>0</v>
      </c>
      <c r="N264" s="4">
        <v>0</v>
      </c>
      <c r="O264" s="4">
        <f>N264*0.2447529</f>
        <v>0</v>
      </c>
      <c r="P264" s="4">
        <v>0</v>
      </c>
      <c r="R264" s="4">
        <f>B264+E264+K264+N264</f>
        <v>6.5</v>
      </c>
      <c r="S264" s="4">
        <f>R264*0.2447529</f>
        <v>1.59089385</v>
      </c>
      <c r="T264" s="4">
        <f>D264+G264+M264+P264</f>
        <v>118.29</v>
      </c>
      <c r="V264" s="4">
        <v>2444.9</v>
      </c>
      <c r="W264" s="4">
        <f>V264*0.2447529*(23/24)</f>
        <v>573.46318332625</v>
      </c>
      <c r="X264" s="4">
        <v>4781.19</v>
      </c>
      <c r="Y264" s="4">
        <v>5255.9</v>
      </c>
      <c r="Z264" s="4">
        <f>Y264*0.2447529*(23/24)</f>
        <v>1232.79690181375</v>
      </c>
      <c r="AA264" s="4">
        <v>10221.81</v>
      </c>
      <c r="AB264" s="4">
        <f t="shared" si="127"/>
        <v>1806.2600851400002</v>
      </c>
      <c r="AC264" s="4">
        <f t="shared" si="127"/>
        <v>15003</v>
      </c>
      <c r="AE264" s="4">
        <v>0</v>
      </c>
      <c r="AF264" s="4">
        <f>AE264*0.2447529*(23/24)</f>
        <v>0</v>
      </c>
      <c r="AG264" s="4">
        <v>0</v>
      </c>
      <c r="AH264" s="4">
        <v>0</v>
      </c>
      <c r="AI264" s="4">
        <v>0</v>
      </c>
      <c r="AJ264" s="4">
        <v>0</v>
      </c>
      <c r="AL264" s="4">
        <f>V264+Y264+AE264+AH264</f>
        <v>7700.799999999999</v>
      </c>
      <c r="AM264" s="4">
        <f>AL264*0.2447529*(23/24)</f>
        <v>1806.26008514</v>
      </c>
      <c r="AN264" s="4">
        <f>X264+AA264+AG264+AJ264</f>
        <v>15003</v>
      </c>
      <c r="AO264" s="4">
        <v>15003</v>
      </c>
      <c r="AQ264" s="4">
        <f>T264+AN264</f>
        <v>15121.29</v>
      </c>
      <c r="AR264" s="1">
        <f>T264/AQ264</f>
        <v>0.007822745281652558</v>
      </c>
      <c r="AS264" s="1">
        <f>AN264/AQ264</f>
        <v>0.9921772547183474</v>
      </c>
      <c r="AU264" s="4">
        <f>I264+AC264</f>
        <v>15121.29</v>
      </c>
      <c r="AV264" s="1">
        <f>I264/AU264</f>
        <v>0.007822745281652558</v>
      </c>
      <c r="AW264" s="1">
        <f>AC264/AU264</f>
        <v>0.9921772547183474</v>
      </c>
      <c r="AY264" s="4">
        <f>T264+AO264</f>
        <v>15121.29</v>
      </c>
      <c r="AZ264" s="1">
        <f>T264/AY264</f>
        <v>0.007822745281652558</v>
      </c>
      <c r="BA264" s="1">
        <f>AO264/AY264</f>
        <v>0.9921772547183474</v>
      </c>
      <c r="BB264" s="1">
        <f>AZ264+BA264</f>
        <v>1</v>
      </c>
    </row>
    <row r="265" spans="1:54" ht="12.75">
      <c r="A265" s="3">
        <v>1495</v>
      </c>
      <c r="B265" s="4">
        <v>7.55</v>
      </c>
      <c r="C265" s="4">
        <f>B265*0.2447529</f>
        <v>1.847884395</v>
      </c>
      <c r="D265" s="4">
        <v>137.41</v>
      </c>
      <c r="E265" s="4">
        <v>8.44</v>
      </c>
      <c r="F265" s="4">
        <f>E265*0.2447529</f>
        <v>2.0657144759999997</v>
      </c>
      <c r="G265" s="4">
        <v>179.092</v>
      </c>
      <c r="H265" s="4">
        <f t="shared" si="126"/>
        <v>3.9135988709999996</v>
      </c>
      <c r="I265" s="4">
        <f t="shared" si="126"/>
        <v>316.502</v>
      </c>
      <c r="K265" s="4">
        <v>0</v>
      </c>
      <c r="L265" s="4">
        <f>K265*0.2447529</f>
        <v>0</v>
      </c>
      <c r="M265" s="4">
        <v>0</v>
      </c>
      <c r="N265" s="4">
        <v>0</v>
      </c>
      <c r="O265" s="4">
        <f>N265*0.2447529</f>
        <v>0</v>
      </c>
      <c r="P265" s="4">
        <v>0</v>
      </c>
      <c r="R265" s="4">
        <f>B265+E265+K265+N265</f>
        <v>15.989999999999998</v>
      </c>
      <c r="S265" s="4">
        <f>R265*0.2447529</f>
        <v>3.9135988709999996</v>
      </c>
      <c r="T265" s="4">
        <f>D265+G265+M265+P265</f>
        <v>316.502</v>
      </c>
      <c r="V265" s="4">
        <v>2840.2</v>
      </c>
      <c r="W265" s="4">
        <f>V265*0.2447529*(23/24)</f>
        <v>666.1827204724999</v>
      </c>
      <c r="X265" s="4">
        <v>5554.14</v>
      </c>
      <c r="Y265" s="4">
        <v>4448.3</v>
      </c>
      <c r="Z265" s="4">
        <f>Y265*0.2447529*(23/24)</f>
        <v>1043.3703948587502</v>
      </c>
      <c r="AA265" s="4">
        <v>8690.47</v>
      </c>
      <c r="AB265" s="4">
        <f t="shared" si="127"/>
        <v>1709.55311533125</v>
      </c>
      <c r="AC265" s="4">
        <f t="shared" si="127"/>
        <v>14244.61</v>
      </c>
      <c r="AE265" s="4">
        <v>0</v>
      </c>
      <c r="AF265" s="4">
        <f>AE265*0.2447529*(23/24)</f>
        <v>0</v>
      </c>
      <c r="AG265" s="4">
        <v>0</v>
      </c>
      <c r="AH265" s="4">
        <v>0</v>
      </c>
      <c r="AI265" s="4">
        <v>0</v>
      </c>
      <c r="AJ265" s="4">
        <v>0</v>
      </c>
      <c r="AL265" s="4">
        <f>V265+Y265+AE265+AH265</f>
        <v>7288.5</v>
      </c>
      <c r="AM265" s="4">
        <f>AL265*0.2447529*(23/24)</f>
        <v>1709.55311533125</v>
      </c>
      <c r="AN265" s="4">
        <f>X265+AA265+AG265+AJ265</f>
        <v>14244.61</v>
      </c>
      <c r="AO265" s="4">
        <v>14244.61</v>
      </c>
      <c r="AQ265" s="4">
        <f>T265+AN265</f>
        <v>14561.112000000001</v>
      </c>
      <c r="AR265" s="1">
        <f>T265/AQ265</f>
        <v>0.021736114659374917</v>
      </c>
      <c r="AS265" s="1">
        <f>AN265/AQ265</f>
        <v>0.978263885340625</v>
      </c>
      <c r="AU265" s="4">
        <f>I265+AC265</f>
        <v>14561.112000000001</v>
      </c>
      <c r="AV265" s="1">
        <f>I265/AU265</f>
        <v>0.021736114659374917</v>
      </c>
      <c r="AW265" s="1">
        <f>AC265/AU265</f>
        <v>0.978263885340625</v>
      </c>
      <c r="AY265" s="4">
        <f>T265+AO265</f>
        <v>14561.112000000001</v>
      </c>
      <c r="AZ265" s="1">
        <f>T265/AY265</f>
        <v>0.021736114659374917</v>
      </c>
      <c r="BA265" s="1">
        <f>AO265/AY265</f>
        <v>0.978263885340625</v>
      </c>
      <c r="BB265" s="1">
        <f>AZ265+BA265</f>
        <v>1</v>
      </c>
    </row>
    <row r="266" ht="12.75">
      <c r="BB266" s="1">
        <f>AZ266+BA266</f>
        <v>0</v>
      </c>
    </row>
    <row r="267" spans="1:54" ht="12.75">
      <c r="A267" s="3" t="s">
        <v>45</v>
      </c>
      <c r="B267" s="4">
        <f aca="true" t="shared" si="128" ref="B267:I267">AVERAGE(B261:B266)</f>
        <v>37.884</v>
      </c>
      <c r="C267" s="4">
        <f t="shared" si="128"/>
        <v>9.2722188636</v>
      </c>
      <c r="D267" s="4">
        <f t="shared" si="128"/>
        <v>623.8039999999999</v>
      </c>
      <c r="E267" s="4">
        <f t="shared" si="128"/>
        <v>41.001999999999995</v>
      </c>
      <c r="F267" s="4">
        <f t="shared" si="128"/>
        <v>10.0353584058</v>
      </c>
      <c r="G267" s="4">
        <f t="shared" si="128"/>
        <v>649.8568</v>
      </c>
      <c r="H267" s="4">
        <f t="shared" si="128"/>
        <v>19.3075772694</v>
      </c>
      <c r="I267" s="4">
        <f t="shared" si="128"/>
        <v>1273.6608</v>
      </c>
      <c r="K267" s="4">
        <f aca="true" t="shared" si="129" ref="K267:P267">AVERAGE(K261:K266)</f>
        <v>4.136</v>
      </c>
      <c r="L267" s="4">
        <f t="shared" si="129"/>
        <v>1.0122979944000001</v>
      </c>
      <c r="M267" s="4">
        <f t="shared" si="129"/>
        <v>62.67999999999999</v>
      </c>
      <c r="N267" s="4">
        <f t="shared" si="129"/>
        <v>0</v>
      </c>
      <c r="O267" s="4">
        <f t="shared" si="129"/>
        <v>0</v>
      </c>
      <c r="P267" s="4">
        <f t="shared" si="129"/>
        <v>0</v>
      </c>
      <c r="R267" s="4">
        <f>AVERAGE(R261:R266)</f>
        <v>83.022</v>
      </c>
      <c r="S267" s="4">
        <f>AVERAGE(S261:S266)</f>
        <v>20.319875263799997</v>
      </c>
      <c r="T267" s="4">
        <f>AVERAGE(T261:T266)</f>
        <v>1336.3408000000002</v>
      </c>
      <c r="V267" s="4">
        <f aca="true" t="shared" si="130" ref="V267:AC267">AVERAGE(V261:V266)</f>
        <v>4430.820000000001</v>
      </c>
      <c r="W267" s="4">
        <f t="shared" si="130"/>
        <v>1039.27037586225</v>
      </c>
      <c r="X267" s="4">
        <f t="shared" si="130"/>
        <v>7332.372</v>
      </c>
      <c r="Y267" s="4">
        <f t="shared" si="130"/>
        <v>6333.54</v>
      </c>
      <c r="Z267" s="4">
        <f t="shared" si="130"/>
        <v>1485.56260383825</v>
      </c>
      <c r="AA267" s="4">
        <f t="shared" si="130"/>
        <v>10663.786</v>
      </c>
      <c r="AB267" s="4">
        <f t="shared" si="130"/>
        <v>2524.8329797005</v>
      </c>
      <c r="AC267" s="4">
        <f t="shared" si="130"/>
        <v>17996.158</v>
      </c>
      <c r="AE267" s="4">
        <f aca="true" t="shared" si="131" ref="AE267:AJ267">AVERAGE(AE261:AE266)</f>
        <v>1088.1799999999998</v>
      </c>
      <c r="AF267" s="4">
        <f t="shared" si="131"/>
        <v>255.23791027525</v>
      </c>
      <c r="AG267" s="4">
        <f t="shared" si="131"/>
        <v>1524.94</v>
      </c>
      <c r="AH267" s="4">
        <f t="shared" si="131"/>
        <v>0</v>
      </c>
      <c r="AI267" s="4">
        <f t="shared" si="131"/>
        <v>0</v>
      </c>
      <c r="AJ267" s="4">
        <f t="shared" si="131"/>
        <v>0</v>
      </c>
      <c r="AL267" s="4">
        <f>AVERAGE(AL261:AL266)</f>
        <v>11852.539999999999</v>
      </c>
      <c r="AM267" s="4">
        <f>AVERAGE(AM261:AM266)</f>
        <v>2780.07088997575</v>
      </c>
      <c r="AN267" s="4">
        <f>AVERAGE(AN261:AN266)</f>
        <v>19521.098</v>
      </c>
      <c r="AQ267" s="4">
        <f>AVERAGE(AQ261:AQ266)</f>
        <v>20857.438799999996</v>
      </c>
      <c r="AR267" s="1">
        <f>T267/AQ267</f>
        <v>0.06407022515151767</v>
      </c>
      <c r="AS267" s="1">
        <f>AN267/AQ267</f>
        <v>0.9359297748484826</v>
      </c>
      <c r="BB267" s="1">
        <f>AZ267+BA267</f>
        <v>0</v>
      </c>
    </row>
    <row r="268" ht="12.75">
      <c r="BB268" s="1">
        <f>AZ268+BA268</f>
        <v>0</v>
      </c>
    </row>
    <row r="269" spans="1:54" ht="12.75">
      <c r="A269" s="3">
        <v>1496</v>
      </c>
      <c r="B269" s="4">
        <v>41.1</v>
      </c>
      <c r="C269" s="4">
        <f>B269*0.2447529</f>
        <v>10.059344190000001</v>
      </c>
      <c r="D269" s="4">
        <v>889.71</v>
      </c>
      <c r="E269" s="4">
        <v>80.55</v>
      </c>
      <c r="F269" s="4">
        <f>E269*0.2447529</f>
        <v>19.714846095</v>
      </c>
      <c r="G269" s="4">
        <v>1781.15</v>
      </c>
      <c r="H269" s="4">
        <f aca="true" t="shared" si="132" ref="H269:I273">C269+F269</f>
        <v>29.774190285</v>
      </c>
      <c r="I269" s="4">
        <f t="shared" si="132"/>
        <v>2670.86</v>
      </c>
      <c r="K269" s="4">
        <v>0</v>
      </c>
      <c r="L269" s="4">
        <f>K269*0.2447529</f>
        <v>0</v>
      </c>
      <c r="M269" s="4">
        <v>0</v>
      </c>
      <c r="N269" s="4">
        <v>0</v>
      </c>
      <c r="O269" s="4">
        <f>N269*0.2447529</f>
        <v>0</v>
      </c>
      <c r="P269" s="4">
        <v>0</v>
      </c>
      <c r="R269" s="4">
        <f>B269+E269+K269+N269</f>
        <v>121.65</v>
      </c>
      <c r="S269" s="4">
        <f>R269*0.2447529</f>
        <v>29.774190285</v>
      </c>
      <c r="T269" s="4">
        <f>D269+G269+M269+P269</f>
        <v>2670.86</v>
      </c>
      <c r="V269" s="4">
        <v>6734.5</v>
      </c>
      <c r="W269" s="4">
        <f>V269*0.2447529*(23/24)</f>
        <v>1579.60972150625</v>
      </c>
      <c r="X269" s="4">
        <v>13264.96</v>
      </c>
      <c r="Y269" s="4">
        <v>8243.9</v>
      </c>
      <c r="Z269" s="4">
        <f>Y269*0.2447529*(23/24)</f>
        <v>1933.6468309637498</v>
      </c>
      <c r="AA269" s="4">
        <v>16296.61</v>
      </c>
      <c r="AB269" s="4">
        <f aca="true" t="shared" si="133" ref="AB269:AC273">W269+Z269</f>
        <v>3513.25655247</v>
      </c>
      <c r="AC269" s="4">
        <f t="shared" si="133"/>
        <v>29561.57</v>
      </c>
      <c r="AE269" s="4">
        <v>0</v>
      </c>
      <c r="AF269" s="4">
        <f>AE269*0.2447529*(23/24)</f>
        <v>0</v>
      </c>
      <c r="AG269" s="4">
        <v>0</v>
      </c>
      <c r="AH269" s="4">
        <v>0</v>
      </c>
      <c r="AI269" s="4">
        <f>AH269*0.2447529*(23/24)</f>
        <v>0</v>
      </c>
      <c r="AJ269" s="4">
        <v>0</v>
      </c>
      <c r="AL269" s="4">
        <f>V269+Y269+AE269+AH269</f>
        <v>14978.4</v>
      </c>
      <c r="AM269" s="4">
        <f>AL269*0.2447529*(23/24)</f>
        <v>3513.25655247</v>
      </c>
      <c r="AN269" s="4">
        <f>X269+AA269+AG269+AJ269</f>
        <v>29561.57</v>
      </c>
      <c r="AO269" s="4">
        <v>29561.57</v>
      </c>
      <c r="AQ269" s="4">
        <f>T269+AN269</f>
        <v>32232.43</v>
      </c>
      <c r="AR269" s="1">
        <f>T269/AQ269</f>
        <v>0.0828625083495101</v>
      </c>
      <c r="AS269" s="1">
        <f>AN269/AQ269</f>
        <v>0.9171374916504899</v>
      </c>
      <c r="AU269" s="4">
        <f>I269+AC269</f>
        <v>32232.43</v>
      </c>
      <c r="AV269" s="1">
        <f>I269/AU269</f>
        <v>0.0828625083495101</v>
      </c>
      <c r="AW269" s="1">
        <f>AC269/AU269</f>
        <v>0.9171374916504899</v>
      </c>
      <c r="AY269" s="4">
        <f>T269+AO269</f>
        <v>32232.43</v>
      </c>
      <c r="AZ269" s="1">
        <f>T269/AY269</f>
        <v>0.0828625083495101</v>
      </c>
      <c r="BA269" s="1">
        <f>AO269/AY269</f>
        <v>0.9171374916504899</v>
      </c>
      <c r="BB269" s="1">
        <f>AZ269+BA269</f>
        <v>1</v>
      </c>
    </row>
    <row r="270" spans="1:54" ht="12.75">
      <c r="A270" s="3">
        <v>1497</v>
      </c>
      <c r="B270" s="4">
        <v>100.68</v>
      </c>
      <c r="C270" s="4">
        <f>B270*0.2447529</f>
        <v>24.641721972000003</v>
      </c>
      <c r="D270" s="4">
        <v>2224.15</v>
      </c>
      <c r="E270" s="4">
        <v>193.92</v>
      </c>
      <c r="F270" s="4">
        <f>E270*0.2447529</f>
        <v>47.462482367999996</v>
      </c>
      <c r="G270" s="4">
        <v>4305</v>
      </c>
      <c r="H270" s="4">
        <f t="shared" si="132"/>
        <v>72.10420434</v>
      </c>
      <c r="I270" s="4">
        <f t="shared" si="132"/>
        <v>6529.15</v>
      </c>
      <c r="K270" s="4">
        <v>0</v>
      </c>
      <c r="L270" s="4">
        <f>K270*0.2447529</f>
        <v>0</v>
      </c>
      <c r="M270" s="4">
        <v>0</v>
      </c>
      <c r="N270" s="4">
        <v>0</v>
      </c>
      <c r="O270" s="4">
        <f>N270*0.2447529</f>
        <v>0</v>
      </c>
      <c r="P270" s="4">
        <v>0</v>
      </c>
      <c r="R270" s="4">
        <f>B270+E270+K270+N270</f>
        <v>294.6</v>
      </c>
      <c r="S270" s="4">
        <f>R270*0.2447529</f>
        <v>72.10420434000001</v>
      </c>
      <c r="T270" s="4">
        <f>D270+G270+M270+P270</f>
        <v>6529.15</v>
      </c>
      <c r="V270" s="4">
        <v>13745.4</v>
      </c>
      <c r="W270" s="4">
        <f>V270*0.2447529*(23/24)</f>
        <v>3224.0504070075</v>
      </c>
      <c r="X270" s="4">
        <v>27143.12</v>
      </c>
      <c r="Y270" s="4">
        <v>16248.3</v>
      </c>
      <c r="Z270" s="4">
        <f>Y270*0.2447529*(23/24)</f>
        <v>3811.11777235875</v>
      </c>
      <c r="AA270" s="4">
        <v>32277.93</v>
      </c>
      <c r="AB270" s="4">
        <f t="shared" si="133"/>
        <v>7035.16817936625</v>
      </c>
      <c r="AC270" s="4">
        <f t="shared" si="133"/>
        <v>59421.05</v>
      </c>
      <c r="AE270" s="4">
        <v>0</v>
      </c>
      <c r="AF270" s="4">
        <f>AE270*0.2447529*(23/24)</f>
        <v>0</v>
      </c>
      <c r="AG270" s="4">
        <v>0</v>
      </c>
      <c r="AH270" s="4">
        <v>1342.5</v>
      </c>
      <c r="AI270" s="4">
        <f>AH270*0.2447529*(23/24)</f>
        <v>314.88990290625003</v>
      </c>
      <c r="AJ270" s="4">
        <v>2677.19</v>
      </c>
      <c r="AL270" s="4">
        <f>V270+Y270+AE270+AH270</f>
        <v>31336.199999999997</v>
      </c>
      <c r="AM270" s="4">
        <f>AL270*0.2447529*(23/24)</f>
        <v>7350.0580822725</v>
      </c>
      <c r="AN270" s="4">
        <f>X270+AA270+AG270+AJ270</f>
        <v>62098.240000000005</v>
      </c>
      <c r="AO270" s="4">
        <v>62098.24</v>
      </c>
      <c r="AQ270" s="4">
        <f>T270+AN270</f>
        <v>68627.39</v>
      </c>
      <c r="AR270" s="1">
        <f>T270/AQ270</f>
        <v>0.09513912739505319</v>
      </c>
      <c r="AS270" s="1">
        <f>AN270/AQ270</f>
        <v>0.9048608726049469</v>
      </c>
      <c r="AU270" s="4">
        <f>I270+AC270</f>
        <v>65950.2</v>
      </c>
      <c r="AV270" s="1">
        <f>I270/AU270</f>
        <v>0.09900121606909455</v>
      </c>
      <c r="AW270" s="1">
        <f>AC270/AU270</f>
        <v>0.9009987839309055</v>
      </c>
      <c r="AY270" s="4">
        <f>T270+AO270</f>
        <v>68627.39</v>
      </c>
      <c r="AZ270" s="1">
        <f>T270/AY270</f>
        <v>0.09513912739505319</v>
      </c>
      <c r="BA270" s="1">
        <f>AO270/AY270</f>
        <v>0.9048608726049467</v>
      </c>
      <c r="BB270" s="1">
        <f>AZ270+BA270</f>
        <v>0.9999999999999999</v>
      </c>
    </row>
    <row r="271" spans="1:54" ht="12.75">
      <c r="A271" s="3">
        <v>1498</v>
      </c>
      <c r="B271" s="4">
        <v>63.15</v>
      </c>
      <c r="C271" s="4">
        <f>B271*0.2447529</f>
        <v>15.456145634999999</v>
      </c>
      <c r="D271" s="4">
        <v>1398.23</v>
      </c>
      <c r="E271" s="4">
        <v>106</v>
      </c>
      <c r="F271" s="4">
        <f>E271*0.2447529</f>
        <v>25.9438074</v>
      </c>
      <c r="G271" s="4">
        <v>2353.09</v>
      </c>
      <c r="H271" s="4">
        <f t="shared" si="132"/>
        <v>41.399953034999996</v>
      </c>
      <c r="I271" s="4">
        <f t="shared" si="132"/>
        <v>3751.32</v>
      </c>
      <c r="K271" s="4">
        <v>0</v>
      </c>
      <c r="L271" s="4">
        <f>K271*0.2447529</f>
        <v>0</v>
      </c>
      <c r="M271" s="4">
        <v>0</v>
      </c>
      <c r="N271" s="4">
        <v>0</v>
      </c>
      <c r="O271" s="4">
        <f>N271*0.2447529</f>
        <v>0</v>
      </c>
      <c r="P271" s="4">
        <v>0</v>
      </c>
      <c r="R271" s="4">
        <f>B271+E271+K271+N271</f>
        <v>169.15</v>
      </c>
      <c r="S271" s="4">
        <f>R271*0.2447529</f>
        <v>41.399953035</v>
      </c>
      <c r="T271" s="4">
        <f>D271+G271+M271+P271</f>
        <v>3751.32</v>
      </c>
      <c r="V271" s="4">
        <v>5599.4</v>
      </c>
      <c r="W271" s="4">
        <f>V271*0.2447529*(23/24)</f>
        <v>1313.3664970825</v>
      </c>
      <c r="X271" s="4">
        <v>11058.45</v>
      </c>
      <c r="Y271" s="4">
        <v>10233</v>
      </c>
      <c r="Z271" s="4">
        <f>Y271*0.2447529*(23/24)</f>
        <v>2400.1999079625</v>
      </c>
      <c r="AA271" s="4">
        <v>20173.15</v>
      </c>
      <c r="AB271" s="4">
        <f t="shared" si="133"/>
        <v>3713.5664050450005</v>
      </c>
      <c r="AC271" s="4">
        <f t="shared" si="133"/>
        <v>31231.600000000002</v>
      </c>
      <c r="AE271" s="4">
        <v>0</v>
      </c>
      <c r="AF271" s="4">
        <f>AE271*0.2447529*(23/24)</f>
        <v>0</v>
      </c>
      <c r="AG271" s="4">
        <v>0</v>
      </c>
      <c r="AH271" s="4">
        <v>2913.1</v>
      </c>
      <c r="AI271" s="4">
        <f>AH271*0.2447529*(23/24)</f>
        <v>683.2817699487499</v>
      </c>
      <c r="AJ271" s="4">
        <v>5809.46</v>
      </c>
      <c r="AL271" s="4">
        <f>V271+Y271+AE271+AH271</f>
        <v>18745.5</v>
      </c>
      <c r="AM271" s="4">
        <f>AL271*0.2447529*(23/24)</f>
        <v>4396.84817499375</v>
      </c>
      <c r="AN271" s="4">
        <f>X271+AA271+AG271+AJ271</f>
        <v>37041.060000000005</v>
      </c>
      <c r="AO271" s="4">
        <v>37041.06</v>
      </c>
      <c r="AQ271" s="4">
        <f>T271+AN271</f>
        <v>40792.380000000005</v>
      </c>
      <c r="AR271" s="1">
        <f>T271/AQ271</f>
        <v>0.09196129277085573</v>
      </c>
      <c r="AS271" s="1">
        <f>AN271/AQ271</f>
        <v>0.9080387072291443</v>
      </c>
      <c r="AU271" s="4">
        <f>I271+AC271</f>
        <v>34982.920000000006</v>
      </c>
      <c r="AV271" s="1">
        <f>I271/AU271</f>
        <v>0.10723290108430056</v>
      </c>
      <c r="AW271" s="1">
        <f>AC271/AU271</f>
        <v>0.8927670989156994</v>
      </c>
      <c r="AY271" s="4">
        <f>T271+AO271</f>
        <v>40792.38</v>
      </c>
      <c r="AZ271" s="1">
        <f>T271/AY271</f>
        <v>0.09196129277085574</v>
      </c>
      <c r="BA271" s="1">
        <f>AO271/AY271</f>
        <v>0.9080387072291443</v>
      </c>
      <c r="BB271" s="1">
        <f>AZ271+BA271</f>
        <v>1</v>
      </c>
    </row>
    <row r="272" spans="1:54" ht="12.75">
      <c r="A272" s="3">
        <v>1499</v>
      </c>
      <c r="B272" s="4">
        <v>1201.42</v>
      </c>
      <c r="C272" s="4">
        <f>B272*0.2447529</f>
        <v>294.05102911800003</v>
      </c>
      <c r="D272" s="4">
        <v>27802.64</v>
      </c>
      <c r="E272" s="4">
        <v>504.96</v>
      </c>
      <c r="F272" s="4">
        <f>E272*0.2447529</f>
        <v>123.59042438399999</v>
      </c>
      <c r="G272" s="4">
        <v>11602.49</v>
      </c>
      <c r="H272" s="4">
        <f t="shared" si="132"/>
        <v>417.641453502</v>
      </c>
      <c r="I272" s="4">
        <f t="shared" si="132"/>
        <v>39405.13</v>
      </c>
      <c r="K272" s="4">
        <v>0</v>
      </c>
      <c r="L272" s="4">
        <f>K272*0.2447529</f>
        <v>0</v>
      </c>
      <c r="M272" s="4">
        <v>0</v>
      </c>
      <c r="N272" s="4">
        <v>0</v>
      </c>
      <c r="O272" s="4">
        <f>N272*0.2447529</f>
        <v>0</v>
      </c>
      <c r="P272" s="4">
        <v>0</v>
      </c>
      <c r="R272" s="4">
        <f>B272+E272+K272+N272</f>
        <v>1706.38</v>
      </c>
      <c r="S272" s="4">
        <f>R272*0.2447529</f>
        <v>417.64145350200005</v>
      </c>
      <c r="T272" s="4">
        <f>D272+G272+M272+P272</f>
        <v>39405.13</v>
      </c>
      <c r="V272" s="4">
        <v>5930.7</v>
      </c>
      <c r="W272" s="4">
        <f>V272*0.2447529*(23/24)</f>
        <v>1391.07452302875</v>
      </c>
      <c r="X272" s="4">
        <v>11734.7</v>
      </c>
      <c r="Y272" s="4">
        <v>11078.3</v>
      </c>
      <c r="Z272" s="4">
        <f>Y272*0.2447529*(23/24)</f>
        <v>2598.46913323375</v>
      </c>
      <c r="AA272" s="4">
        <v>21946.42</v>
      </c>
      <c r="AB272" s="4">
        <f t="shared" si="133"/>
        <v>3989.5436562625</v>
      </c>
      <c r="AC272" s="4">
        <f t="shared" si="133"/>
        <v>33681.119999999995</v>
      </c>
      <c r="AE272" s="4">
        <v>0</v>
      </c>
      <c r="AF272" s="4">
        <f>AE272*0.2447529*(23/24)</f>
        <v>0</v>
      </c>
      <c r="AG272" s="4">
        <v>0</v>
      </c>
      <c r="AH272" s="4">
        <v>2913.1</v>
      </c>
      <c r="AI272" s="4">
        <f>AH272*0.2447529*(23/24)</f>
        <v>683.2817699487499</v>
      </c>
      <c r="AJ272" s="4">
        <v>5809.46</v>
      </c>
      <c r="AL272" s="4">
        <f>V272+Y272+AE272+AH272</f>
        <v>19922.1</v>
      </c>
      <c r="AM272" s="4">
        <f>AL272*0.2447529*(23/24)</f>
        <v>4672.82542621125</v>
      </c>
      <c r="AN272" s="4">
        <f>X272+AA272+AG272+AJ272</f>
        <v>39490.579999999994</v>
      </c>
      <c r="AO272" s="4">
        <v>39490.58</v>
      </c>
      <c r="AQ272" s="4">
        <f>T272+AN272</f>
        <v>78895.70999999999</v>
      </c>
      <c r="AR272" s="1">
        <f>T272/AQ272</f>
        <v>0.4994584623168991</v>
      </c>
      <c r="AS272" s="1">
        <f>AN272/AQ272</f>
        <v>0.5005415376831008</v>
      </c>
      <c r="AU272" s="4">
        <f>I272+AC272</f>
        <v>73086.25</v>
      </c>
      <c r="AV272" s="1">
        <f>I272/AU272</f>
        <v>0.5391592809865057</v>
      </c>
      <c r="AW272" s="1">
        <f>AC272/AU272</f>
        <v>0.46084071901349427</v>
      </c>
      <c r="AY272" s="4">
        <f>T272+AO272</f>
        <v>78895.70999999999</v>
      </c>
      <c r="AZ272" s="1">
        <f>T272/AY272</f>
        <v>0.4994584623168991</v>
      </c>
      <c r="BA272" s="1">
        <f>AO272/AY272</f>
        <v>0.500541537683101</v>
      </c>
      <c r="BB272" s="1">
        <f>AZ272+BA272</f>
        <v>1</v>
      </c>
    </row>
    <row r="273" spans="1:49" ht="12.75">
      <c r="A273" s="3">
        <v>1500</v>
      </c>
      <c r="B273" s="4">
        <f>C273/(0.2447529*24/23)</f>
        <v>4396.722895486292</v>
      </c>
      <c r="C273" s="4">
        <f>(464.4167+952.5324)-294.051</f>
        <v>1122.8981</v>
      </c>
      <c r="D273" s="4">
        <f>(43473.6383+89755.8993)-27802.64</f>
        <v>105426.89760000001</v>
      </c>
      <c r="E273" s="4">
        <f>F273/(0.2447529*24/23)</f>
        <v>2699.1542796837134</v>
      </c>
      <c r="F273" s="4">
        <v>689.3486999999999</v>
      </c>
      <c r="G273" s="4">
        <f>(27362.0818+48778.4501)-11602.49</f>
        <v>64538.041900000004</v>
      </c>
      <c r="H273" s="4">
        <f t="shared" si="132"/>
        <v>1812.2468</v>
      </c>
      <c r="I273" s="4">
        <f t="shared" si="132"/>
        <v>169964.9395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R273" s="4">
        <f>S273/(0.2447529*24/23)</f>
        <v>7095.877175170004</v>
      </c>
      <c r="S273" s="4">
        <v>1812.2468</v>
      </c>
      <c r="T273" s="4">
        <f>D273+G273+M273+P273</f>
        <v>169964.9395</v>
      </c>
      <c r="V273" s="4">
        <f>W273/(0.2447529*24/23)</f>
        <v>11164.951058802575</v>
      </c>
      <c r="W273" s="4">
        <f>1633.544+2608.9962-1391.075</f>
        <v>2851.4652000000006</v>
      </c>
      <c r="X273" s="4">
        <f>(12806.0107+21062.0153)-11734.7</f>
        <v>22133.325999999997</v>
      </c>
      <c r="Y273" s="4">
        <f>Z273/(0.2447529*24/23)</f>
        <v>12771.696593448602</v>
      </c>
      <c r="Z273" s="4">
        <v>3261.8188999999993</v>
      </c>
      <c r="AA273" s="4">
        <f>(24007.4079+25629.3001)-21946.42</f>
        <v>27690.288</v>
      </c>
      <c r="AB273" s="4">
        <f t="shared" si="133"/>
        <v>6113.2841</v>
      </c>
      <c r="AC273" s="4">
        <f t="shared" si="133"/>
        <v>49823.614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L273" s="4">
        <f>V273+Y273+AE273+AH273</f>
        <v>23936.647652251177</v>
      </c>
      <c r="AM273" s="4">
        <f>AL273*0.2447529*(23/24)</f>
        <v>5614.457098784723</v>
      </c>
      <c r="AN273" s="4">
        <f>X273+AA273+AG273+AJ273</f>
        <v>49823.614</v>
      </c>
      <c r="AQ273" s="4">
        <f>T273+AN273</f>
        <v>219788.5535</v>
      </c>
      <c r="AR273" s="1">
        <f>T273/AQ273</f>
        <v>0.7733111519840818</v>
      </c>
      <c r="AS273" s="1">
        <f>AN273/AQ273</f>
        <v>0.22668884801591818</v>
      </c>
      <c r="AU273" s="4">
        <f>I273+AC273</f>
        <v>219788.5535</v>
      </c>
      <c r="AV273" s="1">
        <f>I273/AU273</f>
        <v>0.7733111519840818</v>
      </c>
      <c r="AW273" s="1">
        <f>AC273/AU273</f>
        <v>0.22668884801591818</v>
      </c>
    </row>
    <row r="275" spans="1:45" ht="12.75">
      <c r="A275" s="3" t="s">
        <v>46</v>
      </c>
      <c r="B275" s="4">
        <f aca="true" t="shared" si="134" ref="B275:I275">AVERAGE(B269:B274)</f>
        <v>1160.6145790972585</v>
      </c>
      <c r="C275" s="4">
        <f t="shared" si="134"/>
        <v>293.42126818300005</v>
      </c>
      <c r="D275" s="4">
        <f t="shared" si="134"/>
        <v>27548.325520000002</v>
      </c>
      <c r="E275" s="4">
        <f t="shared" si="134"/>
        <v>716.9168559367426</v>
      </c>
      <c r="F275" s="4">
        <f t="shared" si="134"/>
        <v>181.21205204939997</v>
      </c>
      <c r="G275" s="4">
        <f t="shared" si="134"/>
        <v>16915.954380000003</v>
      </c>
      <c r="H275" s="4">
        <f t="shared" si="134"/>
        <v>474.6333202324</v>
      </c>
      <c r="I275" s="4">
        <f t="shared" si="134"/>
        <v>44464.2799</v>
      </c>
      <c r="K275" s="4">
        <f aca="true" t="shared" si="135" ref="K275:P275">AVERAGE(K269:K274)</f>
        <v>0</v>
      </c>
      <c r="L275" s="4">
        <f t="shared" si="135"/>
        <v>0</v>
      </c>
      <c r="M275" s="4">
        <f t="shared" si="135"/>
        <v>0</v>
      </c>
      <c r="N275" s="4">
        <f t="shared" si="135"/>
        <v>0</v>
      </c>
      <c r="O275" s="4">
        <f t="shared" si="135"/>
        <v>0</v>
      </c>
      <c r="P275" s="4">
        <f t="shared" si="135"/>
        <v>0</v>
      </c>
      <c r="R275" s="4">
        <f>AVERAGE(R269:R274)</f>
        <v>1877.5314350340009</v>
      </c>
      <c r="S275" s="4">
        <f>AVERAGE(S269:S274)</f>
        <v>474.6333202324</v>
      </c>
      <c r="T275" s="4">
        <f>AVERAGE(T269:T274)</f>
        <v>44464.2799</v>
      </c>
      <c r="V275" s="4">
        <f aca="true" t="shared" si="136" ref="V275:AC275">AVERAGE(V269:V274)</f>
        <v>8634.990211760516</v>
      </c>
      <c r="W275" s="4">
        <f t="shared" si="136"/>
        <v>2071.913269725</v>
      </c>
      <c r="X275" s="4">
        <f t="shared" si="136"/>
        <v>17066.9112</v>
      </c>
      <c r="Y275" s="4">
        <f t="shared" si="136"/>
        <v>11715.03931868972</v>
      </c>
      <c r="Z275" s="4">
        <f t="shared" si="136"/>
        <v>2801.0505089037497</v>
      </c>
      <c r="AA275" s="4">
        <f t="shared" si="136"/>
        <v>23676.8796</v>
      </c>
      <c r="AB275" s="4">
        <f t="shared" si="136"/>
        <v>4872.96377862875</v>
      </c>
      <c r="AC275" s="4">
        <f t="shared" si="136"/>
        <v>40743.7908</v>
      </c>
      <c r="AE275" s="4">
        <f aca="true" t="shared" si="137" ref="AE275:AJ275">AVERAGE(AE269:AE274)</f>
        <v>0</v>
      </c>
      <c r="AF275" s="4">
        <f t="shared" si="137"/>
        <v>0</v>
      </c>
      <c r="AG275" s="4">
        <f t="shared" si="137"/>
        <v>0</v>
      </c>
      <c r="AH275" s="4">
        <f t="shared" si="137"/>
        <v>1433.7400000000002</v>
      </c>
      <c r="AI275" s="4">
        <f t="shared" si="137"/>
        <v>336.29068856075</v>
      </c>
      <c r="AJ275" s="4">
        <f t="shared" si="137"/>
        <v>2859.222</v>
      </c>
      <c r="AL275" s="4">
        <f>AVERAGE(AL269:AL274)</f>
        <v>21783.769530450234</v>
      </c>
      <c r="AM275" s="4">
        <f>AVERAGE(AM269:AM274)</f>
        <v>5109.489066946444</v>
      </c>
      <c r="AN275" s="4">
        <f>AVERAGE(AN269:AN274)</f>
        <v>43603.0128</v>
      </c>
      <c r="AQ275" s="4">
        <f>AVERAGE(AQ269:AQ274)</f>
        <v>88067.2927</v>
      </c>
      <c r="AR275" s="1">
        <f>T275/AQ275</f>
        <v>0.504889823869878</v>
      </c>
      <c r="AS275" s="1">
        <f>AN275/AQ275</f>
        <v>0.49511017613012187</v>
      </c>
    </row>
    <row r="277" spans="1:49" ht="12.75">
      <c r="A277" s="3">
        <v>1501</v>
      </c>
      <c r="C277" s="4">
        <v>243.3416</v>
      </c>
      <c r="D277" s="4">
        <v>23071.0313</v>
      </c>
      <c r="F277" s="4">
        <v>584.2424</v>
      </c>
      <c r="G277" s="4">
        <v>55388.8521</v>
      </c>
      <c r="H277" s="4">
        <f aca="true" t="shared" si="138" ref="H277:H308">C277+F277</f>
        <v>827.584</v>
      </c>
      <c r="I277" s="4">
        <f aca="true" t="shared" si="139" ref="I277:I308">D277+G277</f>
        <v>78459.88339999999</v>
      </c>
      <c r="W277" s="4">
        <v>818.0084</v>
      </c>
      <c r="X277" s="4">
        <v>6913.6757</v>
      </c>
      <c r="Z277" s="4">
        <v>2520.5802</v>
      </c>
      <c r="AA277" s="4">
        <v>21303.5487</v>
      </c>
      <c r="AB277" s="4">
        <f aca="true" t="shared" si="140" ref="AB277:AB308">W277+Z277</f>
        <v>3338.5886</v>
      </c>
      <c r="AC277" s="4">
        <f aca="true" t="shared" si="141" ref="AC277:AC308">X277+AA277</f>
        <v>28217.2244</v>
      </c>
      <c r="AU277" s="4">
        <f aca="true" t="shared" si="142" ref="AU277:AU308">I277+AC277</f>
        <v>106677.1078</v>
      </c>
      <c r="AV277" s="1">
        <f aca="true" t="shared" si="143" ref="AV277:AV308">I277/AU277</f>
        <v>0.7354894130341242</v>
      </c>
      <c r="AW277" s="1">
        <f aca="true" t="shared" si="144" ref="AW277:AW308">AC277/AU277</f>
        <v>0.2645105869658757</v>
      </c>
    </row>
    <row r="278" spans="1:49" ht="12.75">
      <c r="A278" s="3">
        <v>1502</v>
      </c>
      <c r="C278" s="4">
        <v>140.7616</v>
      </c>
      <c r="D278" s="4">
        <v>13346.0513</v>
      </c>
      <c r="F278" s="4">
        <v>337.4034</v>
      </c>
      <c r="G278" s="4">
        <v>32004.8077</v>
      </c>
      <c r="H278" s="4">
        <f t="shared" si="138"/>
        <v>478.16499999999996</v>
      </c>
      <c r="I278" s="4">
        <f t="shared" si="139"/>
        <v>45350.859</v>
      </c>
      <c r="W278" s="4">
        <v>880.3526</v>
      </c>
      <c r="X278" s="4">
        <v>7552.3569</v>
      </c>
      <c r="Z278" s="4">
        <v>2134.1281</v>
      </c>
      <c r="AA278" s="4">
        <v>18408.3931</v>
      </c>
      <c r="AB278" s="4">
        <f t="shared" si="140"/>
        <v>3014.4807</v>
      </c>
      <c r="AC278" s="4">
        <f t="shared" si="141"/>
        <v>25960.75</v>
      </c>
      <c r="AU278" s="4">
        <f t="shared" si="142"/>
        <v>71311.609</v>
      </c>
      <c r="AV278" s="1">
        <f t="shared" si="143"/>
        <v>0.6359533831300875</v>
      </c>
      <c r="AW278" s="1">
        <f t="shared" si="144"/>
        <v>0.36404661686991246</v>
      </c>
    </row>
    <row r="279" spans="1:49" ht="12.75">
      <c r="A279" s="3">
        <v>1503</v>
      </c>
      <c r="C279" s="4">
        <v>101.5838</v>
      </c>
      <c r="D279" s="4">
        <v>9635.3722</v>
      </c>
      <c r="F279" s="4">
        <v>337.1149</v>
      </c>
      <c r="G279" s="4">
        <v>31979.3307</v>
      </c>
      <c r="H279" s="4">
        <f t="shared" si="138"/>
        <v>438.6987</v>
      </c>
      <c r="I279" s="4">
        <f t="shared" si="139"/>
        <v>41614.7029</v>
      </c>
      <c r="W279" s="4">
        <v>1421.0707</v>
      </c>
      <c r="X279" s="4">
        <v>12339.4387</v>
      </c>
      <c r="Z279" s="4">
        <v>2205.7175</v>
      </c>
      <c r="AA279" s="4">
        <v>19063.5379</v>
      </c>
      <c r="AB279" s="4">
        <f t="shared" si="140"/>
        <v>3626.7882</v>
      </c>
      <c r="AC279" s="4">
        <f t="shared" si="141"/>
        <v>31402.9766</v>
      </c>
      <c r="AU279" s="4">
        <f t="shared" si="142"/>
        <v>73017.6795</v>
      </c>
      <c r="AV279" s="1">
        <f t="shared" si="143"/>
        <v>0.569926395702564</v>
      </c>
      <c r="AW279" s="1">
        <f t="shared" si="144"/>
        <v>0.43007360429743596</v>
      </c>
    </row>
    <row r="280" spans="1:49" ht="12.75">
      <c r="A280" s="3">
        <v>1504</v>
      </c>
      <c r="C280" s="4">
        <v>142.4574</v>
      </c>
      <c r="D280" s="4">
        <v>13511.1046</v>
      </c>
      <c r="F280" s="4">
        <v>323.7306</v>
      </c>
      <c r="G280" s="4">
        <v>30719.9159</v>
      </c>
      <c r="H280" s="4">
        <f t="shared" si="138"/>
        <v>466.188</v>
      </c>
      <c r="I280" s="4">
        <f t="shared" si="139"/>
        <v>44231.0205</v>
      </c>
      <c r="W280" s="4">
        <v>647.2162</v>
      </c>
      <c r="X280" s="4">
        <v>5496.5182</v>
      </c>
      <c r="Z280" s="4">
        <v>2126.3463</v>
      </c>
      <c r="AA280" s="4">
        <v>17951.3956</v>
      </c>
      <c r="AB280" s="4">
        <f t="shared" si="140"/>
        <v>2773.5625</v>
      </c>
      <c r="AC280" s="4">
        <f t="shared" si="141"/>
        <v>23447.913800000002</v>
      </c>
      <c r="AU280" s="4">
        <f t="shared" si="142"/>
        <v>67678.9343</v>
      </c>
      <c r="AV280" s="1">
        <f t="shared" si="143"/>
        <v>0.6535419175475995</v>
      </c>
      <c r="AW280" s="1">
        <f t="shared" si="144"/>
        <v>0.3464580824524006</v>
      </c>
    </row>
    <row r="281" spans="1:49" ht="12.75">
      <c r="A281" s="3">
        <v>1505</v>
      </c>
      <c r="C281" s="4">
        <v>143.7109</v>
      </c>
      <c r="D281" s="4">
        <v>13632.1046</v>
      </c>
      <c r="F281" s="4">
        <v>340.0075</v>
      </c>
      <c r="G281" s="4">
        <v>32274.0778</v>
      </c>
      <c r="H281" s="4">
        <f t="shared" si="138"/>
        <v>483.7184</v>
      </c>
      <c r="I281" s="4">
        <f t="shared" si="139"/>
        <v>45906.1824</v>
      </c>
      <c r="W281" s="4">
        <v>784.9865</v>
      </c>
      <c r="X281" s="4">
        <v>6751.9812</v>
      </c>
      <c r="Z281" s="4">
        <v>2250.7737</v>
      </c>
      <c r="AA281" s="4">
        <v>18733.7167</v>
      </c>
      <c r="AB281" s="4">
        <f t="shared" si="140"/>
        <v>3035.7602</v>
      </c>
      <c r="AC281" s="4">
        <f t="shared" si="141"/>
        <v>25485.6979</v>
      </c>
      <c r="AU281" s="4">
        <f t="shared" si="142"/>
        <v>71391.88029999999</v>
      </c>
      <c r="AV281" s="1">
        <f t="shared" si="143"/>
        <v>0.6430168557978155</v>
      </c>
      <c r="AW281" s="1">
        <f t="shared" si="144"/>
        <v>0.35698314420218463</v>
      </c>
    </row>
    <row r="282" spans="1:49" ht="12.75">
      <c r="A282" s="3">
        <v>1506</v>
      </c>
      <c r="C282" s="4">
        <v>71.1063</v>
      </c>
      <c r="D282" s="4">
        <v>6752.6641</v>
      </c>
      <c r="F282" s="4">
        <v>364.0453</v>
      </c>
      <c r="G282" s="4">
        <v>34563.3655</v>
      </c>
      <c r="H282" s="4">
        <f t="shared" si="138"/>
        <v>435.15160000000003</v>
      </c>
      <c r="I282" s="4">
        <f t="shared" si="139"/>
        <v>41316.0296</v>
      </c>
      <c r="W282" s="4">
        <v>771.2929</v>
      </c>
      <c r="X282" s="4">
        <v>6835.4735</v>
      </c>
      <c r="Z282" s="4">
        <v>2135.7664</v>
      </c>
      <c r="AA282" s="4">
        <v>18012.4339</v>
      </c>
      <c r="AB282" s="4">
        <f t="shared" si="140"/>
        <v>2907.0593</v>
      </c>
      <c r="AC282" s="4">
        <f t="shared" si="141"/>
        <v>24847.9074</v>
      </c>
      <c r="AU282" s="4">
        <f t="shared" si="142"/>
        <v>66163.937</v>
      </c>
      <c r="AV282" s="1">
        <f t="shared" si="143"/>
        <v>0.6244493824483268</v>
      </c>
      <c r="AW282" s="1">
        <f t="shared" si="144"/>
        <v>0.3755506175516732</v>
      </c>
    </row>
    <row r="283" spans="1:49" ht="12.75">
      <c r="A283" s="3">
        <v>1507</v>
      </c>
      <c r="C283" s="4">
        <v>23.9257</v>
      </c>
      <c r="D283" s="4">
        <v>2272.3855</v>
      </c>
      <c r="F283" s="4">
        <v>216.7436</v>
      </c>
      <c r="G283" s="4">
        <v>20578.119</v>
      </c>
      <c r="H283" s="4">
        <f t="shared" si="138"/>
        <v>240.6693</v>
      </c>
      <c r="I283" s="4">
        <f t="shared" si="139"/>
        <v>22850.5045</v>
      </c>
      <c r="W283" s="4">
        <v>132.055</v>
      </c>
      <c r="X283" s="4">
        <v>1210.2838</v>
      </c>
      <c r="Z283" s="4">
        <v>1214.271</v>
      </c>
      <c r="AA283" s="4">
        <v>10361.842299999998</v>
      </c>
      <c r="AB283" s="4">
        <f t="shared" si="140"/>
        <v>1346.326</v>
      </c>
      <c r="AC283" s="4">
        <f t="shared" si="141"/>
        <v>11572.126099999998</v>
      </c>
      <c r="AU283" s="4">
        <f t="shared" si="142"/>
        <v>34422.6306</v>
      </c>
      <c r="AV283" s="1">
        <f t="shared" si="143"/>
        <v>0.663822145539336</v>
      </c>
      <c r="AW283" s="1">
        <f t="shared" si="144"/>
        <v>0.336177854460664</v>
      </c>
    </row>
    <row r="284" spans="1:49" ht="12.75">
      <c r="A284" s="3">
        <v>1508</v>
      </c>
      <c r="C284" s="4">
        <v>11.5567</v>
      </c>
      <c r="D284" s="4">
        <v>1097.4118</v>
      </c>
      <c r="F284" s="4">
        <v>245.1478</v>
      </c>
      <c r="G284" s="4">
        <v>23277.544</v>
      </c>
      <c r="H284" s="4">
        <f t="shared" si="138"/>
        <v>256.7045</v>
      </c>
      <c r="I284" s="4">
        <f t="shared" si="139"/>
        <v>24374.955800000003</v>
      </c>
      <c r="W284" s="4">
        <v>25.2037</v>
      </c>
      <c r="X284" s="4">
        <v>228.2501</v>
      </c>
      <c r="Z284" s="4">
        <v>1019.9038</v>
      </c>
      <c r="AA284" s="4">
        <v>8752.4294</v>
      </c>
      <c r="AB284" s="4">
        <f t="shared" si="140"/>
        <v>1045.1075</v>
      </c>
      <c r="AC284" s="4">
        <f t="shared" si="141"/>
        <v>8980.6795</v>
      </c>
      <c r="AU284" s="4">
        <f t="shared" si="142"/>
        <v>33355.6353</v>
      </c>
      <c r="AV284" s="1">
        <f t="shared" si="143"/>
        <v>0.7307597526106782</v>
      </c>
      <c r="AW284" s="1">
        <f t="shared" si="144"/>
        <v>0.26924024738932195</v>
      </c>
    </row>
    <row r="285" spans="1:49" ht="12.75">
      <c r="A285" s="3">
        <v>1509</v>
      </c>
      <c r="C285" s="4">
        <v>72.7274</v>
      </c>
      <c r="D285" s="4">
        <v>6906.1261</v>
      </c>
      <c r="F285" s="4">
        <v>272.8069</v>
      </c>
      <c r="G285" s="4">
        <v>25902.5806</v>
      </c>
      <c r="H285" s="4">
        <f t="shared" si="138"/>
        <v>345.5343</v>
      </c>
      <c r="I285" s="4">
        <f t="shared" si="139"/>
        <v>32808.7067</v>
      </c>
      <c r="W285" s="4">
        <v>158.6092</v>
      </c>
      <c r="X285" s="4">
        <v>1436.4017</v>
      </c>
      <c r="Z285" s="4">
        <v>710.1859000000001</v>
      </c>
      <c r="AA285" s="4">
        <v>6114.2563</v>
      </c>
      <c r="AB285" s="4">
        <f t="shared" si="140"/>
        <v>868.7951</v>
      </c>
      <c r="AC285" s="4">
        <f t="shared" si="141"/>
        <v>7550.657999999999</v>
      </c>
      <c r="AU285" s="4">
        <f t="shared" si="142"/>
        <v>40359.364700000006</v>
      </c>
      <c r="AV285" s="1">
        <f t="shared" si="143"/>
        <v>0.8129143494669527</v>
      </c>
      <c r="AW285" s="1">
        <f t="shared" si="144"/>
        <v>0.18708565053304713</v>
      </c>
    </row>
    <row r="286" spans="1:49" ht="12.75">
      <c r="A286" s="3">
        <v>1510</v>
      </c>
      <c r="C286" s="4">
        <v>59.9343</v>
      </c>
      <c r="D286" s="4">
        <v>5695.4081</v>
      </c>
      <c r="F286" s="4">
        <v>219.4035</v>
      </c>
      <c r="G286" s="4">
        <v>20832.439</v>
      </c>
      <c r="H286" s="4">
        <f t="shared" si="138"/>
        <v>279.3378</v>
      </c>
      <c r="I286" s="4">
        <f t="shared" si="139"/>
        <v>26527.8471</v>
      </c>
      <c r="W286" s="4">
        <v>132.7563</v>
      </c>
      <c r="X286" s="4">
        <v>1231.1197</v>
      </c>
      <c r="Z286" s="4">
        <v>618.6037</v>
      </c>
      <c r="AA286" s="4">
        <v>5278.49</v>
      </c>
      <c r="AB286" s="4">
        <f t="shared" si="140"/>
        <v>751.36</v>
      </c>
      <c r="AC286" s="4">
        <f t="shared" si="141"/>
        <v>6509.6097</v>
      </c>
      <c r="AU286" s="4">
        <f t="shared" si="142"/>
        <v>33037.4568</v>
      </c>
      <c r="AV286" s="1">
        <f t="shared" si="143"/>
        <v>0.8029627480284741</v>
      </c>
      <c r="AW286" s="1">
        <f t="shared" si="144"/>
        <v>0.19703725197152586</v>
      </c>
    </row>
    <row r="287" spans="1:49" ht="12.75">
      <c r="A287" s="3">
        <v>1511</v>
      </c>
      <c r="C287" s="4">
        <v>41.443</v>
      </c>
      <c r="D287" s="4">
        <v>3933.8202</v>
      </c>
      <c r="F287" s="4">
        <v>201.6835</v>
      </c>
      <c r="G287" s="4">
        <v>19152.3256</v>
      </c>
      <c r="H287" s="4">
        <f t="shared" si="138"/>
        <v>243.12650000000002</v>
      </c>
      <c r="I287" s="4">
        <f t="shared" si="139"/>
        <v>23086.1458</v>
      </c>
      <c r="W287" s="4">
        <v>95.0667</v>
      </c>
      <c r="X287" s="4">
        <v>930.6777</v>
      </c>
      <c r="Z287" s="4">
        <v>1154.6213</v>
      </c>
      <c r="AA287" s="4">
        <v>9848.1303</v>
      </c>
      <c r="AB287" s="4">
        <f t="shared" si="140"/>
        <v>1249.688</v>
      </c>
      <c r="AC287" s="4">
        <f t="shared" si="141"/>
        <v>10778.808</v>
      </c>
      <c r="AU287" s="4">
        <f t="shared" si="142"/>
        <v>33864.9538</v>
      </c>
      <c r="AV287" s="1">
        <f t="shared" si="143"/>
        <v>0.6817120122573442</v>
      </c>
      <c r="AW287" s="1">
        <f t="shared" si="144"/>
        <v>0.31828798774265565</v>
      </c>
    </row>
    <row r="288" spans="1:49" ht="12.75">
      <c r="A288" s="3">
        <v>1512</v>
      </c>
      <c r="C288" s="4">
        <v>52.5381</v>
      </c>
      <c r="D288" s="4">
        <v>4986.91</v>
      </c>
      <c r="F288" s="4">
        <v>186.0932</v>
      </c>
      <c r="G288" s="4">
        <v>17670.6307</v>
      </c>
      <c r="H288" s="4">
        <f t="shared" si="138"/>
        <v>238.6313</v>
      </c>
      <c r="I288" s="4">
        <f t="shared" si="139"/>
        <v>22657.5407</v>
      </c>
      <c r="W288" s="4">
        <v>147.8401</v>
      </c>
      <c r="X288" s="4">
        <v>1353.6146</v>
      </c>
      <c r="Z288" s="4">
        <v>2404.1387</v>
      </c>
      <c r="AA288" s="4">
        <v>20490.799000000003</v>
      </c>
      <c r="AB288" s="4">
        <f t="shared" si="140"/>
        <v>2551.9788</v>
      </c>
      <c r="AC288" s="4">
        <f t="shared" si="141"/>
        <v>21844.413600000003</v>
      </c>
      <c r="AU288" s="4">
        <f t="shared" si="142"/>
        <v>44501.954300000005</v>
      </c>
      <c r="AV288" s="1">
        <f t="shared" si="143"/>
        <v>0.5091358583324058</v>
      </c>
      <c r="AW288" s="1">
        <f t="shared" si="144"/>
        <v>0.4908641416675942</v>
      </c>
    </row>
    <row r="289" spans="1:49" ht="12.75">
      <c r="A289" s="3">
        <v>1513</v>
      </c>
      <c r="C289" s="4">
        <v>82.0374</v>
      </c>
      <c r="D289" s="4">
        <v>7787.1652</v>
      </c>
      <c r="F289" s="4">
        <v>274.7448</v>
      </c>
      <c r="G289" s="4">
        <v>26068.4984</v>
      </c>
      <c r="H289" s="4">
        <f t="shared" si="138"/>
        <v>356.7822</v>
      </c>
      <c r="I289" s="4">
        <f t="shared" si="139"/>
        <v>33855.6636</v>
      </c>
      <c r="W289" s="4">
        <v>283.2386</v>
      </c>
      <c r="X289" s="4">
        <v>2457.3551</v>
      </c>
      <c r="Z289" s="4">
        <v>2342.6429000000003</v>
      </c>
      <c r="AA289" s="4">
        <v>19844.9087</v>
      </c>
      <c r="AB289" s="4">
        <f t="shared" si="140"/>
        <v>2625.8815000000004</v>
      </c>
      <c r="AC289" s="4">
        <f t="shared" si="141"/>
        <v>22302.2638</v>
      </c>
      <c r="AU289" s="4">
        <f t="shared" si="142"/>
        <v>56157.9274</v>
      </c>
      <c r="AV289" s="1">
        <f t="shared" si="143"/>
        <v>0.6028652617261655</v>
      </c>
      <c r="AW289" s="1">
        <f t="shared" si="144"/>
        <v>0.3971347382738345</v>
      </c>
    </row>
    <row r="290" spans="1:49" ht="12.75">
      <c r="A290" s="3">
        <v>1514</v>
      </c>
      <c r="C290" s="4">
        <v>34.1785</v>
      </c>
      <c r="D290" s="4">
        <v>3246.2444</v>
      </c>
      <c r="F290" s="4">
        <v>215.582</v>
      </c>
      <c r="G290" s="4">
        <v>20449.5409</v>
      </c>
      <c r="H290" s="4">
        <f t="shared" si="138"/>
        <v>249.76049999999998</v>
      </c>
      <c r="I290" s="4">
        <f t="shared" si="139"/>
        <v>23695.7853</v>
      </c>
      <c r="W290" s="4">
        <v>120.7659</v>
      </c>
      <c r="X290" s="4">
        <v>1103.0702</v>
      </c>
      <c r="Z290" s="4">
        <v>940.831</v>
      </c>
      <c r="AA290" s="4">
        <v>8074.8312</v>
      </c>
      <c r="AB290" s="4">
        <f t="shared" si="140"/>
        <v>1061.5969</v>
      </c>
      <c r="AC290" s="4">
        <f t="shared" si="141"/>
        <v>9177.901399999999</v>
      </c>
      <c r="AU290" s="4">
        <f t="shared" si="142"/>
        <v>32873.6867</v>
      </c>
      <c r="AV290" s="1">
        <f t="shared" si="143"/>
        <v>0.7208131389778074</v>
      </c>
      <c r="AW290" s="1">
        <f t="shared" si="144"/>
        <v>0.27918686102219253</v>
      </c>
    </row>
    <row r="291" spans="1:49" ht="12.75">
      <c r="A291" s="3">
        <v>1515</v>
      </c>
      <c r="C291" s="4">
        <v>34.1785</v>
      </c>
      <c r="D291" s="4">
        <v>3246.2444</v>
      </c>
      <c r="F291" s="4">
        <v>166.0161</v>
      </c>
      <c r="G291" s="4">
        <v>15757.6209</v>
      </c>
      <c r="H291" s="4">
        <f t="shared" si="138"/>
        <v>200.19459999999998</v>
      </c>
      <c r="I291" s="4">
        <f t="shared" si="139"/>
        <v>19003.8653</v>
      </c>
      <c r="W291" s="4">
        <v>120.7659</v>
      </c>
      <c r="X291" s="4">
        <v>1103.0702</v>
      </c>
      <c r="Z291" s="4">
        <v>592.003</v>
      </c>
      <c r="AA291" s="4">
        <v>5164.1775</v>
      </c>
      <c r="AB291" s="4">
        <f t="shared" si="140"/>
        <v>712.7689</v>
      </c>
      <c r="AC291" s="4">
        <f t="shared" si="141"/>
        <v>6267.2477</v>
      </c>
      <c r="AU291" s="4">
        <f t="shared" si="142"/>
        <v>25271.113</v>
      </c>
      <c r="AV291" s="1">
        <f t="shared" si="143"/>
        <v>0.7519995379704882</v>
      </c>
      <c r="AW291" s="1">
        <f t="shared" si="144"/>
        <v>0.2480004620295117</v>
      </c>
    </row>
    <row r="292" spans="1:49" ht="12.75">
      <c r="A292" s="3">
        <v>1516</v>
      </c>
      <c r="C292" s="4">
        <v>10.7686</v>
      </c>
      <c r="D292" s="4">
        <v>1022.7893</v>
      </c>
      <c r="F292" s="4">
        <v>158.931</v>
      </c>
      <c r="G292" s="4">
        <v>15089.8298</v>
      </c>
      <c r="H292" s="4">
        <f t="shared" si="138"/>
        <v>169.6996</v>
      </c>
      <c r="I292" s="4">
        <f t="shared" si="139"/>
        <v>16112.6191</v>
      </c>
      <c r="W292" s="4">
        <v>38.0495</v>
      </c>
      <c r="X292" s="4">
        <v>347.5427</v>
      </c>
      <c r="Z292" s="4">
        <v>947.7946</v>
      </c>
      <c r="AA292" s="4">
        <v>8197.8473</v>
      </c>
      <c r="AB292" s="4">
        <f t="shared" si="140"/>
        <v>985.8440999999999</v>
      </c>
      <c r="AC292" s="4">
        <f t="shared" si="141"/>
        <v>8545.39</v>
      </c>
      <c r="AU292" s="4">
        <f t="shared" si="142"/>
        <v>24658.0091</v>
      </c>
      <c r="AV292" s="1">
        <f t="shared" si="143"/>
        <v>0.6534436350743338</v>
      </c>
      <c r="AW292" s="1">
        <f t="shared" si="144"/>
        <v>0.34655636492566627</v>
      </c>
    </row>
    <row r="293" spans="1:49" ht="12.75">
      <c r="A293" s="3">
        <v>1517</v>
      </c>
      <c r="C293" s="4">
        <v>25.5965</v>
      </c>
      <c r="D293" s="4">
        <v>2431.1374</v>
      </c>
      <c r="F293" s="4">
        <v>145.2948</v>
      </c>
      <c r="G293" s="4">
        <v>13799.7116</v>
      </c>
      <c r="H293" s="4">
        <f t="shared" si="138"/>
        <v>170.8913</v>
      </c>
      <c r="I293" s="4">
        <f t="shared" si="139"/>
        <v>16230.849</v>
      </c>
      <c r="W293" s="4">
        <v>246.9834</v>
      </c>
      <c r="X293" s="4">
        <v>2183.5659</v>
      </c>
      <c r="Z293" s="4">
        <v>978.8412</v>
      </c>
      <c r="AA293" s="4">
        <v>8464.9731</v>
      </c>
      <c r="AB293" s="4">
        <f t="shared" si="140"/>
        <v>1225.8246</v>
      </c>
      <c r="AC293" s="4">
        <f t="shared" si="141"/>
        <v>10648.538999999999</v>
      </c>
      <c r="AU293" s="4">
        <f t="shared" si="142"/>
        <v>26879.388</v>
      </c>
      <c r="AV293" s="1">
        <f t="shared" si="143"/>
        <v>0.6038399758208781</v>
      </c>
      <c r="AW293" s="1">
        <f t="shared" si="144"/>
        <v>0.3961600241791219</v>
      </c>
    </row>
    <row r="294" spans="1:49" ht="12.75">
      <c r="A294" s="3">
        <v>1518</v>
      </c>
      <c r="C294" s="4">
        <v>10.1435</v>
      </c>
      <c r="D294" s="4">
        <v>963.4229</v>
      </c>
      <c r="F294" s="4">
        <v>135.3177</v>
      </c>
      <c r="G294" s="4">
        <v>12852.1557</v>
      </c>
      <c r="H294" s="4">
        <f t="shared" si="138"/>
        <v>145.4612</v>
      </c>
      <c r="I294" s="4">
        <f t="shared" si="139"/>
        <v>13815.578599999999</v>
      </c>
      <c r="W294" s="4">
        <v>97.8758</v>
      </c>
      <c r="X294" s="4">
        <v>865.314</v>
      </c>
      <c r="Z294" s="4">
        <v>459.9338</v>
      </c>
      <c r="AA294" s="4">
        <v>4045.5946</v>
      </c>
      <c r="AB294" s="4">
        <f t="shared" si="140"/>
        <v>557.8096</v>
      </c>
      <c r="AC294" s="4">
        <f t="shared" si="141"/>
        <v>4910.9086</v>
      </c>
      <c r="AU294" s="4">
        <f t="shared" si="142"/>
        <v>18726.4872</v>
      </c>
      <c r="AV294" s="1">
        <f t="shared" si="143"/>
        <v>0.7377560165154733</v>
      </c>
      <c r="AW294" s="1">
        <f t="shared" si="144"/>
        <v>0.26224398348452665</v>
      </c>
    </row>
    <row r="295" spans="1:49" ht="12.75">
      <c r="A295" s="3">
        <v>1519</v>
      </c>
      <c r="C295" s="4">
        <v>0</v>
      </c>
      <c r="D295" s="4">
        <v>0</v>
      </c>
      <c r="F295" s="4">
        <v>131.0149</v>
      </c>
      <c r="G295" s="4">
        <v>12443.7591</v>
      </c>
      <c r="H295" s="4">
        <f t="shared" si="138"/>
        <v>131.0149</v>
      </c>
      <c r="I295" s="4">
        <f t="shared" si="139"/>
        <v>12443.7591</v>
      </c>
      <c r="W295" s="4">
        <v>0</v>
      </c>
      <c r="X295" s="4">
        <v>0</v>
      </c>
      <c r="Z295" s="4">
        <v>429.8287</v>
      </c>
      <c r="AA295" s="4">
        <v>3782.7496</v>
      </c>
      <c r="AB295" s="4">
        <f t="shared" si="140"/>
        <v>429.8287</v>
      </c>
      <c r="AC295" s="4">
        <f t="shared" si="141"/>
        <v>3782.7496</v>
      </c>
      <c r="AU295" s="4">
        <f t="shared" si="142"/>
        <v>16226.508699999998</v>
      </c>
      <c r="AV295" s="1">
        <f t="shared" si="143"/>
        <v>0.7668784043483119</v>
      </c>
      <c r="AW295" s="1">
        <f t="shared" si="144"/>
        <v>0.2331215956516882</v>
      </c>
    </row>
    <row r="296" spans="1:49" ht="12.75">
      <c r="A296" s="3">
        <v>1520</v>
      </c>
      <c r="C296" s="4">
        <v>0</v>
      </c>
      <c r="D296" s="4">
        <v>0</v>
      </c>
      <c r="F296" s="4">
        <v>108.4025</v>
      </c>
      <c r="G296" s="4">
        <v>10296.552</v>
      </c>
      <c r="H296" s="4">
        <f t="shared" si="138"/>
        <v>108.4025</v>
      </c>
      <c r="I296" s="4">
        <f t="shared" si="139"/>
        <v>10296.552</v>
      </c>
      <c r="W296" s="4">
        <v>0</v>
      </c>
      <c r="X296" s="4">
        <v>0</v>
      </c>
      <c r="Z296" s="4">
        <v>326.3031</v>
      </c>
      <c r="AA296" s="4">
        <v>2875.513</v>
      </c>
      <c r="AB296" s="4">
        <f t="shared" si="140"/>
        <v>326.3031</v>
      </c>
      <c r="AC296" s="4">
        <f t="shared" si="141"/>
        <v>2875.513</v>
      </c>
      <c r="AU296" s="4">
        <f t="shared" si="142"/>
        <v>13172.064999999999</v>
      </c>
      <c r="AV296" s="1">
        <f t="shared" si="143"/>
        <v>0.7816961121889393</v>
      </c>
      <c r="AW296" s="1">
        <f t="shared" si="144"/>
        <v>0.21830388781106078</v>
      </c>
    </row>
    <row r="297" spans="1:49" ht="12.75">
      <c r="A297" s="3">
        <v>1521</v>
      </c>
      <c r="C297" s="4">
        <v>831.9195</v>
      </c>
      <c r="D297" s="4">
        <v>80210.2289</v>
      </c>
      <c r="F297" s="4">
        <v>1542.0199</v>
      </c>
      <c r="G297" s="4">
        <v>148310.8726</v>
      </c>
      <c r="H297" s="4">
        <f t="shared" si="138"/>
        <v>2373.9394</v>
      </c>
      <c r="I297" s="4">
        <f t="shared" si="139"/>
        <v>228521.1015</v>
      </c>
      <c r="W297" s="4">
        <v>765.3019</v>
      </c>
      <c r="X297" s="4">
        <v>6716.5592</v>
      </c>
      <c r="Z297" s="4">
        <v>3365.554</v>
      </c>
      <c r="AA297" s="4">
        <v>29483.803699999997</v>
      </c>
      <c r="AB297" s="4">
        <f t="shared" si="140"/>
        <v>4130.8559000000005</v>
      </c>
      <c r="AC297" s="4">
        <f t="shared" si="141"/>
        <v>36200.36289999999</v>
      </c>
      <c r="AU297" s="4">
        <f t="shared" si="142"/>
        <v>264721.4644</v>
      </c>
      <c r="AV297" s="1">
        <f t="shared" si="143"/>
        <v>0.8632511232814107</v>
      </c>
      <c r="AW297" s="1">
        <f t="shared" si="144"/>
        <v>0.13674887671858918</v>
      </c>
    </row>
    <row r="298" spans="1:49" ht="12.75">
      <c r="A298" s="3">
        <v>1522</v>
      </c>
      <c r="C298" s="4">
        <v>844.5998</v>
      </c>
      <c r="D298" s="4">
        <v>81411.2504</v>
      </c>
      <c r="F298" s="4">
        <v>1066.5124</v>
      </c>
      <c r="G298" s="4">
        <v>102571.4196</v>
      </c>
      <c r="H298" s="4">
        <f t="shared" si="138"/>
        <v>1911.1122</v>
      </c>
      <c r="I298" s="4">
        <f t="shared" si="139"/>
        <v>183982.66999999998</v>
      </c>
      <c r="W298" s="4">
        <v>606.5335</v>
      </c>
      <c r="X298" s="4">
        <v>5344.2088</v>
      </c>
      <c r="Z298" s="4">
        <v>1681.5430000000001</v>
      </c>
      <c r="AA298" s="4">
        <v>14758.185599999999</v>
      </c>
      <c r="AB298" s="4">
        <f t="shared" si="140"/>
        <v>2288.0765</v>
      </c>
      <c r="AC298" s="4">
        <f t="shared" si="141"/>
        <v>20102.394399999997</v>
      </c>
      <c r="AU298" s="4">
        <f t="shared" si="142"/>
        <v>204085.06439999997</v>
      </c>
      <c r="AV298" s="1">
        <f t="shared" si="143"/>
        <v>0.9014999237739418</v>
      </c>
      <c r="AW298" s="1">
        <f t="shared" si="144"/>
        <v>0.09850007622605822</v>
      </c>
    </row>
    <row r="299" spans="1:49" ht="12.75">
      <c r="A299" s="3">
        <v>1523</v>
      </c>
      <c r="C299" s="4">
        <v>296.0506</v>
      </c>
      <c r="D299" s="4">
        <v>28515.1296</v>
      </c>
      <c r="F299" s="4">
        <v>854.2763</v>
      </c>
      <c r="G299" s="4">
        <v>83662.7576</v>
      </c>
      <c r="H299" s="4">
        <f t="shared" si="138"/>
        <v>1150.3269</v>
      </c>
      <c r="I299" s="4">
        <f t="shared" si="139"/>
        <v>112177.8872</v>
      </c>
      <c r="W299" s="4">
        <v>44.3458</v>
      </c>
      <c r="X299" s="4">
        <v>417.3634</v>
      </c>
      <c r="Z299" s="4">
        <v>834.8034</v>
      </c>
      <c r="AA299" s="4">
        <v>7453.3954</v>
      </c>
      <c r="AB299" s="4">
        <f t="shared" si="140"/>
        <v>879.1492000000001</v>
      </c>
      <c r="AC299" s="4">
        <f t="shared" si="141"/>
        <v>7870.7588000000005</v>
      </c>
      <c r="AU299" s="4">
        <f t="shared" si="142"/>
        <v>120048.646</v>
      </c>
      <c r="AV299" s="1">
        <f t="shared" si="143"/>
        <v>0.9344369215126341</v>
      </c>
      <c r="AW299" s="1">
        <f t="shared" si="144"/>
        <v>0.06556307848736587</v>
      </c>
    </row>
    <row r="300" spans="1:49" ht="12.75">
      <c r="A300" s="3">
        <v>1524</v>
      </c>
      <c r="C300" s="4">
        <v>42.7157</v>
      </c>
      <c r="D300" s="4">
        <v>4115.9965</v>
      </c>
      <c r="F300" s="4">
        <v>552.7511</v>
      </c>
      <c r="G300" s="4">
        <v>56992.2587</v>
      </c>
      <c r="H300" s="4">
        <f t="shared" si="138"/>
        <v>595.4667999999999</v>
      </c>
      <c r="I300" s="4">
        <f t="shared" si="139"/>
        <v>61108.2552</v>
      </c>
      <c r="W300" s="4">
        <v>81.5154</v>
      </c>
      <c r="X300" s="4">
        <v>724.5699</v>
      </c>
      <c r="Z300" s="4">
        <v>416.03</v>
      </c>
      <c r="AA300" s="4">
        <v>3831.8802</v>
      </c>
      <c r="AB300" s="4">
        <f t="shared" si="140"/>
        <v>497.5454</v>
      </c>
      <c r="AC300" s="4">
        <f t="shared" si="141"/>
        <v>4556.4501</v>
      </c>
      <c r="AU300" s="4">
        <f t="shared" si="142"/>
        <v>65664.7053</v>
      </c>
      <c r="AV300" s="1">
        <f t="shared" si="143"/>
        <v>0.9306103624590545</v>
      </c>
      <c r="AW300" s="1">
        <f t="shared" si="144"/>
        <v>0.06938963754094546</v>
      </c>
    </row>
    <row r="301" spans="1:49" ht="12.75">
      <c r="A301" s="3">
        <v>1525</v>
      </c>
      <c r="C301" s="4">
        <v>95.6704</v>
      </c>
      <c r="D301" s="4">
        <v>9233.4323</v>
      </c>
      <c r="F301" s="4">
        <v>406.4252</v>
      </c>
      <c r="G301" s="4">
        <v>42793.935</v>
      </c>
      <c r="H301" s="4">
        <f t="shared" si="138"/>
        <v>502.0956</v>
      </c>
      <c r="I301" s="4">
        <f t="shared" si="139"/>
        <v>52027.3673</v>
      </c>
      <c r="W301" s="4">
        <v>845.1693</v>
      </c>
      <c r="X301" s="4">
        <v>7482.9921</v>
      </c>
      <c r="Z301" s="4">
        <v>880.192</v>
      </c>
      <c r="AA301" s="4">
        <v>7722.6361</v>
      </c>
      <c r="AB301" s="4">
        <f t="shared" si="140"/>
        <v>1725.3613</v>
      </c>
      <c r="AC301" s="4">
        <f t="shared" si="141"/>
        <v>15205.6282</v>
      </c>
      <c r="AU301" s="4">
        <f t="shared" si="142"/>
        <v>67232.99549999999</v>
      </c>
      <c r="AV301" s="1">
        <f t="shared" si="143"/>
        <v>0.7738368179653695</v>
      </c>
      <c r="AW301" s="1">
        <f t="shared" si="144"/>
        <v>0.22616318203463062</v>
      </c>
    </row>
    <row r="302" spans="1:49" ht="12.75">
      <c r="A302" s="3">
        <v>1526</v>
      </c>
      <c r="C302" s="4">
        <v>95.6704</v>
      </c>
      <c r="D302" s="4">
        <v>9233.4323</v>
      </c>
      <c r="F302" s="4">
        <v>341.0777</v>
      </c>
      <c r="G302" s="4">
        <v>36053.1803</v>
      </c>
      <c r="H302" s="4">
        <f t="shared" si="138"/>
        <v>436.7481</v>
      </c>
      <c r="I302" s="4">
        <f t="shared" si="139"/>
        <v>45286.6126</v>
      </c>
      <c r="W302" s="4">
        <v>845.1693</v>
      </c>
      <c r="X302" s="4">
        <v>7482.9921</v>
      </c>
      <c r="Z302" s="4">
        <v>1653.4942</v>
      </c>
      <c r="AA302" s="4">
        <v>14491.5932</v>
      </c>
      <c r="AB302" s="4">
        <f t="shared" si="140"/>
        <v>2498.6635</v>
      </c>
      <c r="AC302" s="4">
        <f t="shared" si="141"/>
        <v>21974.5853</v>
      </c>
      <c r="AU302" s="4">
        <f t="shared" si="142"/>
        <v>67261.1979</v>
      </c>
      <c r="AV302" s="1">
        <f t="shared" si="143"/>
        <v>0.6732947674724657</v>
      </c>
      <c r="AW302" s="1">
        <f t="shared" si="144"/>
        <v>0.32670523252753425</v>
      </c>
    </row>
    <row r="303" spans="1:49" ht="12.75">
      <c r="A303" s="3">
        <v>1527</v>
      </c>
      <c r="C303" s="4">
        <v>57.4679</v>
      </c>
      <c r="D303" s="4">
        <v>5574.7801</v>
      </c>
      <c r="F303" s="4">
        <v>220.0827</v>
      </c>
      <c r="G303" s="4">
        <v>23572.2183</v>
      </c>
      <c r="H303" s="4">
        <f t="shared" si="138"/>
        <v>277.5506</v>
      </c>
      <c r="I303" s="4">
        <f t="shared" si="139"/>
        <v>29146.9984</v>
      </c>
      <c r="W303" s="4">
        <v>672.7096</v>
      </c>
      <c r="X303" s="4">
        <v>5980.427</v>
      </c>
      <c r="Z303" s="4">
        <v>3085.3113</v>
      </c>
      <c r="AA303" s="4">
        <v>27024.7405</v>
      </c>
      <c r="AB303" s="4">
        <f t="shared" si="140"/>
        <v>3758.0209</v>
      </c>
      <c r="AC303" s="4">
        <f t="shared" si="141"/>
        <v>33005.167499999996</v>
      </c>
      <c r="AU303" s="4">
        <f t="shared" si="142"/>
        <v>62152.16589999999</v>
      </c>
      <c r="AV303" s="1">
        <f t="shared" si="143"/>
        <v>0.46896190949960126</v>
      </c>
      <c r="AW303" s="1">
        <f t="shared" si="144"/>
        <v>0.5310380905003987</v>
      </c>
    </row>
    <row r="304" spans="1:49" ht="12.75">
      <c r="A304" s="3">
        <v>1528</v>
      </c>
      <c r="C304" s="4">
        <v>34.3373</v>
      </c>
      <c r="D304" s="4">
        <v>3359.7571</v>
      </c>
      <c r="F304" s="4">
        <v>180.6896</v>
      </c>
      <c r="G304" s="4">
        <v>18153.4409</v>
      </c>
      <c r="H304" s="4">
        <f t="shared" si="138"/>
        <v>215.0269</v>
      </c>
      <c r="I304" s="4">
        <f t="shared" si="139"/>
        <v>21513.198</v>
      </c>
      <c r="W304" s="4">
        <v>569.4221</v>
      </c>
      <c r="X304" s="4">
        <v>5080.8555</v>
      </c>
      <c r="Z304" s="4">
        <v>3022.2801000000004</v>
      </c>
      <c r="AA304" s="4">
        <v>26492.10526</v>
      </c>
      <c r="AB304" s="4">
        <f t="shared" si="140"/>
        <v>3591.7022000000006</v>
      </c>
      <c r="AC304" s="4">
        <f t="shared" si="141"/>
        <v>31572.96076</v>
      </c>
      <c r="AU304" s="4">
        <f t="shared" si="142"/>
        <v>53086.158760000006</v>
      </c>
      <c r="AV304" s="1">
        <f t="shared" si="143"/>
        <v>0.40525060585491113</v>
      </c>
      <c r="AW304" s="1">
        <f t="shared" si="144"/>
        <v>0.5947493941450888</v>
      </c>
    </row>
    <row r="305" spans="1:49" ht="12.75">
      <c r="A305" s="3">
        <v>1529</v>
      </c>
      <c r="C305" s="4">
        <v>24.9242</v>
      </c>
      <c r="D305" s="4">
        <v>2418.3543</v>
      </c>
      <c r="F305" s="4">
        <v>131.514</v>
      </c>
      <c r="G305" s="4">
        <v>12840.794</v>
      </c>
      <c r="H305" s="4">
        <f t="shared" si="138"/>
        <v>156.4382</v>
      </c>
      <c r="I305" s="4">
        <f t="shared" si="139"/>
        <v>15259.1483</v>
      </c>
      <c r="W305" s="4">
        <v>418.9479</v>
      </c>
      <c r="X305" s="4">
        <v>3741.0388</v>
      </c>
      <c r="Z305" s="4">
        <v>2204.707</v>
      </c>
      <c r="AA305" s="4">
        <v>19337.6312</v>
      </c>
      <c r="AB305" s="4">
        <f t="shared" si="140"/>
        <v>2623.6549</v>
      </c>
      <c r="AC305" s="4">
        <f t="shared" si="141"/>
        <v>23078.67</v>
      </c>
      <c r="AU305" s="4">
        <f t="shared" si="142"/>
        <v>38337.8183</v>
      </c>
      <c r="AV305" s="1">
        <f t="shared" si="143"/>
        <v>0.39801817048102606</v>
      </c>
      <c r="AW305" s="1">
        <f t="shared" si="144"/>
        <v>0.6019818295189739</v>
      </c>
    </row>
    <row r="306" spans="1:49" ht="12.75">
      <c r="A306" s="3">
        <v>1530</v>
      </c>
      <c r="C306" s="4">
        <v>17.6455</v>
      </c>
      <c r="D306" s="4">
        <v>1690.6161</v>
      </c>
      <c r="F306" s="4">
        <v>101.5396</v>
      </c>
      <c r="G306" s="4">
        <v>9916.7514</v>
      </c>
      <c r="H306" s="4">
        <f t="shared" si="138"/>
        <v>119.18509999999999</v>
      </c>
      <c r="I306" s="4">
        <f t="shared" si="139"/>
        <v>11607.367499999998</v>
      </c>
      <c r="W306" s="4">
        <v>302.5374</v>
      </c>
      <c r="X306" s="4">
        <v>2704.4858</v>
      </c>
      <c r="Z306" s="4">
        <v>2124.7961</v>
      </c>
      <c r="AA306" s="4">
        <v>18656.528</v>
      </c>
      <c r="AB306" s="4">
        <f t="shared" si="140"/>
        <v>2427.3335</v>
      </c>
      <c r="AC306" s="4">
        <f t="shared" si="141"/>
        <v>21361.013799999997</v>
      </c>
      <c r="AU306" s="4">
        <f t="shared" si="142"/>
        <v>32968.381299999994</v>
      </c>
      <c r="AV306" s="1">
        <f t="shared" si="143"/>
        <v>0.35207574780142453</v>
      </c>
      <c r="AW306" s="1">
        <f t="shared" si="144"/>
        <v>0.6479242521985755</v>
      </c>
    </row>
    <row r="307" spans="1:49" ht="12.75">
      <c r="A307" s="3">
        <v>1531</v>
      </c>
      <c r="C307" s="4">
        <v>17.0891</v>
      </c>
      <c r="D307" s="4">
        <v>1627.7229</v>
      </c>
      <c r="F307" s="4">
        <v>275.0908</v>
      </c>
      <c r="G307" s="4">
        <v>27458.739</v>
      </c>
      <c r="H307" s="4">
        <f t="shared" si="138"/>
        <v>292.1799</v>
      </c>
      <c r="I307" s="4">
        <f t="shared" si="139"/>
        <v>29086.461900000002</v>
      </c>
      <c r="W307" s="4">
        <v>272.08779999999996</v>
      </c>
      <c r="X307" s="4">
        <v>2425.7947000000004</v>
      </c>
      <c r="Z307" s="4">
        <v>5656.6260999999995</v>
      </c>
      <c r="AA307" s="4">
        <v>49603.0417</v>
      </c>
      <c r="AB307" s="4">
        <f t="shared" si="140"/>
        <v>5928.7139</v>
      </c>
      <c r="AC307" s="4">
        <f t="shared" si="141"/>
        <v>52028.8364</v>
      </c>
      <c r="AU307" s="4">
        <f t="shared" si="142"/>
        <v>81115.2983</v>
      </c>
      <c r="AV307" s="1">
        <f t="shared" si="143"/>
        <v>0.358581704186373</v>
      </c>
      <c r="AW307" s="1">
        <f t="shared" si="144"/>
        <v>0.6414182958136271</v>
      </c>
    </row>
    <row r="308" spans="1:49" ht="12.75">
      <c r="A308" s="3">
        <v>1532</v>
      </c>
      <c r="C308" s="4">
        <v>16.5645</v>
      </c>
      <c r="D308" s="4">
        <v>1569.1553</v>
      </c>
      <c r="F308" s="4">
        <v>138.6276</v>
      </c>
      <c r="G308" s="4">
        <v>14311.777600000001</v>
      </c>
      <c r="H308" s="4">
        <f t="shared" si="138"/>
        <v>155.1921</v>
      </c>
      <c r="I308" s="4">
        <f t="shared" si="139"/>
        <v>15880.932900000002</v>
      </c>
      <c r="W308" s="4">
        <v>244.9584</v>
      </c>
      <c r="X308" s="4">
        <v>2177.6462</v>
      </c>
      <c r="Z308" s="4">
        <v>2958.8624</v>
      </c>
      <c r="AA308" s="4">
        <v>25936.1205</v>
      </c>
      <c r="AB308" s="4">
        <f t="shared" si="140"/>
        <v>3203.8208</v>
      </c>
      <c r="AC308" s="4">
        <f t="shared" si="141"/>
        <v>28113.7667</v>
      </c>
      <c r="AU308" s="4">
        <f t="shared" si="142"/>
        <v>43994.6996</v>
      </c>
      <c r="AV308" s="1">
        <f t="shared" si="143"/>
        <v>0.3609737773956752</v>
      </c>
      <c r="AW308" s="1">
        <f t="shared" si="144"/>
        <v>0.6390262226043248</v>
      </c>
    </row>
    <row r="309" spans="1:49" ht="12.75">
      <c r="A309" s="3">
        <v>1533</v>
      </c>
      <c r="C309" s="4">
        <v>16.5192</v>
      </c>
      <c r="D309" s="4">
        <v>1564.868</v>
      </c>
      <c r="F309" s="4">
        <v>60.5535</v>
      </c>
      <c r="G309" s="4">
        <v>5897.0337</v>
      </c>
      <c r="H309" s="4">
        <f aca="true" t="shared" si="145" ref="H309:H340">C309+F309</f>
        <v>77.0727</v>
      </c>
      <c r="I309" s="4">
        <f aca="true" t="shared" si="146" ref="I309:I340">D309+G309</f>
        <v>7461.9017</v>
      </c>
      <c r="W309" s="4">
        <v>244.2892</v>
      </c>
      <c r="X309" s="4">
        <v>2171.6963</v>
      </c>
      <c r="Z309" s="4">
        <v>1503.0194999999999</v>
      </c>
      <c r="AA309" s="4">
        <v>13192.4931</v>
      </c>
      <c r="AB309" s="4">
        <f aca="true" t="shared" si="147" ref="AB309:AB340">W309+Z309</f>
        <v>1747.3086999999998</v>
      </c>
      <c r="AC309" s="4">
        <f aca="true" t="shared" si="148" ref="AC309:AC340">X309+AA309</f>
        <v>15364.1894</v>
      </c>
      <c r="AU309" s="4">
        <f aca="true" t="shared" si="149" ref="AU309:AU340">I309+AC309</f>
        <v>22826.091099999998</v>
      </c>
      <c r="AV309" s="1">
        <f aca="true" t="shared" si="150" ref="AV309:AV340">I309/AU309</f>
        <v>0.3269023008499252</v>
      </c>
      <c r="AW309" s="1">
        <f aca="true" t="shared" si="151" ref="AW309:AW340">AC309/AU309</f>
        <v>0.6730976991500749</v>
      </c>
    </row>
    <row r="310" spans="1:49" ht="12.75">
      <c r="A310" s="3">
        <v>1534</v>
      </c>
      <c r="C310" s="4">
        <v>16.5192</v>
      </c>
      <c r="D310" s="4">
        <v>1564.868</v>
      </c>
      <c r="F310" s="4">
        <v>61.8389</v>
      </c>
      <c r="G310" s="4">
        <v>5979.4495</v>
      </c>
      <c r="H310" s="4">
        <f t="shared" si="145"/>
        <v>78.35810000000001</v>
      </c>
      <c r="I310" s="4">
        <f t="shared" si="146"/>
        <v>7544.317499999999</v>
      </c>
      <c r="W310" s="4">
        <v>244.2892</v>
      </c>
      <c r="X310" s="4">
        <v>2171.6963</v>
      </c>
      <c r="Z310" s="4">
        <v>1556.4886</v>
      </c>
      <c r="AA310" s="4">
        <v>13663.4753</v>
      </c>
      <c r="AB310" s="4">
        <f t="shared" si="147"/>
        <v>1800.7777999999998</v>
      </c>
      <c r="AC310" s="4">
        <f t="shared" si="148"/>
        <v>15835.1716</v>
      </c>
      <c r="AU310" s="4">
        <f t="shared" si="149"/>
        <v>23379.4891</v>
      </c>
      <c r="AV310" s="1">
        <f t="shared" si="150"/>
        <v>0.32268957921753727</v>
      </c>
      <c r="AW310" s="1">
        <f t="shared" si="151"/>
        <v>0.6773104207824627</v>
      </c>
    </row>
    <row r="311" spans="1:49" ht="12.75">
      <c r="A311" s="3">
        <v>1535</v>
      </c>
      <c r="C311" s="4">
        <v>16.5192</v>
      </c>
      <c r="D311" s="4">
        <v>1564.868</v>
      </c>
      <c r="F311" s="4">
        <v>61.8389</v>
      </c>
      <c r="G311" s="4">
        <v>5979.4495</v>
      </c>
      <c r="H311" s="4">
        <f t="shared" si="145"/>
        <v>78.35810000000001</v>
      </c>
      <c r="I311" s="4">
        <f t="shared" si="146"/>
        <v>7544.317499999999</v>
      </c>
      <c r="W311" s="4">
        <v>244.2892</v>
      </c>
      <c r="X311" s="4">
        <v>2171.6963</v>
      </c>
      <c r="Z311" s="4">
        <v>1556.4886</v>
      </c>
      <c r="AA311" s="4">
        <v>13663.4753</v>
      </c>
      <c r="AB311" s="4">
        <f t="shared" si="147"/>
        <v>1800.7777999999998</v>
      </c>
      <c r="AC311" s="4">
        <f t="shared" si="148"/>
        <v>15835.1716</v>
      </c>
      <c r="AU311" s="4">
        <f t="shared" si="149"/>
        <v>23379.4891</v>
      </c>
      <c r="AV311" s="1">
        <f t="shared" si="150"/>
        <v>0.32268957921753727</v>
      </c>
      <c r="AW311" s="1">
        <f t="shared" si="151"/>
        <v>0.6773104207824627</v>
      </c>
    </row>
    <row r="312" spans="1:49" ht="12.75">
      <c r="A312" s="3">
        <v>1536</v>
      </c>
      <c r="C312" s="4">
        <v>14.3109</v>
      </c>
      <c r="D312" s="4">
        <v>1369.2353</v>
      </c>
      <c r="F312" s="4">
        <v>50.2264</v>
      </c>
      <c r="G312" s="4">
        <v>4865.9158</v>
      </c>
      <c r="H312" s="4">
        <f t="shared" si="145"/>
        <v>64.5373</v>
      </c>
      <c r="I312" s="4">
        <f t="shared" si="146"/>
        <v>6235.1511</v>
      </c>
      <c r="W312" s="4">
        <v>286.17670000000004</v>
      </c>
      <c r="X312" s="4">
        <v>2535.6294</v>
      </c>
      <c r="Z312" s="4">
        <v>4484.8917</v>
      </c>
      <c r="AA312" s="4">
        <v>39493.5219</v>
      </c>
      <c r="AB312" s="4">
        <f t="shared" si="147"/>
        <v>4771.0684</v>
      </c>
      <c r="AC312" s="4">
        <f t="shared" si="148"/>
        <v>42029.1513</v>
      </c>
      <c r="AU312" s="4">
        <f t="shared" si="149"/>
        <v>48264.3024</v>
      </c>
      <c r="AV312" s="1">
        <f t="shared" si="150"/>
        <v>0.12918763537334377</v>
      </c>
      <c r="AW312" s="1">
        <f t="shared" si="151"/>
        <v>0.8708123646266562</v>
      </c>
    </row>
    <row r="313" spans="1:49" ht="12.75">
      <c r="A313" s="3">
        <v>1537</v>
      </c>
      <c r="C313" s="4">
        <v>26.008</v>
      </c>
      <c r="D313" s="4">
        <v>2506.0538</v>
      </c>
      <c r="F313" s="4">
        <v>24.4507</v>
      </c>
      <c r="G313" s="4">
        <v>2361.2838</v>
      </c>
      <c r="H313" s="4">
        <f t="shared" si="145"/>
        <v>50.4587</v>
      </c>
      <c r="I313" s="4">
        <f t="shared" si="146"/>
        <v>4867.337600000001</v>
      </c>
      <c r="W313" s="4">
        <v>617.1652</v>
      </c>
      <c r="X313" s="4">
        <v>5460.1782</v>
      </c>
      <c r="Z313" s="4">
        <v>2577.1924</v>
      </c>
      <c r="AA313" s="4">
        <v>22720.784</v>
      </c>
      <c r="AB313" s="4">
        <f t="shared" si="147"/>
        <v>3194.3576</v>
      </c>
      <c r="AC313" s="4">
        <f t="shared" si="148"/>
        <v>28180.9622</v>
      </c>
      <c r="AU313" s="4">
        <f t="shared" si="149"/>
        <v>33048.2998</v>
      </c>
      <c r="AV313" s="1">
        <f t="shared" si="150"/>
        <v>0.14727951602520867</v>
      </c>
      <c r="AW313" s="1">
        <f t="shared" si="151"/>
        <v>0.8527204839747914</v>
      </c>
    </row>
    <row r="314" spans="1:49" ht="12.75">
      <c r="A314" s="3">
        <v>1538</v>
      </c>
      <c r="C314" s="4">
        <v>26.008</v>
      </c>
      <c r="D314" s="4">
        <v>2506.0538</v>
      </c>
      <c r="F314" s="4">
        <v>14.8415</v>
      </c>
      <c r="G314" s="4">
        <v>1426.7713</v>
      </c>
      <c r="H314" s="4">
        <f t="shared" si="145"/>
        <v>40.8495</v>
      </c>
      <c r="I314" s="4">
        <f t="shared" si="146"/>
        <v>3932.8251</v>
      </c>
      <c r="W314" s="4">
        <v>617.1652</v>
      </c>
      <c r="X314" s="4">
        <v>5460.1782</v>
      </c>
      <c r="Z314" s="4">
        <v>1671.2908</v>
      </c>
      <c r="AA314" s="4">
        <v>14751.7606</v>
      </c>
      <c r="AB314" s="4">
        <f t="shared" si="147"/>
        <v>2288.456</v>
      </c>
      <c r="AC314" s="4">
        <f t="shared" si="148"/>
        <v>20211.9388</v>
      </c>
      <c r="AU314" s="4">
        <f t="shared" si="149"/>
        <v>24144.763899999998</v>
      </c>
      <c r="AV314" s="1">
        <f t="shared" si="150"/>
        <v>0.1628852166990956</v>
      </c>
      <c r="AW314" s="1">
        <f t="shared" si="151"/>
        <v>0.8371147833009045</v>
      </c>
    </row>
    <row r="315" spans="1:49" ht="12.75">
      <c r="A315" s="3">
        <v>1539</v>
      </c>
      <c r="C315" s="4">
        <v>31.6079</v>
      </c>
      <c r="D315" s="4">
        <v>3049.4146</v>
      </c>
      <c r="F315" s="4">
        <v>220.2742</v>
      </c>
      <c r="G315" s="4">
        <v>21404.8631</v>
      </c>
      <c r="H315" s="4">
        <f t="shared" si="145"/>
        <v>251.8821</v>
      </c>
      <c r="I315" s="4">
        <f t="shared" si="146"/>
        <v>24454.2777</v>
      </c>
      <c r="W315" s="4">
        <v>604.8811</v>
      </c>
      <c r="X315" s="4">
        <v>5347.6178</v>
      </c>
      <c r="Z315" s="4">
        <v>7550.339499999999</v>
      </c>
      <c r="AA315" s="4">
        <v>66543.1881</v>
      </c>
      <c r="AB315" s="4">
        <f t="shared" si="147"/>
        <v>8155.220599999999</v>
      </c>
      <c r="AC315" s="4">
        <f t="shared" si="148"/>
        <v>71890.8059</v>
      </c>
      <c r="AU315" s="4">
        <f t="shared" si="149"/>
        <v>96345.08360000001</v>
      </c>
      <c r="AV315" s="1">
        <f t="shared" si="150"/>
        <v>0.2538196738873347</v>
      </c>
      <c r="AW315" s="1">
        <f t="shared" si="151"/>
        <v>0.7461803261126653</v>
      </c>
    </row>
    <row r="316" spans="1:49" ht="12.75">
      <c r="A316" s="3">
        <v>1540</v>
      </c>
      <c r="C316" s="4">
        <v>44.7112</v>
      </c>
      <c r="D316" s="4">
        <v>4320.0536</v>
      </c>
      <c r="F316" s="4">
        <v>240.8766</v>
      </c>
      <c r="G316" s="4">
        <v>23408.8633</v>
      </c>
      <c r="H316" s="4">
        <f t="shared" si="145"/>
        <v>285.5878</v>
      </c>
      <c r="I316" s="4">
        <f t="shared" si="146"/>
        <v>27728.9169</v>
      </c>
      <c r="W316" s="4">
        <v>606.8758</v>
      </c>
      <c r="X316" s="4">
        <v>5357.005999999999</v>
      </c>
      <c r="Z316" s="4">
        <v>7808.9573</v>
      </c>
      <c r="AA316" s="4">
        <v>68819.6013</v>
      </c>
      <c r="AB316" s="4">
        <f t="shared" si="147"/>
        <v>8415.8331</v>
      </c>
      <c r="AC316" s="4">
        <f t="shared" si="148"/>
        <v>74176.60729999999</v>
      </c>
      <c r="AU316" s="4">
        <f t="shared" si="149"/>
        <v>101905.52419999999</v>
      </c>
      <c r="AV316" s="1">
        <f t="shared" si="150"/>
        <v>0.27210415841224833</v>
      </c>
      <c r="AW316" s="1">
        <f t="shared" si="151"/>
        <v>0.7278958415877517</v>
      </c>
    </row>
    <row r="317" spans="1:49" ht="12.75">
      <c r="A317" s="3">
        <v>1541</v>
      </c>
      <c r="C317" s="4">
        <v>44.5891</v>
      </c>
      <c r="D317" s="4">
        <v>4308.2501</v>
      </c>
      <c r="F317" s="4">
        <v>149.7088</v>
      </c>
      <c r="G317" s="4">
        <v>14545.0459</v>
      </c>
      <c r="H317" s="4">
        <f t="shared" si="145"/>
        <v>194.2979</v>
      </c>
      <c r="I317" s="4">
        <f t="shared" si="146"/>
        <v>18853.296</v>
      </c>
      <c r="W317" s="4">
        <v>605.2177</v>
      </c>
      <c r="X317" s="4">
        <v>5342.3694</v>
      </c>
      <c r="Z317" s="4">
        <v>3613.0799</v>
      </c>
      <c r="AA317" s="4">
        <v>31847.0478</v>
      </c>
      <c r="AB317" s="4">
        <f t="shared" si="147"/>
        <v>4218.2976</v>
      </c>
      <c r="AC317" s="4">
        <f t="shared" si="148"/>
        <v>37189.417199999996</v>
      </c>
      <c r="AU317" s="4">
        <f t="shared" si="149"/>
        <v>56042.7132</v>
      </c>
      <c r="AV317" s="1">
        <f t="shared" si="150"/>
        <v>0.3364094085294928</v>
      </c>
      <c r="AW317" s="1">
        <f t="shared" si="151"/>
        <v>0.6635905914705071</v>
      </c>
    </row>
    <row r="318" spans="1:49" ht="12.75">
      <c r="A318" s="3">
        <v>1542</v>
      </c>
      <c r="C318" s="4">
        <v>44.5891</v>
      </c>
      <c r="D318" s="4">
        <v>4308.2501</v>
      </c>
      <c r="F318" s="4">
        <v>326.1943</v>
      </c>
      <c r="G318" s="4">
        <v>30995.6208</v>
      </c>
      <c r="H318" s="4">
        <f t="shared" si="145"/>
        <v>370.78340000000003</v>
      </c>
      <c r="I318" s="4">
        <f t="shared" si="146"/>
        <v>35303.8709</v>
      </c>
      <c r="W318" s="4">
        <v>605.2177</v>
      </c>
      <c r="X318" s="4">
        <v>5342.3694</v>
      </c>
      <c r="Z318" s="4">
        <v>1619.8557</v>
      </c>
      <c r="AA318" s="4">
        <v>14266.8232</v>
      </c>
      <c r="AB318" s="4">
        <f t="shared" si="147"/>
        <v>2225.0734</v>
      </c>
      <c r="AC318" s="4">
        <f t="shared" si="148"/>
        <v>19609.192600000002</v>
      </c>
      <c r="AU318" s="4">
        <f t="shared" si="149"/>
        <v>54913.063500000004</v>
      </c>
      <c r="AV318" s="1">
        <f t="shared" si="150"/>
        <v>0.6429047780224463</v>
      </c>
      <c r="AW318" s="1">
        <f t="shared" si="151"/>
        <v>0.35709522197755367</v>
      </c>
    </row>
    <row r="319" spans="1:49" ht="12.75">
      <c r="A319" s="3">
        <v>1543</v>
      </c>
      <c r="C319" s="4">
        <v>44.5891</v>
      </c>
      <c r="D319" s="4">
        <v>4308.2501</v>
      </c>
      <c r="F319" s="4">
        <v>581.6048</v>
      </c>
      <c r="G319" s="4">
        <v>55094.8731</v>
      </c>
      <c r="H319" s="4">
        <f t="shared" si="145"/>
        <v>626.1939</v>
      </c>
      <c r="I319" s="4">
        <f t="shared" si="146"/>
        <v>59403.123199999995</v>
      </c>
      <c r="W319" s="4">
        <v>605.2177</v>
      </c>
      <c r="X319" s="4">
        <v>5342.3694</v>
      </c>
      <c r="Z319" s="4">
        <v>1357.7314</v>
      </c>
      <c r="AA319" s="4">
        <v>11944.8549</v>
      </c>
      <c r="AB319" s="4">
        <f t="shared" si="147"/>
        <v>1962.9490999999998</v>
      </c>
      <c r="AC319" s="4">
        <f t="shared" si="148"/>
        <v>17287.2243</v>
      </c>
      <c r="AU319" s="4">
        <f t="shared" si="149"/>
        <v>76690.3475</v>
      </c>
      <c r="AV319" s="1">
        <f t="shared" si="150"/>
        <v>0.7745840922157771</v>
      </c>
      <c r="AW319" s="1">
        <f t="shared" si="151"/>
        <v>0.2254159077842228</v>
      </c>
    </row>
    <row r="320" spans="1:49" ht="12.75">
      <c r="A320" s="3">
        <v>1544</v>
      </c>
      <c r="C320" s="4">
        <v>46.099</v>
      </c>
      <c r="D320" s="4">
        <v>4400.8773</v>
      </c>
      <c r="F320" s="4">
        <v>583.1982</v>
      </c>
      <c r="G320" s="4">
        <v>55245.818</v>
      </c>
      <c r="H320" s="4">
        <f t="shared" si="145"/>
        <v>629.2972000000001</v>
      </c>
      <c r="I320" s="4">
        <f t="shared" si="146"/>
        <v>59646.6953</v>
      </c>
      <c r="W320" s="4">
        <v>521.3063000000001</v>
      </c>
      <c r="X320" s="4">
        <v>4623.1099</v>
      </c>
      <c r="Z320" s="4">
        <v>1361.4512</v>
      </c>
      <c r="AA320" s="4">
        <v>11977.5805</v>
      </c>
      <c r="AB320" s="4">
        <f t="shared" si="147"/>
        <v>1882.7575000000002</v>
      </c>
      <c r="AC320" s="4">
        <f t="shared" si="148"/>
        <v>16600.6904</v>
      </c>
      <c r="AU320" s="4">
        <f t="shared" si="149"/>
        <v>76247.3857</v>
      </c>
      <c r="AV320" s="1">
        <f t="shared" si="150"/>
        <v>0.7822785627652018</v>
      </c>
      <c r="AW320" s="1">
        <f t="shared" si="151"/>
        <v>0.2177214372347982</v>
      </c>
    </row>
    <row r="321" spans="1:49" ht="12.75">
      <c r="A321" s="3">
        <v>1545</v>
      </c>
      <c r="C321" s="4">
        <v>35.7201</v>
      </c>
      <c r="D321" s="4">
        <v>3382.2073</v>
      </c>
      <c r="F321" s="4">
        <v>863.2077</v>
      </c>
      <c r="G321" s="4">
        <v>70101.1029</v>
      </c>
      <c r="H321" s="4">
        <f t="shared" si="145"/>
        <v>898.9278</v>
      </c>
      <c r="I321" s="4">
        <f t="shared" si="146"/>
        <v>73483.31019999999</v>
      </c>
      <c r="W321" s="4">
        <v>268.3666</v>
      </c>
      <c r="X321" s="4">
        <v>2392.3406</v>
      </c>
      <c r="Z321" s="4">
        <v>1029.7842</v>
      </c>
      <c r="AA321" s="4">
        <v>9063.3043</v>
      </c>
      <c r="AB321" s="4">
        <f t="shared" si="147"/>
        <v>1298.1508000000001</v>
      </c>
      <c r="AC321" s="4">
        <f t="shared" si="148"/>
        <v>11455.6449</v>
      </c>
      <c r="AU321" s="4">
        <f t="shared" si="149"/>
        <v>84938.95509999999</v>
      </c>
      <c r="AV321" s="1">
        <f t="shared" si="150"/>
        <v>0.8651308473654629</v>
      </c>
      <c r="AW321" s="1">
        <f t="shared" si="151"/>
        <v>0.1348691526345372</v>
      </c>
    </row>
    <row r="322" spans="1:49" ht="12.75">
      <c r="A322" s="3">
        <v>1546</v>
      </c>
      <c r="C322" s="4">
        <v>18.3474</v>
      </c>
      <c r="D322" s="4">
        <v>1737.2407</v>
      </c>
      <c r="F322" s="4">
        <v>1891.3906</v>
      </c>
      <c r="G322" s="4">
        <v>135488.0167</v>
      </c>
      <c r="H322" s="4">
        <f t="shared" si="145"/>
        <v>1909.738</v>
      </c>
      <c r="I322" s="4">
        <f t="shared" si="146"/>
        <v>137225.2574</v>
      </c>
      <c r="W322" s="4">
        <v>30.8738</v>
      </c>
      <c r="X322" s="4">
        <v>278.7441</v>
      </c>
      <c r="Z322" s="4">
        <v>701.109</v>
      </c>
      <c r="AA322" s="4">
        <v>6183.6529</v>
      </c>
      <c r="AB322" s="4">
        <f t="shared" si="147"/>
        <v>731.9828</v>
      </c>
      <c r="AC322" s="4">
        <f t="shared" si="148"/>
        <v>6462.397</v>
      </c>
      <c r="AU322" s="4">
        <f t="shared" si="149"/>
        <v>143687.6544</v>
      </c>
      <c r="AV322" s="1">
        <f t="shared" si="150"/>
        <v>0.9550246886067896</v>
      </c>
      <c r="AW322" s="1">
        <f t="shared" si="151"/>
        <v>0.04497531139321041</v>
      </c>
    </row>
    <row r="323" spans="1:49" ht="12.75">
      <c r="A323" s="3">
        <v>1547</v>
      </c>
      <c r="C323" s="4">
        <v>18.3474</v>
      </c>
      <c r="D323" s="4">
        <v>1737.2407</v>
      </c>
      <c r="F323" s="4">
        <v>253.7816</v>
      </c>
      <c r="G323" s="4">
        <v>24044.957</v>
      </c>
      <c r="H323" s="4">
        <f t="shared" si="145"/>
        <v>272.129</v>
      </c>
      <c r="I323" s="4">
        <f t="shared" si="146"/>
        <v>25782.197699999997</v>
      </c>
      <c r="W323" s="4">
        <v>30.8738</v>
      </c>
      <c r="X323" s="4">
        <v>278.7441</v>
      </c>
      <c r="Z323" s="4">
        <v>487.4348</v>
      </c>
      <c r="AA323" s="4">
        <v>4285.6691</v>
      </c>
      <c r="AB323" s="4">
        <f t="shared" si="147"/>
        <v>518.3086</v>
      </c>
      <c r="AC323" s="4">
        <f t="shared" si="148"/>
        <v>4564.4132</v>
      </c>
      <c r="AU323" s="4">
        <f t="shared" si="149"/>
        <v>30346.610899999996</v>
      </c>
      <c r="AV323" s="1">
        <f t="shared" si="150"/>
        <v>0.8495906770268044</v>
      </c>
      <c r="AW323" s="1">
        <f t="shared" si="151"/>
        <v>0.15040932297319567</v>
      </c>
    </row>
    <row r="324" spans="1:49" ht="12.75">
      <c r="A324" s="3">
        <v>1548</v>
      </c>
      <c r="C324" s="4">
        <v>27.9175</v>
      </c>
      <c r="D324" s="4">
        <v>2666.718</v>
      </c>
      <c r="F324" s="4">
        <v>225.9314</v>
      </c>
      <c r="G324" s="4">
        <v>21411.3325</v>
      </c>
      <c r="H324" s="4">
        <f t="shared" si="145"/>
        <v>253.8489</v>
      </c>
      <c r="I324" s="4">
        <f t="shared" si="146"/>
        <v>24078.0505</v>
      </c>
      <c r="W324" s="4">
        <v>160.67</v>
      </c>
      <c r="X324" s="4">
        <v>1436.4568</v>
      </c>
      <c r="Z324" s="4">
        <v>481.6242</v>
      </c>
      <c r="AA324" s="4">
        <v>4237.7166</v>
      </c>
      <c r="AB324" s="4">
        <f t="shared" si="147"/>
        <v>642.2941999999999</v>
      </c>
      <c r="AC324" s="4">
        <f t="shared" si="148"/>
        <v>5674.1734</v>
      </c>
      <c r="AU324" s="4">
        <f t="shared" si="149"/>
        <v>29752.2239</v>
      </c>
      <c r="AV324" s="1">
        <f t="shared" si="150"/>
        <v>0.8092857388048899</v>
      </c>
      <c r="AW324" s="1">
        <f t="shared" si="151"/>
        <v>0.19071426119511017</v>
      </c>
    </row>
    <row r="325" spans="1:49" ht="12.75">
      <c r="A325" s="3">
        <v>1549</v>
      </c>
      <c r="C325" s="4">
        <v>50.2778</v>
      </c>
      <c r="D325" s="4">
        <v>4820.9813</v>
      </c>
      <c r="F325" s="4">
        <v>560.94</v>
      </c>
      <c r="G325" s="4">
        <v>53279.93</v>
      </c>
      <c r="H325" s="4">
        <f t="shared" si="145"/>
        <v>611.2178</v>
      </c>
      <c r="I325" s="4">
        <f t="shared" si="146"/>
        <v>58100.9113</v>
      </c>
      <c r="W325" s="4">
        <v>378.9139</v>
      </c>
      <c r="X325" s="4">
        <v>3384.39</v>
      </c>
      <c r="Z325" s="4">
        <v>2320.4997</v>
      </c>
      <c r="AA325" s="4">
        <v>20484.2743</v>
      </c>
      <c r="AB325" s="4">
        <f t="shared" si="147"/>
        <v>2699.4136</v>
      </c>
      <c r="AC325" s="4">
        <f t="shared" si="148"/>
        <v>23868.6643</v>
      </c>
      <c r="AU325" s="4">
        <f t="shared" si="149"/>
        <v>81969.5756</v>
      </c>
      <c r="AV325" s="1">
        <f t="shared" si="150"/>
        <v>0.7088106882915227</v>
      </c>
      <c r="AW325" s="1">
        <f t="shared" si="151"/>
        <v>0.2911893117084774</v>
      </c>
    </row>
    <row r="326" spans="1:49" ht="12.75">
      <c r="A326" s="3">
        <v>1550</v>
      </c>
      <c r="C326" s="4">
        <v>50.2778</v>
      </c>
      <c r="D326" s="4">
        <v>4820.9813</v>
      </c>
      <c r="F326" s="4">
        <v>560.94</v>
      </c>
      <c r="G326" s="4">
        <v>53279.93</v>
      </c>
      <c r="H326" s="4">
        <f t="shared" si="145"/>
        <v>611.2178</v>
      </c>
      <c r="I326" s="4">
        <f t="shared" si="146"/>
        <v>58100.9113</v>
      </c>
      <c r="W326" s="4">
        <v>378.9139</v>
      </c>
      <c r="X326" s="4">
        <v>3384.39</v>
      </c>
      <c r="Z326" s="4">
        <v>2320.4997</v>
      </c>
      <c r="AA326" s="4">
        <v>20484.2743</v>
      </c>
      <c r="AB326" s="4">
        <f t="shared" si="147"/>
        <v>2699.4136</v>
      </c>
      <c r="AC326" s="4">
        <f t="shared" si="148"/>
        <v>23868.6643</v>
      </c>
      <c r="AU326" s="4">
        <f t="shared" si="149"/>
        <v>81969.5756</v>
      </c>
      <c r="AV326" s="1">
        <f t="shared" si="150"/>
        <v>0.7088106882915227</v>
      </c>
      <c r="AW326" s="1">
        <f t="shared" si="151"/>
        <v>0.2911893117084774</v>
      </c>
    </row>
    <row r="327" spans="1:49" ht="12.75">
      <c r="A327" s="3">
        <v>1551</v>
      </c>
      <c r="C327" s="4">
        <v>37.5558</v>
      </c>
      <c r="D327" s="4">
        <v>3594.6249</v>
      </c>
      <c r="F327" s="4">
        <v>560.94</v>
      </c>
      <c r="G327" s="4">
        <v>53279.93</v>
      </c>
      <c r="H327" s="4">
        <f t="shared" si="145"/>
        <v>598.4958</v>
      </c>
      <c r="I327" s="4">
        <f t="shared" si="146"/>
        <v>56874.5549</v>
      </c>
      <c r="W327" s="4">
        <v>542.3599</v>
      </c>
      <c r="X327" s="4">
        <v>4811.7256</v>
      </c>
      <c r="Z327" s="4">
        <v>2320.4997</v>
      </c>
      <c r="AA327" s="4">
        <v>20484.2743</v>
      </c>
      <c r="AB327" s="4">
        <f t="shared" si="147"/>
        <v>2862.8596</v>
      </c>
      <c r="AC327" s="4">
        <f t="shared" si="148"/>
        <v>25295.999900000003</v>
      </c>
      <c r="AU327" s="4">
        <f t="shared" si="149"/>
        <v>82170.55480000001</v>
      </c>
      <c r="AV327" s="1">
        <f t="shared" si="150"/>
        <v>0.6921524996202166</v>
      </c>
      <c r="AW327" s="1">
        <f t="shared" si="151"/>
        <v>0.30784750037978326</v>
      </c>
    </row>
    <row r="328" spans="1:49" ht="12.75">
      <c r="A328" s="3">
        <v>1552</v>
      </c>
      <c r="C328" s="4">
        <v>28.2878</v>
      </c>
      <c r="D328" s="4">
        <v>2681.1729</v>
      </c>
      <c r="F328" s="4">
        <v>1050.8503</v>
      </c>
      <c r="G328" s="4">
        <v>99574.2229</v>
      </c>
      <c r="H328" s="4">
        <f t="shared" si="145"/>
        <v>1079.1381000000001</v>
      </c>
      <c r="I328" s="4">
        <f t="shared" si="146"/>
        <v>102255.3958</v>
      </c>
      <c r="W328" s="4">
        <v>1462.036</v>
      </c>
      <c r="X328" s="4">
        <v>12901.9637</v>
      </c>
      <c r="Z328" s="4">
        <v>7305.6039</v>
      </c>
      <c r="AA328" s="4">
        <v>64090.5704</v>
      </c>
      <c r="AB328" s="4">
        <f t="shared" si="147"/>
        <v>8767.6399</v>
      </c>
      <c r="AC328" s="4">
        <f t="shared" si="148"/>
        <v>76992.53409999999</v>
      </c>
      <c r="AU328" s="4">
        <f t="shared" si="149"/>
        <v>179247.9299</v>
      </c>
      <c r="AV328" s="1">
        <f t="shared" si="150"/>
        <v>0.5704690472969306</v>
      </c>
      <c r="AW328" s="1">
        <f t="shared" si="151"/>
        <v>0.4295309527030694</v>
      </c>
    </row>
    <row r="329" spans="1:49" ht="12.75">
      <c r="A329" s="3">
        <v>1553</v>
      </c>
      <c r="C329" s="4">
        <v>27.1042</v>
      </c>
      <c r="D329" s="4">
        <v>2584.7542</v>
      </c>
      <c r="F329" s="4">
        <v>765.8074</v>
      </c>
      <c r="G329" s="4">
        <v>72524.532</v>
      </c>
      <c r="H329" s="4">
        <f t="shared" si="145"/>
        <v>792.9116</v>
      </c>
      <c r="I329" s="4">
        <f t="shared" si="146"/>
        <v>75109.2862</v>
      </c>
      <c r="W329" s="4">
        <v>719.2378</v>
      </c>
      <c r="X329" s="4">
        <v>6321.1232</v>
      </c>
      <c r="Z329" s="4">
        <v>5170.1672</v>
      </c>
      <c r="AA329" s="4">
        <v>45272.9143</v>
      </c>
      <c r="AB329" s="4">
        <f t="shared" si="147"/>
        <v>5889.405</v>
      </c>
      <c r="AC329" s="4">
        <f t="shared" si="148"/>
        <v>51594.0375</v>
      </c>
      <c r="AU329" s="4">
        <f t="shared" si="149"/>
        <v>126703.32370000001</v>
      </c>
      <c r="AV329" s="1">
        <f t="shared" si="150"/>
        <v>0.5927964950456939</v>
      </c>
      <c r="AW329" s="1">
        <f t="shared" si="151"/>
        <v>0.4072035049543061</v>
      </c>
    </row>
    <row r="330" spans="1:49" ht="12.75">
      <c r="A330" s="3">
        <v>1554</v>
      </c>
      <c r="C330" s="4">
        <v>28.837</v>
      </c>
      <c r="D330" s="4">
        <v>2755.7144</v>
      </c>
      <c r="F330" s="4">
        <v>593.3859</v>
      </c>
      <c r="G330" s="4">
        <v>56185.1176</v>
      </c>
      <c r="H330" s="4">
        <f t="shared" si="145"/>
        <v>622.2229</v>
      </c>
      <c r="I330" s="4">
        <f t="shared" si="146"/>
        <v>58940.831999999995</v>
      </c>
      <c r="W330" s="4">
        <v>518.5785</v>
      </c>
      <c r="X330" s="4">
        <v>4539.3459</v>
      </c>
      <c r="Z330" s="4">
        <v>3743.7612</v>
      </c>
      <c r="AA330" s="4">
        <v>32741.3299</v>
      </c>
      <c r="AB330" s="4">
        <f t="shared" si="147"/>
        <v>4262.3396999999995</v>
      </c>
      <c r="AC330" s="4">
        <f t="shared" si="148"/>
        <v>37280.6758</v>
      </c>
      <c r="AU330" s="4">
        <f t="shared" si="149"/>
        <v>96221.50779999999</v>
      </c>
      <c r="AV330" s="1">
        <f t="shared" si="150"/>
        <v>0.6125536103893812</v>
      </c>
      <c r="AW330" s="1">
        <f t="shared" si="151"/>
        <v>0.38744638961061884</v>
      </c>
    </row>
    <row r="331" spans="1:49" ht="12.75">
      <c r="A331" s="3">
        <v>1555</v>
      </c>
      <c r="C331" s="4">
        <v>28.837</v>
      </c>
      <c r="D331" s="4">
        <v>2755.7144</v>
      </c>
      <c r="F331" s="4">
        <v>666.878</v>
      </c>
      <c r="G331" s="4">
        <v>63159.2632</v>
      </c>
      <c r="H331" s="4">
        <f t="shared" si="145"/>
        <v>695.715</v>
      </c>
      <c r="I331" s="4">
        <f t="shared" si="146"/>
        <v>65914.9776</v>
      </c>
      <c r="W331" s="4">
        <v>518.5785</v>
      </c>
      <c r="X331" s="4">
        <v>4539.3459</v>
      </c>
      <c r="Z331" s="4">
        <v>7469.2144</v>
      </c>
      <c r="AA331" s="4">
        <v>70155.9236</v>
      </c>
      <c r="AB331" s="4">
        <f t="shared" si="147"/>
        <v>7987.7928999999995</v>
      </c>
      <c r="AC331" s="4">
        <f t="shared" si="148"/>
        <v>74695.2695</v>
      </c>
      <c r="AU331" s="4">
        <f t="shared" si="149"/>
        <v>140610.24709999998</v>
      </c>
      <c r="AV331" s="1">
        <f t="shared" si="150"/>
        <v>0.4687779088612384</v>
      </c>
      <c r="AW331" s="1">
        <f t="shared" si="151"/>
        <v>0.5312220911387617</v>
      </c>
    </row>
    <row r="332" spans="1:49" ht="12.75">
      <c r="A332" s="3">
        <v>1556</v>
      </c>
      <c r="C332" s="4">
        <v>6.3204</v>
      </c>
      <c r="D332" s="4">
        <v>603.9922</v>
      </c>
      <c r="F332" s="4">
        <v>744.4611</v>
      </c>
      <c r="G332" s="4">
        <v>70521.9939</v>
      </c>
      <c r="H332" s="4">
        <f t="shared" si="145"/>
        <v>750.7814999999999</v>
      </c>
      <c r="I332" s="4">
        <f t="shared" si="146"/>
        <v>71125.9861</v>
      </c>
      <c r="W332" s="4">
        <v>113.6611</v>
      </c>
      <c r="X332" s="4">
        <v>994.9251</v>
      </c>
      <c r="Z332" s="4">
        <v>11479.9377</v>
      </c>
      <c r="AA332" s="4">
        <v>110449.8405</v>
      </c>
      <c r="AB332" s="4">
        <f t="shared" si="147"/>
        <v>11593.5988</v>
      </c>
      <c r="AC332" s="4">
        <f t="shared" si="148"/>
        <v>111444.7656</v>
      </c>
      <c r="AU332" s="4">
        <f t="shared" si="149"/>
        <v>182570.7517</v>
      </c>
      <c r="AV332" s="1">
        <f t="shared" si="150"/>
        <v>0.3895803979427883</v>
      </c>
      <c r="AW332" s="1">
        <f t="shared" si="151"/>
        <v>0.6104196020572117</v>
      </c>
    </row>
    <row r="333" spans="1:49" ht="12.75">
      <c r="A333" s="3">
        <v>1557</v>
      </c>
      <c r="C333" s="4">
        <v>50.24869</v>
      </c>
      <c r="D333" s="4">
        <v>5236.0675</v>
      </c>
      <c r="F333" s="4">
        <v>742.427</v>
      </c>
      <c r="G333" s="4">
        <v>70329.3108</v>
      </c>
      <c r="H333" s="4">
        <f t="shared" si="145"/>
        <v>792.67569</v>
      </c>
      <c r="I333" s="4">
        <f t="shared" si="146"/>
        <v>75565.37830000001</v>
      </c>
      <c r="W333" s="4">
        <v>8858.2356</v>
      </c>
      <c r="X333" s="4">
        <v>85277.7219</v>
      </c>
      <c r="Z333" s="4">
        <v>11448.5718</v>
      </c>
      <c r="AA333" s="4">
        <v>110148.065</v>
      </c>
      <c r="AB333" s="4">
        <f t="shared" si="147"/>
        <v>20306.807399999998</v>
      </c>
      <c r="AC333" s="4">
        <f t="shared" si="148"/>
        <v>195425.7869</v>
      </c>
      <c r="AU333" s="4">
        <f t="shared" si="149"/>
        <v>270991.16520000005</v>
      </c>
      <c r="AV333" s="1">
        <f t="shared" si="150"/>
        <v>0.2788481249720092</v>
      </c>
      <c r="AW333" s="1">
        <f t="shared" si="151"/>
        <v>0.7211518750279907</v>
      </c>
    </row>
    <row r="334" spans="1:49" ht="12.75">
      <c r="A334" s="3">
        <v>1558</v>
      </c>
      <c r="C334" s="4">
        <v>59.5479</v>
      </c>
      <c r="D334" s="4">
        <v>6205.08</v>
      </c>
      <c r="F334" s="4">
        <v>628.1892</v>
      </c>
      <c r="G334" s="4">
        <v>63334.1822</v>
      </c>
      <c r="H334" s="4">
        <f t="shared" si="145"/>
        <v>687.7371</v>
      </c>
      <c r="I334" s="4">
        <f t="shared" si="146"/>
        <v>69539.2622</v>
      </c>
      <c r="W334" s="4">
        <v>10497.5845</v>
      </c>
      <c r="X334" s="4">
        <v>101059.6379</v>
      </c>
      <c r="Z334" s="4">
        <v>9314.9614</v>
      </c>
      <c r="AA334" s="4">
        <v>91454.5875</v>
      </c>
      <c r="AB334" s="4">
        <f t="shared" si="147"/>
        <v>19812.5459</v>
      </c>
      <c r="AC334" s="4">
        <f t="shared" si="148"/>
        <v>192514.2254</v>
      </c>
      <c r="AU334" s="4">
        <f t="shared" si="149"/>
        <v>262053.4876</v>
      </c>
      <c r="AV334" s="1">
        <f t="shared" si="150"/>
        <v>0.26536285716656877</v>
      </c>
      <c r="AW334" s="1">
        <f t="shared" si="151"/>
        <v>0.7346371428334313</v>
      </c>
    </row>
    <row r="335" spans="1:49" ht="12.75">
      <c r="A335" s="3">
        <v>1559</v>
      </c>
      <c r="C335" s="4">
        <v>28.9846</v>
      </c>
      <c r="D335" s="4">
        <v>3200.4215</v>
      </c>
      <c r="F335" s="4">
        <v>501.295</v>
      </c>
      <c r="G335" s="4">
        <v>55422.7695</v>
      </c>
      <c r="H335" s="4">
        <f t="shared" si="145"/>
        <v>530.2796000000001</v>
      </c>
      <c r="I335" s="4">
        <f t="shared" si="146"/>
        <v>58623.191</v>
      </c>
      <c r="W335" s="4">
        <v>561.215</v>
      </c>
      <c r="X335" s="4">
        <v>5514.5466</v>
      </c>
      <c r="Z335" s="4">
        <v>6958.7061</v>
      </c>
      <c r="AA335" s="4">
        <v>70754.5006</v>
      </c>
      <c r="AB335" s="4">
        <f t="shared" si="147"/>
        <v>7519.9211000000005</v>
      </c>
      <c r="AC335" s="4">
        <f t="shared" si="148"/>
        <v>76269.0472</v>
      </c>
      <c r="AU335" s="4">
        <f t="shared" si="149"/>
        <v>134892.2382</v>
      </c>
      <c r="AV335" s="1">
        <f t="shared" si="150"/>
        <v>0.4345927666577928</v>
      </c>
      <c r="AW335" s="1">
        <f t="shared" si="151"/>
        <v>0.5654072333422072</v>
      </c>
    </row>
    <row r="336" spans="1:49" ht="12.75">
      <c r="A336" s="3">
        <v>1560</v>
      </c>
      <c r="C336" s="4">
        <v>38.4895</v>
      </c>
      <c r="D336" s="4">
        <v>4267.2736</v>
      </c>
      <c r="F336" s="4">
        <v>460.4349</v>
      </c>
      <c r="G336" s="4">
        <v>50653.9176</v>
      </c>
      <c r="H336" s="4">
        <f t="shared" si="145"/>
        <v>498.92440000000005</v>
      </c>
      <c r="I336" s="4">
        <f t="shared" si="146"/>
        <v>54921.1912</v>
      </c>
      <c r="W336" s="4">
        <v>307.7376</v>
      </c>
      <c r="X336" s="4">
        <v>3121.735</v>
      </c>
      <c r="Z336" s="4">
        <v>1189.7334</v>
      </c>
      <c r="AA336" s="4">
        <v>12088.5952</v>
      </c>
      <c r="AB336" s="4">
        <f t="shared" si="147"/>
        <v>1497.471</v>
      </c>
      <c r="AC336" s="4">
        <f t="shared" si="148"/>
        <v>15210.3302</v>
      </c>
      <c r="AU336" s="4">
        <f t="shared" si="149"/>
        <v>70131.5214</v>
      </c>
      <c r="AV336" s="1">
        <f t="shared" si="150"/>
        <v>0.7831170649607496</v>
      </c>
      <c r="AW336" s="1">
        <f t="shared" si="151"/>
        <v>0.21688293503925044</v>
      </c>
    </row>
    <row r="337" spans="1:49" ht="12.75">
      <c r="A337" s="3">
        <v>1561</v>
      </c>
      <c r="C337" s="4">
        <v>38.3844</v>
      </c>
      <c r="D337" s="4">
        <v>4255.6143</v>
      </c>
      <c r="F337" s="4">
        <v>383.3378</v>
      </c>
      <c r="G337" s="4">
        <v>42239.896</v>
      </c>
      <c r="H337" s="4">
        <f t="shared" si="145"/>
        <v>421.72220000000004</v>
      </c>
      <c r="I337" s="4">
        <f t="shared" si="146"/>
        <v>46495.5103</v>
      </c>
      <c r="W337" s="4">
        <v>306.8968</v>
      </c>
      <c r="X337" s="4">
        <v>3113.2057</v>
      </c>
      <c r="Z337" s="4">
        <v>4689.9197</v>
      </c>
      <c r="AA337" s="4">
        <v>47886.7934</v>
      </c>
      <c r="AB337" s="4">
        <f t="shared" si="147"/>
        <v>4996.816500000001</v>
      </c>
      <c r="AC337" s="4">
        <f t="shared" si="148"/>
        <v>50999.9991</v>
      </c>
      <c r="AU337" s="4">
        <f t="shared" si="149"/>
        <v>97495.50940000001</v>
      </c>
      <c r="AV337" s="1">
        <f t="shared" si="150"/>
        <v>0.47689899346276965</v>
      </c>
      <c r="AW337" s="1">
        <f t="shared" si="151"/>
        <v>0.5231010065372302</v>
      </c>
    </row>
    <row r="338" spans="1:49" ht="12.75">
      <c r="A338" s="3">
        <v>1562</v>
      </c>
      <c r="C338" s="4">
        <v>263.4017</v>
      </c>
      <c r="D338" s="4">
        <v>29275.5396</v>
      </c>
      <c r="F338" s="4">
        <v>382.539</v>
      </c>
      <c r="G338" s="4">
        <v>41748.8409</v>
      </c>
      <c r="H338" s="4">
        <f t="shared" si="145"/>
        <v>645.9407</v>
      </c>
      <c r="I338" s="4">
        <f t="shared" si="146"/>
        <v>71024.3805</v>
      </c>
      <c r="W338" s="4">
        <v>967.8613</v>
      </c>
      <c r="X338" s="4">
        <v>9873.8572</v>
      </c>
      <c r="Z338" s="4">
        <v>7218.9356</v>
      </c>
      <c r="AA338" s="4">
        <v>73704.5257</v>
      </c>
      <c r="AB338" s="4">
        <f t="shared" si="147"/>
        <v>8186.796899999999</v>
      </c>
      <c r="AC338" s="4">
        <f t="shared" si="148"/>
        <v>83578.3829</v>
      </c>
      <c r="AU338" s="4">
        <f t="shared" si="149"/>
        <v>154602.7634</v>
      </c>
      <c r="AV338" s="1">
        <f t="shared" si="150"/>
        <v>0.4593991655649798</v>
      </c>
      <c r="AW338" s="1">
        <f t="shared" si="151"/>
        <v>0.5406008344350202</v>
      </c>
    </row>
    <row r="339" spans="1:49" ht="12.75">
      <c r="A339" s="3">
        <v>1563</v>
      </c>
      <c r="C339" s="4">
        <v>359.2099</v>
      </c>
      <c r="D339" s="4">
        <v>39928.5347</v>
      </c>
      <c r="F339" s="4">
        <v>338.411</v>
      </c>
      <c r="G339" s="4">
        <v>37514.4384</v>
      </c>
      <c r="H339" s="4">
        <f t="shared" si="145"/>
        <v>697.6209</v>
      </c>
      <c r="I339" s="4">
        <f t="shared" si="146"/>
        <v>77442.9731</v>
      </c>
      <c r="W339" s="4">
        <v>1249.2877</v>
      </c>
      <c r="X339" s="4">
        <v>12752.4158</v>
      </c>
      <c r="Z339" s="4">
        <v>4369.4903</v>
      </c>
      <c r="AA339" s="4">
        <v>44595.2371</v>
      </c>
      <c r="AB339" s="4">
        <f t="shared" si="147"/>
        <v>5618.778</v>
      </c>
      <c r="AC339" s="4">
        <f t="shared" si="148"/>
        <v>57347.6529</v>
      </c>
      <c r="AU339" s="4">
        <f t="shared" si="149"/>
        <v>134790.626</v>
      </c>
      <c r="AV339" s="1">
        <f t="shared" si="150"/>
        <v>0.5745427215391077</v>
      </c>
      <c r="AW339" s="1">
        <f t="shared" si="151"/>
        <v>0.42545727846089243</v>
      </c>
    </row>
    <row r="340" spans="1:49" ht="12.75">
      <c r="A340" s="3">
        <v>1564</v>
      </c>
      <c r="C340" s="4">
        <v>360.194</v>
      </c>
      <c r="D340" s="4">
        <v>40037.948</v>
      </c>
      <c r="F340" s="4">
        <v>339.3381</v>
      </c>
      <c r="G340" s="4">
        <v>37617.2177</v>
      </c>
      <c r="H340" s="4">
        <f t="shared" si="145"/>
        <v>699.5321</v>
      </c>
      <c r="I340" s="4">
        <f t="shared" si="146"/>
        <v>77655.1657</v>
      </c>
      <c r="W340" s="4">
        <v>1252.7104</v>
      </c>
      <c r="X340" s="4">
        <v>12787.3539</v>
      </c>
      <c r="Z340" s="4">
        <v>4381.4615</v>
      </c>
      <c r="AA340" s="4">
        <v>44717.4158</v>
      </c>
      <c r="AB340" s="4">
        <f t="shared" si="147"/>
        <v>5634.1719</v>
      </c>
      <c r="AC340" s="4">
        <f t="shared" si="148"/>
        <v>57504.769700000004</v>
      </c>
      <c r="AU340" s="4">
        <f t="shared" si="149"/>
        <v>135159.93540000002</v>
      </c>
      <c r="AV340" s="1">
        <f t="shared" si="150"/>
        <v>0.5745427849619998</v>
      </c>
      <c r="AW340" s="1">
        <f t="shared" si="151"/>
        <v>0.42545721503800005</v>
      </c>
    </row>
    <row r="341" spans="1:49" ht="12.75">
      <c r="A341" s="3">
        <v>1565</v>
      </c>
      <c r="C341" s="4">
        <v>345.4637</v>
      </c>
      <c r="D341" s="4">
        <v>38400.9063</v>
      </c>
      <c r="F341" s="4">
        <v>92.2539</v>
      </c>
      <c r="G341" s="4">
        <v>10198.2437</v>
      </c>
      <c r="H341" s="4">
        <f aca="true" t="shared" si="152" ref="H341:H376">C341+F341</f>
        <v>437.7176</v>
      </c>
      <c r="I341" s="4">
        <f aca="true" t="shared" si="153" ref="I341:I376">D341+G341</f>
        <v>48599.15</v>
      </c>
      <c r="W341" s="4">
        <v>4015.2119</v>
      </c>
      <c r="X341" s="4">
        <v>40916.6919</v>
      </c>
      <c r="Z341" s="4">
        <v>13436.9171</v>
      </c>
      <c r="AA341" s="4">
        <v>137049.2111</v>
      </c>
      <c r="AB341" s="4">
        <f aca="true" t="shared" si="154" ref="AB341:AB376">W341+Z341</f>
        <v>17452.129</v>
      </c>
      <c r="AC341" s="4">
        <f aca="true" t="shared" si="155" ref="AC341:AC376">X341+AA341</f>
        <v>177965.903</v>
      </c>
      <c r="AU341" s="4">
        <f aca="true" t="shared" si="156" ref="AU341:AU376">I341+AC341</f>
        <v>226565.05299999999</v>
      </c>
      <c r="AV341" s="1">
        <f aca="true" t="shared" si="157" ref="AV341:AV372">I341/AU341</f>
        <v>0.214504175981633</v>
      </c>
      <c r="AW341" s="1">
        <f aca="true" t="shared" si="158" ref="AW341:AW376">AC341/AU341</f>
        <v>0.785495824018367</v>
      </c>
    </row>
    <row r="342" spans="1:49" ht="12.75">
      <c r="A342" s="3">
        <v>1566</v>
      </c>
      <c r="C342" s="4">
        <v>338.0423</v>
      </c>
      <c r="D342" s="4">
        <v>37576.1129</v>
      </c>
      <c r="F342" s="4">
        <v>13.4117</v>
      </c>
      <c r="G342" s="4">
        <v>1447.4488</v>
      </c>
      <c r="H342" s="4">
        <f t="shared" si="152"/>
        <v>351.454</v>
      </c>
      <c r="I342" s="4">
        <f t="shared" si="153"/>
        <v>39023.5617</v>
      </c>
      <c r="W342" s="4">
        <v>5219.0242</v>
      </c>
      <c r="X342" s="4">
        <v>53174.496</v>
      </c>
      <c r="Z342" s="4">
        <v>17039.9626</v>
      </c>
      <c r="AA342" s="4">
        <v>173788.6262</v>
      </c>
      <c r="AB342" s="4">
        <f t="shared" si="154"/>
        <v>22258.9868</v>
      </c>
      <c r="AC342" s="4">
        <f t="shared" si="155"/>
        <v>226963.12219999998</v>
      </c>
      <c r="AU342" s="4">
        <f t="shared" si="156"/>
        <v>265986.6839</v>
      </c>
      <c r="AV342" s="1">
        <f t="shared" si="157"/>
        <v>0.14671246367608104</v>
      </c>
      <c r="AW342" s="1">
        <f t="shared" si="158"/>
        <v>0.8532875363239188</v>
      </c>
    </row>
    <row r="343" spans="1:49" ht="12.75">
      <c r="A343" s="3">
        <v>1567</v>
      </c>
      <c r="C343" s="4">
        <v>338.0423</v>
      </c>
      <c r="D343" s="4">
        <v>37576.1129</v>
      </c>
      <c r="F343" s="4">
        <v>103.5124</v>
      </c>
      <c r="G343" s="4">
        <v>11521.9612</v>
      </c>
      <c r="H343" s="4">
        <f t="shared" si="152"/>
        <v>441.5547</v>
      </c>
      <c r="I343" s="4">
        <f t="shared" si="153"/>
        <v>49098.0741</v>
      </c>
      <c r="W343" s="4">
        <v>5219.0242</v>
      </c>
      <c r="X343" s="4">
        <v>53174.496</v>
      </c>
      <c r="Z343" s="4">
        <v>18532.7576</v>
      </c>
      <c r="AA343" s="4">
        <v>188744.1478</v>
      </c>
      <c r="AB343" s="4">
        <f t="shared" si="154"/>
        <v>23751.7818</v>
      </c>
      <c r="AC343" s="4">
        <f t="shared" si="155"/>
        <v>241918.64380000002</v>
      </c>
      <c r="AU343" s="4">
        <f t="shared" si="156"/>
        <v>291016.71790000005</v>
      </c>
      <c r="AV343" s="1">
        <f t="shared" si="157"/>
        <v>0.16871221163614117</v>
      </c>
      <c r="AW343" s="1">
        <f t="shared" si="158"/>
        <v>0.8312877883638587</v>
      </c>
    </row>
    <row r="344" spans="1:49" ht="12.75">
      <c r="A344" s="3">
        <v>1568</v>
      </c>
      <c r="C344" s="4">
        <v>119.5168</v>
      </c>
      <c r="D344" s="4">
        <v>13274.2655</v>
      </c>
      <c r="F344" s="4">
        <v>171.2969</v>
      </c>
      <c r="G344" s="4">
        <v>19100.8065</v>
      </c>
      <c r="H344" s="4">
        <f t="shared" si="152"/>
        <v>290.8137</v>
      </c>
      <c r="I344" s="4">
        <f t="shared" si="153"/>
        <v>32375.072</v>
      </c>
      <c r="W344" s="4">
        <v>2860.7976</v>
      </c>
      <c r="X344" s="4">
        <v>29236.8261</v>
      </c>
      <c r="Z344" s="4">
        <v>19782.5786</v>
      </c>
      <c r="AA344" s="4">
        <v>201288.6142</v>
      </c>
      <c r="AB344" s="4">
        <f t="shared" si="154"/>
        <v>22643.3762</v>
      </c>
      <c r="AC344" s="4">
        <f t="shared" si="155"/>
        <v>230525.44030000002</v>
      </c>
      <c r="AU344" s="4">
        <f t="shared" si="156"/>
        <v>262900.5123</v>
      </c>
      <c r="AV344" s="1">
        <f t="shared" si="157"/>
        <v>0.12314571666964379</v>
      </c>
      <c r="AW344" s="1">
        <f t="shared" si="158"/>
        <v>0.8768542833303563</v>
      </c>
    </row>
    <row r="345" spans="1:49" ht="12.75">
      <c r="A345" s="3">
        <v>1569</v>
      </c>
      <c r="C345" s="4">
        <v>18.3017</v>
      </c>
      <c r="D345" s="4">
        <v>2017.7503</v>
      </c>
      <c r="F345" s="4">
        <v>114.8354</v>
      </c>
      <c r="G345" s="4">
        <v>12505.8161</v>
      </c>
      <c r="H345" s="4">
        <f t="shared" si="152"/>
        <v>133.1371</v>
      </c>
      <c r="I345" s="4">
        <f t="shared" si="153"/>
        <v>14523.5664</v>
      </c>
      <c r="W345" s="4">
        <v>1820.6818</v>
      </c>
      <c r="X345" s="4">
        <v>18685.4772</v>
      </c>
      <c r="Z345" s="4">
        <v>11136.579</v>
      </c>
      <c r="AA345" s="4">
        <v>117558.5529</v>
      </c>
      <c r="AB345" s="4">
        <f t="shared" si="154"/>
        <v>12957.2608</v>
      </c>
      <c r="AC345" s="4">
        <f t="shared" si="155"/>
        <v>136244.0301</v>
      </c>
      <c r="AU345" s="4">
        <f t="shared" si="156"/>
        <v>150767.5965</v>
      </c>
      <c r="AV345" s="1">
        <f t="shared" si="157"/>
        <v>0.09633082132472676</v>
      </c>
      <c r="AW345" s="1">
        <f t="shared" si="158"/>
        <v>0.9036691786752732</v>
      </c>
    </row>
    <row r="346" spans="1:49" ht="12.75">
      <c r="A346" s="3">
        <v>1570</v>
      </c>
      <c r="C346" s="4">
        <v>18.3017</v>
      </c>
      <c r="D346" s="4">
        <v>2017.7503</v>
      </c>
      <c r="F346" s="4">
        <v>99.031</v>
      </c>
      <c r="G346" s="4">
        <v>10493.9822</v>
      </c>
      <c r="H346" s="4">
        <f t="shared" si="152"/>
        <v>117.3327</v>
      </c>
      <c r="I346" s="4">
        <f t="shared" si="153"/>
        <v>12511.7325</v>
      </c>
      <c r="W346" s="4">
        <v>1820.6818</v>
      </c>
      <c r="X346" s="4">
        <v>18685.4772</v>
      </c>
      <c r="Z346" s="4">
        <v>7538.4057</v>
      </c>
      <c r="AA346" s="4">
        <v>84486.673</v>
      </c>
      <c r="AB346" s="4">
        <f t="shared" si="154"/>
        <v>9359.0875</v>
      </c>
      <c r="AC346" s="4">
        <f t="shared" si="155"/>
        <v>103172.1502</v>
      </c>
      <c r="AU346" s="4">
        <f t="shared" si="156"/>
        <v>115683.8827</v>
      </c>
      <c r="AV346" s="1">
        <f t="shared" si="157"/>
        <v>0.10815450007367361</v>
      </c>
      <c r="AW346" s="1">
        <f t="shared" si="158"/>
        <v>0.8918454999263264</v>
      </c>
    </row>
    <row r="347" spans="1:49" ht="12.75">
      <c r="A347" s="3">
        <v>1571</v>
      </c>
      <c r="C347" s="4">
        <v>6.4181</v>
      </c>
      <c r="D347" s="4">
        <v>707.5946</v>
      </c>
      <c r="F347" s="4">
        <v>99.031</v>
      </c>
      <c r="G347" s="4">
        <v>10493.9822</v>
      </c>
      <c r="H347" s="4">
        <f t="shared" si="152"/>
        <v>105.4491</v>
      </c>
      <c r="I347" s="4">
        <f t="shared" si="153"/>
        <v>11201.5768</v>
      </c>
      <c r="W347" s="4">
        <v>638.4857</v>
      </c>
      <c r="X347" s="4">
        <v>6552.7153</v>
      </c>
      <c r="Z347" s="4">
        <v>7538.4057</v>
      </c>
      <c r="AA347" s="4">
        <v>84486.673</v>
      </c>
      <c r="AB347" s="4">
        <f t="shared" si="154"/>
        <v>8176.8914</v>
      </c>
      <c r="AC347" s="4">
        <f t="shared" si="155"/>
        <v>91039.38829999999</v>
      </c>
      <c r="AU347" s="4">
        <f t="shared" si="156"/>
        <v>102240.96509999999</v>
      </c>
      <c r="AV347" s="1">
        <f t="shared" si="157"/>
        <v>0.10956055421663857</v>
      </c>
      <c r="AW347" s="1">
        <f t="shared" si="158"/>
        <v>0.8904394457833614</v>
      </c>
    </row>
    <row r="348" spans="1:49" ht="12.75">
      <c r="A348" s="3">
        <v>1572</v>
      </c>
      <c r="C348" s="4">
        <v>0</v>
      </c>
      <c r="F348" s="4">
        <v>94.1503</v>
      </c>
      <c r="G348" s="4">
        <v>10275.6935</v>
      </c>
      <c r="H348" s="4">
        <f t="shared" si="152"/>
        <v>94.1503</v>
      </c>
      <c r="I348" s="4">
        <f t="shared" si="153"/>
        <v>10275.6935</v>
      </c>
      <c r="W348" s="4">
        <v>0</v>
      </c>
      <c r="X348" s="4">
        <v>0</v>
      </c>
      <c r="Z348" s="4">
        <v>16704.4928</v>
      </c>
      <c r="AA348" s="4">
        <v>176618.7187</v>
      </c>
      <c r="AB348" s="4">
        <f t="shared" si="154"/>
        <v>16704.4928</v>
      </c>
      <c r="AC348" s="4">
        <f t="shared" si="155"/>
        <v>176618.7187</v>
      </c>
      <c r="AU348" s="4">
        <f t="shared" si="156"/>
        <v>186894.4122</v>
      </c>
      <c r="AV348" s="1">
        <f t="shared" si="157"/>
        <v>0.0549812772840086</v>
      </c>
      <c r="AW348" s="1">
        <f t="shared" si="158"/>
        <v>0.9450187227159914</v>
      </c>
    </row>
    <row r="349" spans="1:49" ht="12.75">
      <c r="A349" s="3">
        <v>1573</v>
      </c>
      <c r="C349" s="4">
        <v>0</v>
      </c>
      <c r="F349" s="4">
        <v>101.3976</v>
      </c>
      <c r="G349" s="4">
        <v>11501.4186</v>
      </c>
      <c r="H349" s="4">
        <f t="shared" si="152"/>
        <v>101.3976</v>
      </c>
      <c r="I349" s="4">
        <f t="shared" si="153"/>
        <v>11501.4186</v>
      </c>
      <c r="W349" s="4">
        <v>0</v>
      </c>
      <c r="X349" s="4">
        <v>0</v>
      </c>
      <c r="Z349" s="4">
        <v>15714.2056</v>
      </c>
      <c r="AA349" s="4">
        <v>160437.0501</v>
      </c>
      <c r="AB349" s="4">
        <f t="shared" si="154"/>
        <v>15714.2056</v>
      </c>
      <c r="AC349" s="4">
        <f t="shared" si="155"/>
        <v>160437.0501</v>
      </c>
      <c r="AU349" s="4">
        <f t="shared" si="156"/>
        <v>171938.4687</v>
      </c>
      <c r="AV349" s="1">
        <f t="shared" si="157"/>
        <v>0.0668926429725729</v>
      </c>
      <c r="AW349" s="1">
        <f t="shared" si="158"/>
        <v>0.9331073570274271</v>
      </c>
    </row>
    <row r="350" spans="1:49" ht="12.75">
      <c r="A350" s="3">
        <v>1574</v>
      </c>
      <c r="C350" s="4">
        <v>11.7634</v>
      </c>
      <c r="D350" s="4">
        <v>1493.952</v>
      </c>
      <c r="F350" s="4">
        <v>50.187</v>
      </c>
      <c r="G350" s="4">
        <v>5680.5154</v>
      </c>
      <c r="H350" s="4">
        <f t="shared" si="152"/>
        <v>61.9504</v>
      </c>
      <c r="I350" s="4">
        <f t="shared" si="153"/>
        <v>7174.4674</v>
      </c>
      <c r="W350" s="4">
        <v>1555.8296</v>
      </c>
      <c r="X350" s="4">
        <v>16910.1406</v>
      </c>
      <c r="Z350" s="4">
        <v>12747.47</v>
      </c>
      <c r="AA350" s="4">
        <v>130314.1405</v>
      </c>
      <c r="AB350" s="4">
        <f t="shared" si="154"/>
        <v>14303.299599999998</v>
      </c>
      <c r="AC350" s="4">
        <f t="shared" si="155"/>
        <v>147224.2811</v>
      </c>
      <c r="AU350" s="4">
        <f t="shared" si="156"/>
        <v>154398.7485</v>
      </c>
      <c r="AV350" s="1">
        <f t="shared" si="157"/>
        <v>0.04646713441462902</v>
      </c>
      <c r="AW350" s="1">
        <f t="shared" si="158"/>
        <v>0.953532865585371</v>
      </c>
    </row>
    <row r="351" spans="1:49" ht="12.75">
      <c r="A351" s="3">
        <v>1575</v>
      </c>
      <c r="C351" s="4">
        <v>18.0405</v>
      </c>
      <c r="D351" s="4">
        <v>2291.1448</v>
      </c>
      <c r="F351" s="4">
        <v>4.1702</v>
      </c>
      <c r="G351" s="4">
        <v>492.9205</v>
      </c>
      <c r="H351" s="4">
        <f t="shared" si="152"/>
        <v>22.210700000000003</v>
      </c>
      <c r="I351" s="4">
        <f t="shared" si="153"/>
        <v>2784.0653</v>
      </c>
      <c r="W351" s="4">
        <v>2386.0412</v>
      </c>
      <c r="X351" s="4">
        <v>25933.6191</v>
      </c>
      <c r="Z351" s="4">
        <v>4453.0347</v>
      </c>
      <c r="AA351" s="4">
        <v>46739.4495</v>
      </c>
      <c r="AB351" s="4">
        <f t="shared" si="154"/>
        <v>6839.0759</v>
      </c>
      <c r="AC351" s="4">
        <f t="shared" si="155"/>
        <v>72673.0686</v>
      </c>
      <c r="AU351" s="4">
        <f t="shared" si="156"/>
        <v>75457.1339</v>
      </c>
      <c r="AV351" s="1">
        <f t="shared" si="157"/>
        <v>0.03689598525819439</v>
      </c>
      <c r="AW351" s="1">
        <f t="shared" si="158"/>
        <v>0.9631040147418056</v>
      </c>
    </row>
    <row r="352" spans="1:49" ht="12.75">
      <c r="A352" s="3">
        <v>1576</v>
      </c>
      <c r="C352" s="4">
        <v>18.0899</v>
      </c>
      <c r="D352" s="4">
        <v>2297.422</v>
      </c>
      <c r="F352" s="4">
        <v>19.722900000000003</v>
      </c>
      <c r="G352" s="4">
        <v>2326.5310000000004</v>
      </c>
      <c r="H352" s="4">
        <f t="shared" si="152"/>
        <v>37.8128</v>
      </c>
      <c r="I352" s="4">
        <f t="shared" si="153"/>
        <v>4623.953</v>
      </c>
      <c r="W352" s="4">
        <v>2392.5783</v>
      </c>
      <c r="X352" s="4">
        <v>26004.6701</v>
      </c>
      <c r="Z352" s="4">
        <v>4028.5482</v>
      </c>
      <c r="AA352" s="4">
        <v>42728.0287</v>
      </c>
      <c r="AB352" s="4">
        <f t="shared" si="154"/>
        <v>6421.1265</v>
      </c>
      <c r="AC352" s="4">
        <f t="shared" si="155"/>
        <v>68732.6988</v>
      </c>
      <c r="AU352" s="4">
        <f t="shared" si="156"/>
        <v>73356.65179999999</v>
      </c>
      <c r="AV352" s="1">
        <f t="shared" si="157"/>
        <v>0.06303386109560688</v>
      </c>
      <c r="AW352" s="1">
        <f t="shared" si="158"/>
        <v>0.9369661389043932</v>
      </c>
    </row>
    <row r="353" spans="1:49" ht="12.75">
      <c r="A353" s="3">
        <v>1577</v>
      </c>
      <c r="C353" s="4">
        <v>15.6916</v>
      </c>
      <c r="D353" s="4">
        <v>1993.7626</v>
      </c>
      <c r="F353" s="4">
        <v>21.0928</v>
      </c>
      <c r="G353" s="4">
        <v>2750.5858</v>
      </c>
      <c r="H353" s="4">
        <f t="shared" si="152"/>
        <v>36.7844</v>
      </c>
      <c r="I353" s="4">
        <f t="shared" si="153"/>
        <v>4744.3484</v>
      </c>
      <c r="W353" s="4">
        <v>2370.9604</v>
      </c>
      <c r="X353" s="4">
        <v>26215.0832</v>
      </c>
      <c r="Z353" s="4">
        <v>9719.334200000001</v>
      </c>
      <c r="AA353" s="4">
        <v>114967.2063</v>
      </c>
      <c r="AB353" s="4">
        <f t="shared" si="154"/>
        <v>12090.294600000001</v>
      </c>
      <c r="AC353" s="4">
        <f t="shared" si="155"/>
        <v>141182.2895</v>
      </c>
      <c r="AU353" s="4">
        <f t="shared" si="156"/>
        <v>145926.6379</v>
      </c>
      <c r="AV353" s="1">
        <f t="shared" si="157"/>
        <v>0.03251187355697996</v>
      </c>
      <c r="AW353" s="1">
        <f t="shared" si="158"/>
        <v>0.9674881264430201</v>
      </c>
    </row>
    <row r="354" spans="1:49" ht="12.75">
      <c r="A354" s="3">
        <v>1578</v>
      </c>
      <c r="C354" s="4">
        <v>0.5325</v>
      </c>
      <c r="D354" s="4">
        <v>74.4317</v>
      </c>
      <c r="F354" s="4">
        <v>8.1841</v>
      </c>
      <c r="G354" s="4">
        <v>1089.3737</v>
      </c>
      <c r="H354" s="4">
        <f t="shared" si="152"/>
        <v>8.716600000000001</v>
      </c>
      <c r="I354" s="4">
        <f t="shared" si="153"/>
        <v>1163.8054000000002</v>
      </c>
      <c r="W354" s="4">
        <v>2228.2306</v>
      </c>
      <c r="X354" s="4">
        <v>27469.6348</v>
      </c>
      <c r="Z354" s="4">
        <v>5100.3692</v>
      </c>
      <c r="AA354" s="4">
        <v>66040.4825</v>
      </c>
      <c r="AB354" s="4">
        <f t="shared" si="154"/>
        <v>7328.5998</v>
      </c>
      <c r="AC354" s="4">
        <f t="shared" si="155"/>
        <v>93510.1173</v>
      </c>
      <c r="AU354" s="4">
        <f t="shared" si="156"/>
        <v>94673.9227</v>
      </c>
      <c r="AV354" s="1">
        <f t="shared" si="157"/>
        <v>0.012292776794385432</v>
      </c>
      <c r="AW354" s="1">
        <f t="shared" si="158"/>
        <v>0.9877072232056145</v>
      </c>
    </row>
    <row r="355" spans="1:49" ht="12.75">
      <c r="A355" s="3">
        <v>1579</v>
      </c>
      <c r="C355" s="4">
        <v>0.4713</v>
      </c>
      <c r="D355" s="4">
        <v>65.8669</v>
      </c>
      <c r="F355" s="4">
        <v>1.0768</v>
      </c>
      <c r="G355" s="4">
        <v>152.7342</v>
      </c>
      <c r="H355" s="4">
        <f t="shared" si="152"/>
        <v>1.5481</v>
      </c>
      <c r="I355" s="4">
        <f t="shared" si="153"/>
        <v>218.60109999999997</v>
      </c>
      <c r="W355" s="4">
        <v>1971.8315</v>
      </c>
      <c r="X355" s="4">
        <v>24308.7453</v>
      </c>
      <c r="Z355" s="4">
        <v>2685.1046</v>
      </c>
      <c r="AA355" s="4">
        <v>35273.6397</v>
      </c>
      <c r="AB355" s="4">
        <f t="shared" si="154"/>
        <v>4656.9361</v>
      </c>
      <c r="AC355" s="4">
        <f t="shared" si="155"/>
        <v>59582.384999999995</v>
      </c>
      <c r="AU355" s="4">
        <f t="shared" si="156"/>
        <v>59800.986099999995</v>
      </c>
      <c r="AV355" s="1">
        <f t="shared" si="157"/>
        <v>0.0036554765106122556</v>
      </c>
      <c r="AW355" s="1">
        <f t="shared" si="158"/>
        <v>0.9963445234893877</v>
      </c>
    </row>
    <row r="356" spans="1:49" ht="12.75">
      <c r="A356" s="3">
        <v>1580</v>
      </c>
      <c r="C356" s="4">
        <v>0.1455</v>
      </c>
      <c r="D356" s="4">
        <v>21.256</v>
      </c>
      <c r="F356" s="4">
        <v>106.7973</v>
      </c>
      <c r="G356" s="4">
        <v>15416.149099999999</v>
      </c>
      <c r="H356" s="4">
        <f t="shared" si="152"/>
        <v>106.9428</v>
      </c>
      <c r="I356" s="4">
        <f t="shared" si="153"/>
        <v>15437.405099999998</v>
      </c>
      <c r="W356" s="4">
        <v>62.1845</v>
      </c>
      <c r="X356" s="4">
        <v>829.3536</v>
      </c>
      <c r="Z356" s="4">
        <v>2395.783</v>
      </c>
      <c r="AA356" s="4">
        <v>31298.6805</v>
      </c>
      <c r="AB356" s="4">
        <f t="shared" si="154"/>
        <v>2457.9674999999997</v>
      </c>
      <c r="AC356" s="4">
        <f t="shared" si="155"/>
        <v>32128.034099999997</v>
      </c>
      <c r="AU356" s="4">
        <f t="shared" si="156"/>
        <v>47565.43919999999</v>
      </c>
      <c r="AV356" s="1">
        <f t="shared" si="157"/>
        <v>0.32455087894994145</v>
      </c>
      <c r="AW356" s="1">
        <f t="shared" si="158"/>
        <v>0.6754491210500586</v>
      </c>
    </row>
    <row r="357" spans="1:49" ht="12.75">
      <c r="A357" s="3">
        <v>1581</v>
      </c>
      <c r="C357" s="4">
        <v>0.307</v>
      </c>
      <c r="D357" s="4">
        <v>44.8464</v>
      </c>
      <c r="F357" s="4">
        <v>12.2769</v>
      </c>
      <c r="G357" s="4">
        <v>1788.2524</v>
      </c>
      <c r="H357" s="4">
        <f t="shared" si="152"/>
        <v>12.5839</v>
      </c>
      <c r="I357" s="4">
        <f t="shared" si="153"/>
        <v>1833.0988</v>
      </c>
      <c r="W357" s="4">
        <v>131.1984</v>
      </c>
      <c r="X357" s="4">
        <v>1749.7923</v>
      </c>
      <c r="Z357" s="4">
        <v>148.235</v>
      </c>
      <c r="AA357" s="4">
        <v>1945.5201</v>
      </c>
      <c r="AB357" s="4">
        <f t="shared" si="154"/>
        <v>279.4334</v>
      </c>
      <c r="AC357" s="4">
        <f t="shared" si="155"/>
        <v>3695.3124</v>
      </c>
      <c r="AU357" s="4">
        <f t="shared" si="156"/>
        <v>5528.4112</v>
      </c>
      <c r="AV357" s="1">
        <f t="shared" si="157"/>
        <v>0.3315778681585769</v>
      </c>
      <c r="AW357" s="1">
        <f t="shared" si="158"/>
        <v>0.6684221318414231</v>
      </c>
    </row>
    <row r="358" spans="1:49" ht="12.75">
      <c r="A358" s="3">
        <v>1582</v>
      </c>
      <c r="C358" s="4">
        <v>95.7581</v>
      </c>
      <c r="D358" s="4">
        <v>20055.9023</v>
      </c>
      <c r="F358" s="4">
        <v>0</v>
      </c>
      <c r="G358" s="4">
        <v>0</v>
      </c>
      <c r="H358" s="4">
        <f t="shared" si="152"/>
        <v>95.7581</v>
      </c>
      <c r="I358" s="4">
        <f t="shared" si="153"/>
        <v>20055.9023</v>
      </c>
      <c r="W358" s="4">
        <v>414.6624</v>
      </c>
      <c r="X358" s="4">
        <v>6228.8065</v>
      </c>
      <c r="Z358" s="4">
        <v>0</v>
      </c>
      <c r="AA358" s="4">
        <v>0</v>
      </c>
      <c r="AB358" s="4">
        <f t="shared" si="154"/>
        <v>414.6624</v>
      </c>
      <c r="AC358" s="4">
        <f t="shared" si="155"/>
        <v>6228.8065</v>
      </c>
      <c r="AU358" s="4">
        <f t="shared" si="156"/>
        <v>26284.7088</v>
      </c>
      <c r="AV358" s="1">
        <f t="shared" si="157"/>
        <v>0.763025470535173</v>
      </c>
      <c r="AW358" s="1">
        <f t="shared" si="158"/>
        <v>0.23697452946482708</v>
      </c>
    </row>
    <row r="359" spans="1:49" ht="12.75">
      <c r="A359" s="3">
        <v>1583</v>
      </c>
      <c r="C359" s="4">
        <v>121.4364</v>
      </c>
      <c r="D359" s="4">
        <v>25456.0073</v>
      </c>
      <c r="F359" s="4">
        <v>0</v>
      </c>
      <c r="G359" s="4">
        <v>0</v>
      </c>
      <c r="H359" s="4">
        <f t="shared" si="152"/>
        <v>121.4364</v>
      </c>
      <c r="I359" s="4">
        <f t="shared" si="153"/>
        <v>25456.0073</v>
      </c>
      <c r="W359" s="4">
        <v>379.2456</v>
      </c>
      <c r="X359" s="4">
        <v>5946.2776</v>
      </c>
      <c r="Z359" s="4">
        <v>0</v>
      </c>
      <c r="AA359" s="4">
        <v>0</v>
      </c>
      <c r="AB359" s="4">
        <f t="shared" si="154"/>
        <v>379.2456</v>
      </c>
      <c r="AC359" s="4">
        <f t="shared" si="155"/>
        <v>5946.2776</v>
      </c>
      <c r="AU359" s="4">
        <f t="shared" si="156"/>
        <v>31402.284900000002</v>
      </c>
      <c r="AV359" s="1">
        <f t="shared" si="157"/>
        <v>0.8106418810307654</v>
      </c>
      <c r="AW359" s="1">
        <f t="shared" si="158"/>
        <v>0.18935811896923463</v>
      </c>
    </row>
    <row r="360" spans="1:49" ht="12.75">
      <c r="A360" s="3">
        <v>1584</v>
      </c>
      <c r="C360" s="4">
        <v>45.3599</v>
      </c>
      <c r="D360" s="4">
        <v>9502.7157</v>
      </c>
      <c r="F360" s="4">
        <v>166.2289</v>
      </c>
      <c r="G360" s="4">
        <v>27875.5036</v>
      </c>
      <c r="H360" s="4">
        <f t="shared" si="152"/>
        <v>211.58880000000002</v>
      </c>
      <c r="I360" s="4">
        <f t="shared" si="153"/>
        <v>37378.2193</v>
      </c>
      <c r="W360" s="4">
        <v>142.8991</v>
      </c>
      <c r="X360" s="4">
        <v>2242.968</v>
      </c>
      <c r="Z360" s="4">
        <v>1704.5611000000001</v>
      </c>
      <c r="AA360" s="4">
        <v>23741.0703</v>
      </c>
      <c r="AB360" s="4">
        <f t="shared" si="154"/>
        <v>1847.4602000000002</v>
      </c>
      <c r="AC360" s="4">
        <f t="shared" si="155"/>
        <v>25984.0383</v>
      </c>
      <c r="AU360" s="4">
        <f t="shared" si="156"/>
        <v>63362.2576</v>
      </c>
      <c r="AV360" s="1">
        <f t="shared" si="157"/>
        <v>0.589912997355069</v>
      </c>
      <c r="AW360" s="1">
        <f t="shared" si="158"/>
        <v>0.41008700264493103</v>
      </c>
    </row>
    <row r="361" spans="1:49" ht="12.75">
      <c r="A361" s="3">
        <v>1585</v>
      </c>
      <c r="C361" s="4">
        <v>41.0256</v>
      </c>
      <c r="D361" s="4">
        <v>6474.2507</v>
      </c>
      <c r="F361" s="4">
        <v>290.2093</v>
      </c>
      <c r="G361" s="4">
        <v>48592.300800000005</v>
      </c>
      <c r="H361" s="4">
        <f t="shared" si="152"/>
        <v>331.2349</v>
      </c>
      <c r="I361" s="4">
        <f t="shared" si="153"/>
        <v>55066.5515</v>
      </c>
      <c r="W361" s="4">
        <v>580.7891</v>
      </c>
      <c r="X361" s="4">
        <v>9989.5693</v>
      </c>
      <c r="Z361" s="4">
        <v>3478.9023</v>
      </c>
      <c r="AA361" s="4">
        <v>48722.596000000005</v>
      </c>
      <c r="AB361" s="4">
        <f t="shared" si="154"/>
        <v>4059.6914</v>
      </c>
      <c r="AC361" s="4">
        <f t="shared" si="155"/>
        <v>58712.16530000001</v>
      </c>
      <c r="AU361" s="4">
        <f t="shared" si="156"/>
        <v>113778.71680000001</v>
      </c>
      <c r="AV361" s="1">
        <f t="shared" si="157"/>
        <v>0.48397936845074346</v>
      </c>
      <c r="AW361" s="1">
        <f t="shared" si="158"/>
        <v>0.5160206315492565</v>
      </c>
    </row>
    <row r="362" spans="1:49" ht="12.75">
      <c r="A362" s="3">
        <v>1586</v>
      </c>
      <c r="C362" s="4">
        <v>36.4172</v>
      </c>
      <c r="D362" s="4">
        <v>5747.0061</v>
      </c>
      <c r="F362" s="4">
        <v>137.0898</v>
      </c>
      <c r="G362" s="4">
        <v>21645.4034</v>
      </c>
      <c r="H362" s="4">
        <f t="shared" si="152"/>
        <v>173.507</v>
      </c>
      <c r="I362" s="4">
        <f t="shared" si="153"/>
        <v>27392.409499999998</v>
      </c>
      <c r="W362" s="4">
        <v>515.5498</v>
      </c>
      <c r="X362" s="4">
        <v>8867.4533</v>
      </c>
      <c r="Z362" s="4">
        <v>7317.2819</v>
      </c>
      <c r="AA362" s="4">
        <v>106737.023</v>
      </c>
      <c r="AB362" s="4">
        <f t="shared" si="154"/>
        <v>7832.8317</v>
      </c>
      <c r="AC362" s="4">
        <f t="shared" si="155"/>
        <v>115604.4763</v>
      </c>
      <c r="AU362" s="4">
        <f t="shared" si="156"/>
        <v>142996.8858</v>
      </c>
      <c r="AV362" s="1">
        <f t="shared" si="157"/>
        <v>0.1915594828988926</v>
      </c>
      <c r="AW362" s="1">
        <f t="shared" si="158"/>
        <v>0.8084405171011074</v>
      </c>
    </row>
    <row r="363" spans="1:49" ht="12.75">
      <c r="A363" s="3">
        <v>1587</v>
      </c>
      <c r="C363" s="4">
        <v>2.9559</v>
      </c>
      <c r="D363" s="4">
        <v>466.4804</v>
      </c>
      <c r="F363" s="4">
        <v>48.5994</v>
      </c>
      <c r="G363" s="4">
        <v>7672.9046</v>
      </c>
      <c r="H363" s="4">
        <f t="shared" si="152"/>
        <v>51.5553</v>
      </c>
      <c r="I363" s="4">
        <f t="shared" si="153"/>
        <v>8139.385</v>
      </c>
      <c r="W363" s="4">
        <v>179.6877</v>
      </c>
      <c r="X363" s="4">
        <v>2658.6732</v>
      </c>
      <c r="Z363" s="4">
        <v>7755.9305</v>
      </c>
      <c r="AA363" s="4">
        <v>113153.5193</v>
      </c>
      <c r="AB363" s="4">
        <f t="shared" si="154"/>
        <v>7935.618200000001</v>
      </c>
      <c r="AC363" s="4">
        <f t="shared" si="155"/>
        <v>115812.1925</v>
      </c>
      <c r="AU363" s="4">
        <f t="shared" si="156"/>
        <v>123951.5775</v>
      </c>
      <c r="AV363" s="1">
        <f t="shared" si="157"/>
        <v>0.06566584438991913</v>
      </c>
      <c r="AW363" s="1">
        <f t="shared" si="158"/>
        <v>0.9343341556100809</v>
      </c>
    </row>
    <row r="364" spans="1:49" ht="12.75">
      <c r="A364" s="3">
        <v>1588</v>
      </c>
      <c r="C364" s="4">
        <v>4.38</v>
      </c>
      <c r="D364" s="4">
        <v>691.222</v>
      </c>
      <c r="F364" s="4">
        <v>12.3201</v>
      </c>
      <c r="G364" s="4">
        <v>1945.1411</v>
      </c>
      <c r="H364" s="4">
        <f t="shared" si="152"/>
        <v>16.7001</v>
      </c>
      <c r="I364" s="4">
        <f t="shared" si="153"/>
        <v>2636.3631</v>
      </c>
      <c r="W364" s="4">
        <v>266.2578</v>
      </c>
      <c r="X364" s="4">
        <v>3939.5724</v>
      </c>
      <c r="Z364" s="4">
        <v>11240.942</v>
      </c>
      <c r="AA364" s="4">
        <v>163985.1374</v>
      </c>
      <c r="AB364" s="4">
        <f t="shared" si="154"/>
        <v>11507.199799999999</v>
      </c>
      <c r="AC364" s="4">
        <f t="shared" si="155"/>
        <v>167924.7098</v>
      </c>
      <c r="AU364" s="4">
        <f t="shared" si="156"/>
        <v>170561.0729</v>
      </c>
      <c r="AV364" s="1">
        <f t="shared" si="157"/>
        <v>0.015457003495432399</v>
      </c>
      <c r="AW364" s="1">
        <f t="shared" si="158"/>
        <v>0.9845429965045677</v>
      </c>
    </row>
    <row r="365" spans="1:49" ht="12.75">
      <c r="A365" s="3">
        <v>1589</v>
      </c>
      <c r="C365" s="4">
        <v>4.368</v>
      </c>
      <c r="D365" s="4">
        <v>689.3334</v>
      </c>
      <c r="F365" s="4">
        <v>5.569</v>
      </c>
      <c r="G365" s="4">
        <v>898.7508</v>
      </c>
      <c r="H365" s="4">
        <f t="shared" si="152"/>
        <v>9.937000000000001</v>
      </c>
      <c r="I365" s="4">
        <f t="shared" si="153"/>
        <v>1588.0842</v>
      </c>
      <c r="W365" s="4">
        <v>265.5304</v>
      </c>
      <c r="X365" s="4">
        <v>3928.8085</v>
      </c>
      <c r="Z365" s="4">
        <v>6896.7126</v>
      </c>
      <c r="AA365" s="4">
        <v>100592.6102</v>
      </c>
      <c r="AB365" s="4">
        <f t="shared" si="154"/>
        <v>7162.2429999999995</v>
      </c>
      <c r="AC365" s="4">
        <f t="shared" si="155"/>
        <v>104521.4187</v>
      </c>
      <c r="AU365" s="4">
        <f t="shared" si="156"/>
        <v>106109.50289999999</v>
      </c>
      <c r="AV365" s="1">
        <f t="shared" si="157"/>
        <v>0.014966465364526744</v>
      </c>
      <c r="AW365" s="1">
        <f t="shared" si="158"/>
        <v>0.9850335346354733</v>
      </c>
    </row>
    <row r="366" spans="1:49" ht="12.75">
      <c r="A366" s="3">
        <v>1590</v>
      </c>
      <c r="C366" s="4">
        <v>4.1594</v>
      </c>
      <c r="D366" s="4">
        <v>683.7767</v>
      </c>
      <c r="F366" s="4">
        <v>4.6811</v>
      </c>
      <c r="G366" s="4">
        <v>789.8068</v>
      </c>
      <c r="H366" s="4">
        <f t="shared" si="152"/>
        <v>8.840499999999999</v>
      </c>
      <c r="I366" s="4">
        <f t="shared" si="153"/>
        <v>1473.5835</v>
      </c>
      <c r="W366" s="4">
        <v>140.2793</v>
      </c>
      <c r="X366" s="4">
        <v>2067.951</v>
      </c>
      <c r="Z366" s="4">
        <v>16043.7662</v>
      </c>
      <c r="AA366" s="4">
        <v>234019.5782</v>
      </c>
      <c r="AB366" s="4">
        <f t="shared" si="154"/>
        <v>16184.0455</v>
      </c>
      <c r="AC366" s="4">
        <f t="shared" si="155"/>
        <v>236087.5292</v>
      </c>
      <c r="AU366" s="4">
        <f t="shared" si="156"/>
        <v>237561.1127</v>
      </c>
      <c r="AV366" s="1">
        <f t="shared" si="157"/>
        <v>0.006202965978951655</v>
      </c>
      <c r="AW366" s="1">
        <f t="shared" si="158"/>
        <v>0.9937970340210484</v>
      </c>
    </row>
    <row r="367" spans="1:49" ht="12.75">
      <c r="A367" s="3">
        <v>1591</v>
      </c>
      <c r="C367" s="4">
        <v>4.2787</v>
      </c>
      <c r="D367" s="4">
        <v>721.2833</v>
      </c>
      <c r="F367" s="4">
        <v>10.3405</v>
      </c>
      <c r="G367" s="4">
        <v>1744.7159</v>
      </c>
      <c r="H367" s="4">
        <f t="shared" si="152"/>
        <v>14.6192</v>
      </c>
      <c r="I367" s="4">
        <f t="shared" si="153"/>
        <v>2465.9992</v>
      </c>
      <c r="W367" s="4">
        <v>70.7619</v>
      </c>
      <c r="X367" s="4">
        <v>1034.1611</v>
      </c>
      <c r="Z367" s="4">
        <v>17667.048</v>
      </c>
      <c r="AA367" s="4">
        <v>257784.7569</v>
      </c>
      <c r="AB367" s="4">
        <f t="shared" si="154"/>
        <v>17737.8099</v>
      </c>
      <c r="AC367" s="4">
        <f t="shared" si="155"/>
        <v>258818.918</v>
      </c>
      <c r="AU367" s="4">
        <f t="shared" si="156"/>
        <v>261284.9172</v>
      </c>
      <c r="AV367" s="1">
        <f t="shared" si="157"/>
        <v>0.009437969961780864</v>
      </c>
      <c r="AW367" s="1">
        <f t="shared" si="158"/>
        <v>0.9905620300382192</v>
      </c>
    </row>
    <row r="368" spans="1:49" ht="12.75">
      <c r="A368" s="3">
        <v>1592</v>
      </c>
      <c r="C368" s="4">
        <v>4.2905</v>
      </c>
      <c r="D368" s="4">
        <v>723.2594</v>
      </c>
      <c r="F368" s="4">
        <v>13.4502</v>
      </c>
      <c r="G368" s="4">
        <v>2269.388</v>
      </c>
      <c r="H368" s="4">
        <f t="shared" si="152"/>
        <v>17.7407</v>
      </c>
      <c r="I368" s="4">
        <f t="shared" si="153"/>
        <v>2992.6474</v>
      </c>
      <c r="W368" s="4">
        <v>70.9558</v>
      </c>
      <c r="X368" s="4">
        <v>1036.9944</v>
      </c>
      <c r="Z368" s="4">
        <v>15508.0087</v>
      </c>
      <c r="AA368" s="4">
        <v>226293.6751</v>
      </c>
      <c r="AB368" s="4">
        <f t="shared" si="154"/>
        <v>15578.9645</v>
      </c>
      <c r="AC368" s="4">
        <f t="shared" si="155"/>
        <v>227330.6695</v>
      </c>
      <c r="AU368" s="4">
        <f t="shared" si="156"/>
        <v>230323.31689999998</v>
      </c>
      <c r="AV368" s="1">
        <f t="shared" si="157"/>
        <v>0.01299324549628349</v>
      </c>
      <c r="AW368" s="1">
        <f t="shared" si="158"/>
        <v>0.9870067545037166</v>
      </c>
    </row>
    <row r="369" spans="1:49" ht="12.75">
      <c r="A369" s="3">
        <v>1593</v>
      </c>
      <c r="C369" s="4">
        <v>0.9613</v>
      </c>
      <c r="D369" s="4">
        <v>162.0417</v>
      </c>
      <c r="F369" s="4">
        <v>4.6106</v>
      </c>
      <c r="G369" s="4">
        <v>777.9174</v>
      </c>
      <c r="H369" s="4">
        <f t="shared" si="152"/>
        <v>5.571899999999999</v>
      </c>
      <c r="I369" s="4">
        <f t="shared" si="153"/>
        <v>939.9591</v>
      </c>
      <c r="W369" s="4">
        <v>15.8972</v>
      </c>
      <c r="X369" s="4">
        <v>232.3321</v>
      </c>
      <c r="Z369" s="4">
        <v>8009.825199999999</v>
      </c>
      <c r="AA369" s="4">
        <v>131646.2287</v>
      </c>
      <c r="AB369" s="4">
        <f t="shared" si="154"/>
        <v>8025.7224</v>
      </c>
      <c r="AC369" s="4">
        <f t="shared" si="155"/>
        <v>131878.5608</v>
      </c>
      <c r="AU369" s="4">
        <f t="shared" si="156"/>
        <v>132818.5199</v>
      </c>
      <c r="AV369" s="1">
        <f t="shared" si="157"/>
        <v>0.007077018330784756</v>
      </c>
      <c r="AW369" s="1">
        <f t="shared" si="158"/>
        <v>0.9929229816692152</v>
      </c>
    </row>
    <row r="370" spans="1:55" ht="12.75">
      <c r="A370" s="3">
        <v>1594</v>
      </c>
      <c r="C370" s="4">
        <v>0</v>
      </c>
      <c r="D370" s="4">
        <v>0</v>
      </c>
      <c r="F370" s="4">
        <v>2.2287</v>
      </c>
      <c r="G370" s="4">
        <v>372.9818</v>
      </c>
      <c r="H370" s="4">
        <f t="shared" si="152"/>
        <v>2.2287</v>
      </c>
      <c r="I370" s="4">
        <f t="shared" si="153"/>
        <v>372.9818</v>
      </c>
      <c r="W370" s="4">
        <v>0</v>
      </c>
      <c r="X370" s="4">
        <v>0</v>
      </c>
      <c r="Z370" s="4">
        <v>7636.094499999999</v>
      </c>
      <c r="AA370" s="4">
        <v>139628.7145</v>
      </c>
      <c r="AB370" s="4">
        <f t="shared" si="154"/>
        <v>7636.094499999999</v>
      </c>
      <c r="AC370" s="4">
        <f t="shared" si="155"/>
        <v>139628.7145</v>
      </c>
      <c r="AU370" s="4">
        <f t="shared" si="156"/>
        <v>140001.6963</v>
      </c>
      <c r="AV370" s="1">
        <f t="shared" si="157"/>
        <v>0.0026641234346244133</v>
      </c>
      <c r="AW370" s="1">
        <f t="shared" si="158"/>
        <v>0.9973358765653755</v>
      </c>
      <c r="BC370" t="s">
        <v>76</v>
      </c>
    </row>
    <row r="371" spans="1:49" ht="12.75">
      <c r="A371" s="3">
        <v>1595</v>
      </c>
      <c r="C371" s="4">
        <v>0</v>
      </c>
      <c r="D371" s="4">
        <v>0</v>
      </c>
      <c r="F371" s="4">
        <v>6.6677</v>
      </c>
      <c r="G371" s="4">
        <v>1115.8881</v>
      </c>
      <c r="H371" s="4">
        <f t="shared" si="152"/>
        <v>6.6677</v>
      </c>
      <c r="I371" s="4">
        <f t="shared" si="153"/>
        <v>1115.8881</v>
      </c>
      <c r="W371" s="4">
        <v>0</v>
      </c>
      <c r="X371" s="4">
        <v>0</v>
      </c>
      <c r="Z371" s="4">
        <v>4388.8767</v>
      </c>
      <c r="AA371" s="4">
        <v>64026.8594</v>
      </c>
      <c r="AB371" s="4">
        <f t="shared" si="154"/>
        <v>4388.8767</v>
      </c>
      <c r="AC371" s="4">
        <f t="shared" si="155"/>
        <v>64026.8594</v>
      </c>
      <c r="AU371" s="4">
        <f t="shared" si="156"/>
        <v>65142.7475</v>
      </c>
      <c r="AV371" s="1">
        <f t="shared" si="157"/>
        <v>0.01712989001576883</v>
      </c>
      <c r="AW371" s="1">
        <f t="shared" si="158"/>
        <v>0.9828701099842312</v>
      </c>
    </row>
    <row r="372" spans="1:49" ht="12.75">
      <c r="A372" s="3">
        <v>1596</v>
      </c>
      <c r="C372" s="4">
        <v>0</v>
      </c>
      <c r="D372" s="4">
        <v>0</v>
      </c>
      <c r="F372" s="4">
        <v>5.12</v>
      </c>
      <c r="G372" s="4">
        <v>857.6613</v>
      </c>
      <c r="H372" s="4">
        <f t="shared" si="152"/>
        <v>5.12</v>
      </c>
      <c r="I372" s="4">
        <f t="shared" si="153"/>
        <v>857.6613</v>
      </c>
      <c r="W372" s="4">
        <v>0</v>
      </c>
      <c r="X372" s="4">
        <v>0</v>
      </c>
      <c r="Z372" s="4">
        <v>3712.4549</v>
      </c>
      <c r="AA372" s="4">
        <v>54173.2803</v>
      </c>
      <c r="AB372" s="4">
        <f t="shared" si="154"/>
        <v>3712.4549</v>
      </c>
      <c r="AC372" s="4">
        <f t="shared" si="155"/>
        <v>54173.2803</v>
      </c>
      <c r="AU372" s="4">
        <f t="shared" si="156"/>
        <v>55030.9416</v>
      </c>
      <c r="AV372" s="1">
        <f t="shared" si="157"/>
        <v>0.015585074052231009</v>
      </c>
      <c r="AW372" s="1">
        <f t="shared" si="158"/>
        <v>0.984414925947769</v>
      </c>
    </row>
    <row r="373" spans="1:49" ht="12.75">
      <c r="A373" s="3">
        <v>1597</v>
      </c>
      <c r="C373" s="4">
        <v>0</v>
      </c>
      <c r="D373" s="4">
        <v>0</v>
      </c>
      <c r="F373" s="4">
        <v>1.6527</v>
      </c>
      <c r="G373" s="4">
        <v>278.2232</v>
      </c>
      <c r="H373" s="4">
        <f t="shared" si="152"/>
        <v>1.6527</v>
      </c>
      <c r="I373" s="4">
        <f t="shared" si="153"/>
        <v>278.2232</v>
      </c>
      <c r="W373" s="4">
        <v>0</v>
      </c>
      <c r="X373" s="4">
        <v>0</v>
      </c>
      <c r="Z373" s="4">
        <v>2103.2265</v>
      </c>
      <c r="AA373" s="4">
        <v>30722.5234</v>
      </c>
      <c r="AB373" s="4">
        <f t="shared" si="154"/>
        <v>2103.2265</v>
      </c>
      <c r="AC373" s="4">
        <f t="shared" si="155"/>
        <v>30722.5234</v>
      </c>
      <c r="AU373" s="4">
        <f t="shared" si="156"/>
        <v>31000.7466</v>
      </c>
      <c r="AV373" s="1">
        <f>I373/AU373</f>
        <v>0.00897472578934599</v>
      </c>
      <c r="AW373" s="1">
        <f t="shared" si="158"/>
        <v>0.991025274210654</v>
      </c>
    </row>
    <row r="374" spans="1:49" ht="12.75">
      <c r="A374" s="3">
        <v>1598</v>
      </c>
      <c r="C374" s="4">
        <v>0</v>
      </c>
      <c r="D374" s="4">
        <v>0</v>
      </c>
      <c r="F374" s="4">
        <v>0.1693</v>
      </c>
      <c r="G374" s="4">
        <v>28.3313</v>
      </c>
      <c r="H374" s="4">
        <f t="shared" si="152"/>
        <v>0.1693</v>
      </c>
      <c r="I374" s="4">
        <f t="shared" si="153"/>
        <v>28.3313</v>
      </c>
      <c r="W374" s="4">
        <v>0</v>
      </c>
      <c r="X374" s="4">
        <v>0</v>
      </c>
      <c r="Z374" s="4">
        <v>1327.9118</v>
      </c>
      <c r="AA374" s="4">
        <v>19007.1417</v>
      </c>
      <c r="AB374" s="4">
        <f t="shared" si="154"/>
        <v>1327.9118</v>
      </c>
      <c r="AC374" s="4">
        <f t="shared" si="155"/>
        <v>19007.1417</v>
      </c>
      <c r="AU374" s="4">
        <f t="shared" si="156"/>
        <v>19035.473</v>
      </c>
      <c r="AV374" s="1">
        <f>I374/AU374</f>
        <v>0.00148834231752476</v>
      </c>
      <c r="AW374" s="1">
        <f t="shared" si="158"/>
        <v>0.9985116576824752</v>
      </c>
    </row>
    <row r="375" spans="1:49" ht="12.75">
      <c r="A375" s="3">
        <v>1599</v>
      </c>
      <c r="C375" s="4">
        <v>0</v>
      </c>
      <c r="D375" s="4">
        <v>0</v>
      </c>
      <c r="F375" s="4">
        <v>0</v>
      </c>
      <c r="G375" s="4">
        <v>0</v>
      </c>
      <c r="H375" s="4">
        <f t="shared" si="152"/>
        <v>0</v>
      </c>
      <c r="I375" s="4">
        <f t="shared" si="153"/>
        <v>0</v>
      </c>
      <c r="W375" s="4">
        <v>0</v>
      </c>
      <c r="X375" s="4">
        <v>0</v>
      </c>
      <c r="Z375" s="4">
        <v>1384.8855</v>
      </c>
      <c r="AA375" s="4">
        <v>19709.295</v>
      </c>
      <c r="AB375" s="4">
        <f t="shared" si="154"/>
        <v>1384.8855</v>
      </c>
      <c r="AC375" s="4">
        <f t="shared" si="155"/>
        <v>19709.295</v>
      </c>
      <c r="AU375" s="4">
        <f t="shared" si="156"/>
        <v>19709.295</v>
      </c>
      <c r="AV375" s="1">
        <f>I375/AU375</f>
        <v>0</v>
      </c>
      <c r="AW375" s="1">
        <f t="shared" si="158"/>
        <v>1</v>
      </c>
    </row>
    <row r="376" spans="1:49" ht="12.75">
      <c r="A376" s="3">
        <v>1600</v>
      </c>
      <c r="C376" s="4">
        <v>23.8961</v>
      </c>
      <c r="D376" s="4">
        <v>4316.4443</v>
      </c>
      <c r="F376" s="4">
        <v>1943.4632</v>
      </c>
      <c r="G376" s="4">
        <v>351052.7764</v>
      </c>
      <c r="H376" s="4">
        <f t="shared" si="152"/>
        <v>1967.3592999999998</v>
      </c>
      <c r="I376" s="4">
        <f t="shared" si="153"/>
        <v>355369.22069999995</v>
      </c>
      <c r="W376" s="4">
        <v>131.0839</v>
      </c>
      <c r="X376" s="4">
        <v>1886.9482</v>
      </c>
      <c r="Z376" s="4">
        <v>2780.2976</v>
      </c>
      <c r="AA376" s="4">
        <v>40554.284</v>
      </c>
      <c r="AB376" s="4">
        <f t="shared" si="154"/>
        <v>2911.3815</v>
      </c>
      <c r="AC376" s="4">
        <f t="shared" si="155"/>
        <v>42441.2322</v>
      </c>
      <c r="AU376" s="4">
        <f t="shared" si="156"/>
        <v>397810.4528999999</v>
      </c>
      <c r="AV376" s="1">
        <f>I376/AU376</f>
        <v>0.8933129285804144</v>
      </c>
      <c r="AW376" s="1">
        <f t="shared" si="158"/>
        <v>0.10668707141958564</v>
      </c>
    </row>
    <row r="377" ht="12.75">
      <c r="A377" s="3">
        <v>1601</v>
      </c>
    </row>
    <row r="378" ht="12.75">
      <c r="A378" s="3">
        <v>1602</v>
      </c>
    </row>
    <row r="379" ht="12.75">
      <c r="A379" s="3">
        <v>1603</v>
      </c>
    </row>
    <row r="380" ht="12.75">
      <c r="A380" s="3">
        <v>1604</v>
      </c>
    </row>
    <row r="381" ht="12.75">
      <c r="A381" s="3">
        <v>1605</v>
      </c>
    </row>
    <row r="382" ht="12.75">
      <c r="A382" s="3">
        <v>1606</v>
      </c>
    </row>
    <row r="383" ht="12.75">
      <c r="A383" s="3">
        <v>1607</v>
      </c>
    </row>
    <row r="384" ht="12.75">
      <c r="A384" s="3">
        <v>1608</v>
      </c>
    </row>
    <row r="385" ht="12.75">
      <c r="A385" s="3">
        <v>1609</v>
      </c>
    </row>
    <row r="386" ht="12.75">
      <c r="A386" s="3">
        <v>1610</v>
      </c>
    </row>
    <row r="387" ht="12.75">
      <c r="A387" s="3">
        <v>1611</v>
      </c>
    </row>
    <row r="388" ht="12.75">
      <c r="A388" s="3">
        <v>1612</v>
      </c>
    </row>
    <row r="389" ht="12.75">
      <c r="A389" s="3">
        <v>1613</v>
      </c>
    </row>
    <row r="390" ht="12.75">
      <c r="A390" s="3">
        <v>1614</v>
      </c>
    </row>
    <row r="391" ht="12.75">
      <c r="A391" s="3">
        <v>1615</v>
      </c>
    </row>
    <row r="392" ht="12.75">
      <c r="A392" s="3">
        <v>1616</v>
      </c>
    </row>
    <row r="393" ht="12.75">
      <c r="A393" s="3">
        <v>1617</v>
      </c>
    </row>
    <row r="394" ht="12.75">
      <c r="A394" s="3">
        <v>1618</v>
      </c>
    </row>
    <row r="395" ht="12.75">
      <c r="A395" s="3">
        <v>1619</v>
      </c>
    </row>
    <row r="396" ht="12.75">
      <c r="A396" s="3">
        <v>1620</v>
      </c>
    </row>
    <row r="397" ht="12.75">
      <c r="A397" s="3">
        <v>1621</v>
      </c>
    </row>
    <row r="398" ht="12.75">
      <c r="A398" s="3">
        <v>1622</v>
      </c>
    </row>
    <row r="399" ht="12.75">
      <c r="A399" s="3">
        <v>1623</v>
      </c>
    </row>
    <row r="400" ht="12.75">
      <c r="A400" s="3">
        <v>1624</v>
      </c>
    </row>
    <row r="401" ht="12.75">
      <c r="A401" s="3">
        <v>1625</v>
      </c>
    </row>
    <row r="402" ht="12.75">
      <c r="A402" s="3">
        <v>1626</v>
      </c>
    </row>
    <row r="403" ht="12.75">
      <c r="A403" s="3">
        <v>1627</v>
      </c>
    </row>
    <row r="404" ht="12.75">
      <c r="A404" s="3">
        <v>1628</v>
      </c>
    </row>
    <row r="405" ht="12.75">
      <c r="A405" s="3">
        <v>1629</v>
      </c>
    </row>
    <row r="406" ht="12.75">
      <c r="A406" s="3">
        <v>1630</v>
      </c>
    </row>
    <row r="407" ht="12.75">
      <c r="A407" s="3">
        <v>1631</v>
      </c>
    </row>
    <row r="408" ht="12.75">
      <c r="A408" s="3">
        <v>1632</v>
      </c>
    </row>
    <row r="409" ht="12.75">
      <c r="A409" s="3">
        <v>1633</v>
      </c>
    </row>
    <row r="410" ht="12.75">
      <c r="A410" s="3">
        <v>1634</v>
      </c>
    </row>
    <row r="411" ht="12.75">
      <c r="A411" s="3">
        <v>1635</v>
      </c>
    </row>
    <row r="412" ht="12.75">
      <c r="A412" s="3">
        <v>1636</v>
      </c>
    </row>
    <row r="413" ht="12.75">
      <c r="A413" s="3">
        <v>1637</v>
      </c>
    </row>
    <row r="414" ht="12.75">
      <c r="A414" s="3">
        <v>1638</v>
      </c>
    </row>
    <row r="415" ht="12.75">
      <c r="A415" s="3">
        <v>1639</v>
      </c>
    </row>
    <row r="416" ht="12.75">
      <c r="A416" s="3">
        <v>1640</v>
      </c>
    </row>
    <row r="417" ht="12.75">
      <c r="A417" s="3">
        <v>1641</v>
      </c>
    </row>
    <row r="418" ht="12.75">
      <c r="A418" s="3">
        <v>1642</v>
      </c>
    </row>
    <row r="419" ht="12.75">
      <c r="A419" s="3">
        <v>1643</v>
      </c>
    </row>
    <row r="420" ht="12.75">
      <c r="A420" s="3">
        <v>1644</v>
      </c>
    </row>
    <row r="421" ht="12.75">
      <c r="A421" s="3">
        <v>1645</v>
      </c>
    </row>
    <row r="422" ht="12.75">
      <c r="A422" s="3">
        <v>1646</v>
      </c>
    </row>
    <row r="423" ht="12.75">
      <c r="A423" s="3">
        <v>1647</v>
      </c>
    </row>
    <row r="424" ht="12.75">
      <c r="A424" s="3">
        <v>1648</v>
      </c>
    </row>
    <row r="425" ht="12.75">
      <c r="A425" s="3">
        <v>1649</v>
      </c>
    </row>
    <row r="426" ht="12.75">
      <c r="A426" s="3">
        <v>1650</v>
      </c>
    </row>
    <row r="427" ht="12.75">
      <c r="A427" s="3">
        <v>1651</v>
      </c>
    </row>
    <row r="428" ht="12.75">
      <c r="A428" s="3">
        <v>1652</v>
      </c>
    </row>
    <row r="429" ht="12.75">
      <c r="A429" s="3">
        <v>1653</v>
      </c>
    </row>
    <row r="430" ht="12.75">
      <c r="A430" s="3">
        <v>1654</v>
      </c>
    </row>
    <row r="431" ht="12.75">
      <c r="A431" s="3">
        <v>1655</v>
      </c>
    </row>
    <row r="432" ht="12.75">
      <c r="A432" s="3">
        <v>1656</v>
      </c>
    </row>
    <row r="433" ht="12.75">
      <c r="A433" s="3">
        <v>1657</v>
      </c>
    </row>
    <row r="434" ht="12.75">
      <c r="A434" s="3">
        <v>1658</v>
      </c>
    </row>
    <row r="435" ht="12.75">
      <c r="A435" s="3">
        <v>1659</v>
      </c>
    </row>
    <row r="436" ht="12.75">
      <c r="A436" s="3">
        <v>1660</v>
      </c>
    </row>
    <row r="437" ht="12.75">
      <c r="A437" s="3">
        <v>1661</v>
      </c>
    </row>
    <row r="438" ht="12.75">
      <c r="A438" s="3">
        <v>1662</v>
      </c>
    </row>
    <row r="439" ht="12.75">
      <c r="A439" s="3">
        <v>1663</v>
      </c>
    </row>
    <row r="440" ht="12.75">
      <c r="A440" s="3">
        <v>1664</v>
      </c>
    </row>
    <row r="441" ht="12.75">
      <c r="A441" s="3">
        <v>1665</v>
      </c>
    </row>
    <row r="442" ht="12.75">
      <c r="A442" s="3">
        <v>1666</v>
      </c>
    </row>
    <row r="443" ht="12.75">
      <c r="A443" s="3">
        <v>1667</v>
      </c>
    </row>
    <row r="444" ht="12.75">
      <c r="A444" s="3">
        <v>1668</v>
      </c>
    </row>
    <row r="445" ht="12.75">
      <c r="A445" s="3">
        <v>1669</v>
      </c>
    </row>
    <row r="446" ht="12.75">
      <c r="A446" s="3">
        <v>1670</v>
      </c>
    </row>
    <row r="447" ht="12.75">
      <c r="A447" s="3">
        <v>1671</v>
      </c>
    </row>
    <row r="448" ht="12.75">
      <c r="A448" s="3">
        <v>1672</v>
      </c>
    </row>
    <row r="449" ht="12.75">
      <c r="A449" s="3">
        <v>1673</v>
      </c>
    </row>
    <row r="450" ht="12.75">
      <c r="A450" s="3">
        <v>1674</v>
      </c>
    </row>
    <row r="451" ht="12.75">
      <c r="A451" s="3">
        <v>1675</v>
      </c>
    </row>
    <row r="452" ht="12.75">
      <c r="A452" s="3">
        <v>1676</v>
      </c>
    </row>
    <row r="453" ht="12.75">
      <c r="A453" s="3">
        <v>1677</v>
      </c>
    </row>
    <row r="454" ht="12.75">
      <c r="A454" s="3">
        <v>1678</v>
      </c>
    </row>
    <row r="455" ht="12.75">
      <c r="A455" s="3">
        <v>1679</v>
      </c>
    </row>
    <row r="456" ht="12.75">
      <c r="A456" s="3">
        <v>1680</v>
      </c>
    </row>
    <row r="457" ht="12.75">
      <c r="A457" s="3">
        <v>1681</v>
      </c>
    </row>
    <row r="458" ht="12.75">
      <c r="A458" s="3">
        <v>1682</v>
      </c>
    </row>
    <row r="459" ht="12.75">
      <c r="A459" s="3">
        <v>1683</v>
      </c>
    </row>
    <row r="460" ht="12.75">
      <c r="A460" s="3">
        <v>1684</v>
      </c>
    </row>
    <row r="461" ht="12.75">
      <c r="A461" s="3">
        <v>1685</v>
      </c>
    </row>
    <row r="462" ht="12.75">
      <c r="A462" s="3">
        <v>1686</v>
      </c>
    </row>
    <row r="463" ht="12.75">
      <c r="A463" s="3">
        <v>1687</v>
      </c>
    </row>
    <row r="464" ht="12.75">
      <c r="A464" s="3">
        <v>1688</v>
      </c>
    </row>
    <row r="465" ht="12.75">
      <c r="A465" s="3">
        <v>1689</v>
      </c>
    </row>
    <row r="466" ht="12.75">
      <c r="A466" s="3">
        <v>1690</v>
      </c>
    </row>
    <row r="467" ht="12.75">
      <c r="A467" s="3">
        <v>1691</v>
      </c>
    </row>
    <row r="468" ht="12.75">
      <c r="A468" s="3">
        <v>1692</v>
      </c>
    </row>
    <row r="469" ht="12.75">
      <c r="A469" s="3">
        <v>1693</v>
      </c>
    </row>
    <row r="470" ht="12.75">
      <c r="A470" s="3">
        <v>1694</v>
      </c>
    </row>
    <row r="471" ht="12.75">
      <c r="A471" s="3">
        <v>1695</v>
      </c>
    </row>
    <row r="472" ht="12.75">
      <c r="A472" s="3">
        <v>1696</v>
      </c>
    </row>
    <row r="473" ht="12.75">
      <c r="A473" s="3">
        <v>1697</v>
      </c>
    </row>
    <row r="474" ht="12.75">
      <c r="A474" s="3">
        <v>1698</v>
      </c>
    </row>
    <row r="475" ht="12.75">
      <c r="A475" s="3">
        <v>1699</v>
      </c>
    </row>
    <row r="476" ht="12.75">
      <c r="A476" s="3">
        <v>1700</v>
      </c>
    </row>
    <row r="477" ht="12.75">
      <c r="A477" s="3">
        <v>1701</v>
      </c>
    </row>
    <row r="478" ht="12.75">
      <c r="A478" s="3">
        <v>1702</v>
      </c>
    </row>
    <row r="479" ht="12.75">
      <c r="A479" s="3">
        <v>1703</v>
      </c>
    </row>
    <row r="480" ht="12.75">
      <c r="A480" s="3">
        <v>1704</v>
      </c>
    </row>
    <row r="481" ht="12.75">
      <c r="A481" s="3">
        <v>1705</v>
      </c>
    </row>
    <row r="482" ht="12.75">
      <c r="A482" s="3">
        <v>1706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Y183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0" customWidth="1"/>
    <col min="2" max="2" width="10.28125" style="0" customWidth="1"/>
    <col min="3" max="3" width="12.421875" style="0" customWidth="1"/>
    <col min="4" max="4" width="10.28125" style="0" customWidth="1"/>
    <col min="5" max="5" width="12.421875" style="0" customWidth="1"/>
    <col min="6" max="6" width="10.28125" style="0" customWidth="1"/>
    <col min="7" max="7" width="12.421875" style="0" customWidth="1"/>
    <col min="8" max="8" width="11.421875" style="0" customWidth="1"/>
    <col min="9" max="9" width="12.421875" style="0" customWidth="1"/>
    <col min="10" max="10" width="11.421875" style="0" customWidth="1"/>
    <col min="11" max="11" width="12.421875" style="0" customWidth="1"/>
    <col min="12" max="12" width="11.421875" style="0" customWidth="1"/>
    <col min="13" max="13" width="12.7109375" style="0" customWidth="1"/>
    <col min="14" max="14" width="15.00390625" style="0" customWidth="1"/>
    <col min="15" max="16" width="10.57421875" style="0" customWidth="1"/>
    <col min="17" max="18" width="8.421875" style="0" customWidth="1"/>
    <col min="19" max="19" width="10.28125" style="0" customWidth="1"/>
    <col min="20" max="20" width="12.421875" style="0" customWidth="1"/>
    <col min="21" max="21" width="11.421875" style="0" customWidth="1"/>
    <col min="22" max="22" width="12.421875" style="0" customWidth="1"/>
    <col min="23" max="23" width="14.8515625" style="0" customWidth="1"/>
    <col min="24" max="25" width="8.7109375" style="0" customWidth="1"/>
  </cols>
  <sheetData>
    <row r="1" spans="1:18" ht="12.75">
      <c r="A1" s="3"/>
      <c r="B1" s="5" t="s">
        <v>110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4"/>
      <c r="R1" s="4"/>
    </row>
    <row r="2" spans="1:18" ht="12.75">
      <c r="A2" s="3"/>
      <c r="B2" s="5" t="s">
        <v>91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4"/>
      <c r="R2" s="4"/>
    </row>
    <row r="3" spans="1:18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"/>
      <c r="P3" s="2"/>
      <c r="Q3" s="4"/>
      <c r="R3" s="4"/>
    </row>
    <row r="4" spans="1:18" ht="12.75">
      <c r="A4" s="3" t="s">
        <v>125</v>
      </c>
      <c r="B4" s="5" t="s">
        <v>84</v>
      </c>
      <c r="C4" s="5" t="s">
        <v>84</v>
      </c>
      <c r="D4" s="5" t="s">
        <v>84</v>
      </c>
      <c r="E4" s="5" t="s">
        <v>84</v>
      </c>
      <c r="F4" s="5" t="s">
        <v>84</v>
      </c>
      <c r="G4" s="5" t="s">
        <v>84</v>
      </c>
      <c r="H4" s="5" t="s">
        <v>117</v>
      </c>
      <c r="I4" s="5" t="s">
        <v>117</v>
      </c>
      <c r="J4" s="5" t="s">
        <v>117</v>
      </c>
      <c r="K4" s="5" t="s">
        <v>117</v>
      </c>
      <c r="L4" s="5" t="s">
        <v>117</v>
      </c>
      <c r="M4" s="5" t="s">
        <v>117</v>
      </c>
      <c r="N4" s="7" t="s">
        <v>3</v>
      </c>
      <c r="O4" s="2" t="s">
        <v>114</v>
      </c>
      <c r="P4" s="2" t="s">
        <v>114</v>
      </c>
      <c r="Q4" s="5"/>
      <c r="R4" s="5"/>
    </row>
    <row r="5" spans="1:18" ht="12.75">
      <c r="A5" s="3"/>
      <c r="B5" s="5" t="s">
        <v>79</v>
      </c>
      <c r="C5" s="5" t="s">
        <v>79</v>
      </c>
      <c r="D5" s="5" t="s">
        <v>72</v>
      </c>
      <c r="E5" s="5" t="s">
        <v>72</v>
      </c>
      <c r="F5" s="5" t="s">
        <v>81</v>
      </c>
      <c r="G5" s="5" t="s">
        <v>81</v>
      </c>
      <c r="H5" s="5" t="s">
        <v>79</v>
      </c>
      <c r="I5" s="5" t="s">
        <v>79</v>
      </c>
      <c r="J5" s="5" t="s">
        <v>72</v>
      </c>
      <c r="K5" s="5" t="s">
        <v>72</v>
      </c>
      <c r="L5" s="5" t="s">
        <v>81</v>
      </c>
      <c r="M5" s="5" t="s">
        <v>81</v>
      </c>
      <c r="N5" s="5" t="s">
        <v>81</v>
      </c>
      <c r="O5" s="7" t="s">
        <v>108</v>
      </c>
      <c r="P5" s="7" t="s">
        <v>108</v>
      </c>
      <c r="Q5" s="5"/>
      <c r="R5" s="5"/>
    </row>
    <row r="6" spans="1:18" ht="12.75">
      <c r="A6" s="3"/>
      <c r="B6" s="5" t="s">
        <v>95</v>
      </c>
      <c r="C6" s="5" t="s">
        <v>8</v>
      </c>
      <c r="D6" s="5" t="s">
        <v>95</v>
      </c>
      <c r="E6" s="5" t="s">
        <v>8</v>
      </c>
      <c r="F6" s="5" t="s">
        <v>74</v>
      </c>
      <c r="G6" s="5" t="s">
        <v>0</v>
      </c>
      <c r="H6" s="5" t="s">
        <v>95</v>
      </c>
      <c r="I6" s="5" t="s">
        <v>8</v>
      </c>
      <c r="J6" s="5" t="s">
        <v>94</v>
      </c>
      <c r="K6" s="5" t="s">
        <v>8</v>
      </c>
      <c r="L6" s="5" t="s">
        <v>74</v>
      </c>
      <c r="M6" s="5" t="s">
        <v>0</v>
      </c>
      <c r="N6" s="5" t="s">
        <v>72</v>
      </c>
      <c r="O6" s="2" t="s">
        <v>89</v>
      </c>
      <c r="P6" s="2" t="s">
        <v>93</v>
      </c>
      <c r="Q6" s="5"/>
      <c r="R6" s="5"/>
    </row>
    <row r="8" spans="1:18" ht="12.75">
      <c r="A8" s="3">
        <v>1426</v>
      </c>
      <c r="B8" s="4">
        <v>190.76041026</v>
      </c>
      <c r="C8" s="4">
        <v>10948.52</v>
      </c>
      <c r="D8" s="4">
        <v>0</v>
      </c>
      <c r="E8" s="4">
        <v>0</v>
      </c>
      <c r="F8" s="4">
        <v>190.76041026</v>
      </c>
      <c r="G8" s="4">
        <v>10948.52</v>
      </c>
      <c r="H8" s="4">
        <v>2340.8809832362504</v>
      </c>
      <c r="I8" s="4">
        <v>11310.77</v>
      </c>
      <c r="J8" s="4">
        <v>0</v>
      </c>
      <c r="K8" s="4">
        <v>0</v>
      </c>
      <c r="L8" s="4">
        <v>2340.8809832362504</v>
      </c>
      <c r="M8" s="4">
        <v>11310.77</v>
      </c>
      <c r="N8" s="4">
        <v>22259.29</v>
      </c>
      <c r="O8" s="1">
        <v>0.49186294800957264</v>
      </c>
      <c r="P8" s="1">
        <v>0.5081370519904274</v>
      </c>
      <c r="Q8" s="4"/>
      <c r="R8" s="4"/>
    </row>
    <row r="9" spans="1:18" ht="12.75">
      <c r="A9" s="3">
        <v>1427</v>
      </c>
      <c r="B9" s="4">
        <v>503.427344952</v>
      </c>
      <c r="C9" s="4">
        <v>32466.33</v>
      </c>
      <c r="D9" s="4">
        <v>0</v>
      </c>
      <c r="E9" s="4">
        <v>0</v>
      </c>
      <c r="F9" s="4">
        <v>503.427344952</v>
      </c>
      <c r="G9" s="4">
        <v>32466.33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32466.33</v>
      </c>
      <c r="O9" s="1">
        <v>1</v>
      </c>
      <c r="P9" s="1">
        <v>0</v>
      </c>
      <c r="Q9" s="4"/>
      <c r="R9" s="4"/>
    </row>
    <row r="10" spans="1:18" ht="12.75">
      <c r="A10" s="3">
        <v>1428</v>
      </c>
      <c r="B10" s="4">
        <v>44.721249887999996</v>
      </c>
      <c r="C10" s="4">
        <v>2266.11</v>
      </c>
      <c r="D10" s="4">
        <v>0</v>
      </c>
      <c r="E10" s="4">
        <v>0</v>
      </c>
      <c r="F10" s="4">
        <v>44.721249887999996</v>
      </c>
      <c r="G10" s="4">
        <v>2266.11</v>
      </c>
      <c r="H10" s="4">
        <v>1078.64744617875</v>
      </c>
      <c r="I10" s="4">
        <v>5267.28</v>
      </c>
      <c r="J10" s="4">
        <v>0</v>
      </c>
      <c r="K10" s="4">
        <v>0</v>
      </c>
      <c r="L10" s="4">
        <v>1078.64744617875</v>
      </c>
      <c r="M10" s="4">
        <v>5267.28</v>
      </c>
      <c r="N10" s="4">
        <v>7533.39</v>
      </c>
      <c r="O10" s="1">
        <v>0.3008087992258466</v>
      </c>
      <c r="P10" s="1">
        <v>0.6991912007741535</v>
      </c>
      <c r="Q10" s="4"/>
      <c r="R10" s="4"/>
    </row>
    <row r="11" spans="1:18" ht="12.75">
      <c r="A11" s="3">
        <v>1429</v>
      </c>
      <c r="B11" s="4">
        <v>1090.332561507</v>
      </c>
      <c r="C11" s="4">
        <v>64268.27</v>
      </c>
      <c r="D11" s="4">
        <v>12.129953724</v>
      </c>
      <c r="E11" s="4">
        <v>789.93</v>
      </c>
      <c r="F11" s="4">
        <v>1102.462515231</v>
      </c>
      <c r="G11" s="4">
        <v>65058.2</v>
      </c>
      <c r="H11" s="4">
        <v>16996.00952515375</v>
      </c>
      <c r="I11" s="4">
        <v>93021.38</v>
      </c>
      <c r="J11" s="4">
        <v>287.88560158662494</v>
      </c>
      <c r="K11" s="4">
        <v>1575.84</v>
      </c>
      <c r="L11" s="4">
        <v>17283.895126740375</v>
      </c>
      <c r="M11" s="4">
        <v>94597.22</v>
      </c>
      <c r="N11" s="4">
        <v>159655.41999999998</v>
      </c>
      <c r="O11" s="1">
        <v>0.40749133352315886</v>
      </c>
      <c r="P11" s="1">
        <v>0.5925086664768413</v>
      </c>
      <c r="Q11" s="4"/>
      <c r="R11" s="4"/>
    </row>
    <row r="12" spans="1:18" ht="12.75">
      <c r="A12" s="3">
        <v>1430</v>
      </c>
      <c r="B12" s="4">
        <v>32.620666512</v>
      </c>
      <c r="C12" s="4">
        <v>1919.24</v>
      </c>
      <c r="D12" s="4">
        <v>793.547642496</v>
      </c>
      <c r="E12" s="4">
        <v>51334.69</v>
      </c>
      <c r="F12" s="4">
        <v>826.1683090079999</v>
      </c>
      <c r="G12" s="4">
        <v>53253.93</v>
      </c>
      <c r="H12" s="4">
        <v>8207.637570545001</v>
      </c>
      <c r="I12" s="4">
        <v>45065.4</v>
      </c>
      <c r="J12" s="4">
        <v>4244.779220989124</v>
      </c>
      <c r="K12" s="4">
        <v>23242.74</v>
      </c>
      <c r="L12" s="4">
        <v>12452.416791534124</v>
      </c>
      <c r="M12" s="4">
        <v>68308.14</v>
      </c>
      <c r="N12" s="4">
        <v>121562.07</v>
      </c>
      <c r="O12" s="1">
        <v>0.4380801511524113</v>
      </c>
      <c r="P12" s="1">
        <v>0.5619198488475887</v>
      </c>
      <c r="Q12" s="4"/>
      <c r="R12" s="4"/>
    </row>
    <row r="13" spans="1:18" ht="12.75">
      <c r="A13" s="3">
        <v>1431</v>
      </c>
      <c r="B13" s="4">
        <v>1.578656205</v>
      </c>
      <c r="C13" s="4">
        <v>92.94</v>
      </c>
      <c r="D13" s="4">
        <v>1025.414302311</v>
      </c>
      <c r="E13" s="4">
        <v>66649.44</v>
      </c>
      <c r="F13" s="4">
        <v>1026.992958516</v>
      </c>
      <c r="G13" s="4">
        <v>66742.38</v>
      </c>
      <c r="H13" s="4">
        <v>1312.38136666</v>
      </c>
      <c r="I13" s="4">
        <v>7240.24</v>
      </c>
      <c r="J13" s="4">
        <v>673.5242876687499</v>
      </c>
      <c r="K13" s="4">
        <v>3677.5</v>
      </c>
      <c r="L13" s="4">
        <v>1985.9056543287497</v>
      </c>
      <c r="M13" s="4">
        <v>10917.74</v>
      </c>
      <c r="N13" s="4">
        <v>77660.12000000001</v>
      </c>
      <c r="O13" s="1">
        <v>0.8594163902914391</v>
      </c>
      <c r="P13" s="1">
        <v>0.14058360970856082</v>
      </c>
      <c r="Q13" s="4"/>
      <c r="R13" s="4"/>
    </row>
    <row r="14" spans="1:18" ht="12.75">
      <c r="A14" s="3">
        <v>1432</v>
      </c>
      <c r="B14" s="4">
        <v>0.40139475599999996</v>
      </c>
      <c r="C14" s="4">
        <v>23.6</v>
      </c>
      <c r="D14" s="4">
        <v>334.11218378999996</v>
      </c>
      <c r="E14" s="4">
        <v>21863.37</v>
      </c>
      <c r="F14" s="4">
        <v>334.51357854599996</v>
      </c>
      <c r="G14" s="4">
        <v>21886.969999999998</v>
      </c>
      <c r="H14" s="4">
        <v>24.46407215875</v>
      </c>
      <c r="I14" s="4">
        <v>135.14</v>
      </c>
      <c r="J14" s="4">
        <v>84.270870999</v>
      </c>
      <c r="K14" s="4">
        <v>459.86</v>
      </c>
      <c r="L14" s="4">
        <v>108.73494315775</v>
      </c>
      <c r="M14" s="4">
        <v>595</v>
      </c>
      <c r="N14" s="4">
        <v>22481.969999999998</v>
      </c>
      <c r="O14" s="1">
        <v>0.9735343477462162</v>
      </c>
      <c r="P14" s="1">
        <v>0.026465652253783813</v>
      </c>
      <c r="Q14" s="4"/>
      <c r="R14" s="4"/>
    </row>
    <row r="15" spans="1:18" ht="12.75">
      <c r="A15" s="3">
        <v>1433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1">
        <v>0</v>
      </c>
      <c r="P15" s="1">
        <v>0</v>
      </c>
      <c r="Q15" s="4"/>
      <c r="R15" s="4"/>
    </row>
    <row r="16" spans="1:18" ht="12.75">
      <c r="A16" s="3">
        <v>1434</v>
      </c>
      <c r="B16" s="4">
        <v>913.00174287</v>
      </c>
      <c r="C16" s="4">
        <v>50889.23</v>
      </c>
      <c r="D16" s="4">
        <v>44.562160502999994</v>
      </c>
      <c r="E16" s="4">
        <v>2483.77</v>
      </c>
      <c r="F16" s="4">
        <v>957.563903373</v>
      </c>
      <c r="G16" s="4">
        <v>53373</v>
      </c>
      <c r="H16" s="4">
        <v>14519.86075271375</v>
      </c>
      <c r="I16" s="4">
        <v>74326.56</v>
      </c>
      <c r="J16" s="4">
        <v>107.30884959375001</v>
      </c>
      <c r="K16" s="4">
        <v>548.95</v>
      </c>
      <c r="L16" s="4">
        <v>14627.1696023075</v>
      </c>
      <c r="M16" s="4">
        <v>74875.51</v>
      </c>
      <c r="N16" s="4">
        <v>128248.51</v>
      </c>
      <c r="O16" s="1">
        <v>0.416168577709012</v>
      </c>
      <c r="P16" s="1">
        <v>0.5838314222909881</v>
      </c>
      <c r="Q16" s="4"/>
      <c r="R16" s="4"/>
    </row>
    <row r="17" spans="1:18" ht="12.75">
      <c r="A17" s="3">
        <v>1435</v>
      </c>
      <c r="B17" s="4">
        <v>654.831488892</v>
      </c>
      <c r="C17" s="4">
        <v>36449.24</v>
      </c>
      <c r="D17" s="4">
        <v>594.149902395</v>
      </c>
      <c r="E17" s="4">
        <v>33116.88</v>
      </c>
      <c r="F17" s="4">
        <v>1248.981391287</v>
      </c>
      <c r="G17" s="4">
        <v>69566.12</v>
      </c>
      <c r="H17" s="4">
        <v>6986.99061060875</v>
      </c>
      <c r="I17" s="4">
        <v>35777.69</v>
      </c>
      <c r="J17" s="4">
        <v>1430.66738381875</v>
      </c>
      <c r="K17" s="4">
        <v>7319.36</v>
      </c>
      <c r="L17" s="4">
        <v>8417.6579944275</v>
      </c>
      <c r="M17" s="4">
        <v>43097.05</v>
      </c>
      <c r="N17" s="4">
        <v>112663.17</v>
      </c>
      <c r="O17" s="1">
        <v>0.617469932720693</v>
      </c>
      <c r="P17" s="1">
        <v>0.382530067279307</v>
      </c>
      <c r="Q17" s="4"/>
      <c r="R17" s="4"/>
    </row>
    <row r="18" spans="1:18" ht="12.75">
      <c r="A18" s="3">
        <v>1436</v>
      </c>
      <c r="B18" s="4">
        <v>572.386474527</v>
      </c>
      <c r="C18" s="4">
        <v>31903.85</v>
      </c>
      <c r="D18" s="4">
        <v>554.526855414</v>
      </c>
      <c r="E18" s="4">
        <v>30908.26</v>
      </c>
      <c r="F18" s="4">
        <v>1126.913329941</v>
      </c>
      <c r="G18" s="4">
        <v>62812.11</v>
      </c>
      <c r="H18" s="4">
        <v>6353.270283106251</v>
      </c>
      <c r="I18" s="4">
        <v>32556.08</v>
      </c>
      <c r="J18" s="4">
        <v>1922.95112923375</v>
      </c>
      <c r="K18" s="4">
        <v>9848.89</v>
      </c>
      <c r="L18" s="4">
        <v>8276.22141234</v>
      </c>
      <c r="M18" s="4">
        <v>42404.97</v>
      </c>
      <c r="N18" s="4">
        <v>105217.08</v>
      </c>
      <c r="O18" s="1">
        <v>0.5969763654342052</v>
      </c>
      <c r="P18" s="1">
        <v>0.4030236345657948</v>
      </c>
      <c r="Q18" s="4"/>
      <c r="R18" s="4"/>
    </row>
    <row r="19" spans="1:18" ht="12.75">
      <c r="A19" s="3">
        <v>1437</v>
      </c>
      <c r="B19" s="4">
        <v>201.155065923</v>
      </c>
      <c r="C19" s="4">
        <v>11212.05</v>
      </c>
      <c r="D19" s="4">
        <v>483.72473650200004</v>
      </c>
      <c r="E19" s="4">
        <v>26962</v>
      </c>
      <c r="F19" s="4">
        <v>684.879802425</v>
      </c>
      <c r="G19" s="4">
        <v>38174.05</v>
      </c>
      <c r="H19" s="4">
        <v>5099.62145401625</v>
      </c>
      <c r="I19" s="4">
        <v>26145.49</v>
      </c>
      <c r="J19" s="4">
        <v>2114.53554092375</v>
      </c>
      <c r="K19" s="4">
        <v>10855.25</v>
      </c>
      <c r="L19" s="4">
        <v>7214.15699494</v>
      </c>
      <c r="M19" s="4">
        <v>37000.740000000005</v>
      </c>
      <c r="N19" s="4">
        <v>75174.79000000001</v>
      </c>
      <c r="O19" s="1">
        <v>0.5078038794654431</v>
      </c>
      <c r="P19" s="1">
        <v>0.49219612053455686</v>
      </c>
      <c r="Q19" s="4"/>
      <c r="R19" s="4"/>
    </row>
    <row r="20" spans="1:18" ht="12.75">
      <c r="A20" s="3">
        <v>1438</v>
      </c>
      <c r="B20" s="4">
        <v>199.67920593600002</v>
      </c>
      <c r="C20" s="4">
        <v>11129.78</v>
      </c>
      <c r="D20" s="4">
        <v>65.63293766400001</v>
      </c>
      <c r="E20" s="4">
        <v>3658.29</v>
      </c>
      <c r="F20" s="4">
        <v>265.3121436</v>
      </c>
      <c r="G20" s="4">
        <v>14788.07</v>
      </c>
      <c r="H20" s="4">
        <v>2992.80276806875</v>
      </c>
      <c r="I20" s="4">
        <v>15355.41</v>
      </c>
      <c r="J20" s="4">
        <v>311.019747675</v>
      </c>
      <c r="K20" s="4">
        <v>1597.8</v>
      </c>
      <c r="L20" s="4">
        <v>3303.82251574375</v>
      </c>
      <c r="M20" s="4">
        <v>16953.21</v>
      </c>
      <c r="N20" s="4">
        <v>31741.280000000002</v>
      </c>
      <c r="O20" s="1">
        <v>0.46589394000493994</v>
      </c>
      <c r="P20" s="1">
        <v>0.53410605999506</v>
      </c>
      <c r="Q20" s="4"/>
      <c r="R20" s="4"/>
    </row>
    <row r="21" spans="1:18" ht="12.75">
      <c r="A21" s="3">
        <v>1439</v>
      </c>
      <c r="B21" s="4">
        <v>179.86645868099998</v>
      </c>
      <c r="C21" s="4">
        <v>10025.47</v>
      </c>
      <c r="D21" s="4">
        <v>0</v>
      </c>
      <c r="E21" s="4">
        <v>0</v>
      </c>
      <c r="F21" s="4">
        <v>179.86645868099998</v>
      </c>
      <c r="G21" s="4">
        <v>10025.47</v>
      </c>
      <c r="H21" s="4">
        <v>2425.0861788737498</v>
      </c>
      <c r="I21" s="4">
        <v>12451.41</v>
      </c>
      <c r="J21" s="4">
        <v>0</v>
      </c>
      <c r="K21" s="4">
        <v>0</v>
      </c>
      <c r="L21" s="4">
        <v>2425.0861788737498</v>
      </c>
      <c r="M21" s="4">
        <v>12451.41</v>
      </c>
      <c r="N21" s="4">
        <v>22476.879999999997</v>
      </c>
      <c r="O21" s="1">
        <v>0.4460347699502778</v>
      </c>
      <c r="P21" s="1">
        <v>0.5539652300497223</v>
      </c>
      <c r="Q21" s="4"/>
      <c r="R21" s="4"/>
    </row>
    <row r="22" spans="1:18" ht="12.75">
      <c r="A22" s="3">
        <v>1440</v>
      </c>
      <c r="B22" s="4">
        <v>56.432676152999996</v>
      </c>
      <c r="C22" s="4">
        <v>3145.49</v>
      </c>
      <c r="D22" s="4">
        <v>0</v>
      </c>
      <c r="E22" s="4">
        <v>0</v>
      </c>
      <c r="F22" s="4">
        <v>56.432676152999996</v>
      </c>
      <c r="G22" s="4">
        <v>3145.49</v>
      </c>
      <c r="H22" s="4">
        <v>654.8771761</v>
      </c>
      <c r="I22" s="4">
        <v>3399.93</v>
      </c>
      <c r="J22" s="4">
        <v>0</v>
      </c>
      <c r="K22" s="4">
        <v>0</v>
      </c>
      <c r="L22" s="4">
        <v>654.8771761</v>
      </c>
      <c r="M22" s="4">
        <v>3399.93</v>
      </c>
      <c r="N22" s="4">
        <v>6545.42</v>
      </c>
      <c r="O22" s="1">
        <v>0.4805635085296283</v>
      </c>
      <c r="P22" s="1">
        <v>0.5194364914703716</v>
      </c>
      <c r="Q22" s="4"/>
      <c r="R22" s="4"/>
    </row>
    <row r="23" spans="1:18" ht="12.75">
      <c r="A23" s="3">
        <v>1441</v>
      </c>
      <c r="B23" s="4">
        <v>3.465701064</v>
      </c>
      <c r="C23" s="4">
        <v>193.12</v>
      </c>
      <c r="D23" s="4">
        <v>0</v>
      </c>
      <c r="E23" s="4">
        <v>0</v>
      </c>
      <c r="F23" s="4">
        <v>3.465701064</v>
      </c>
      <c r="G23" s="4">
        <v>193.12</v>
      </c>
      <c r="H23" s="4">
        <v>15.550987383749998</v>
      </c>
      <c r="I23" s="4">
        <v>79.62</v>
      </c>
      <c r="J23" s="4">
        <v>0</v>
      </c>
      <c r="K23" s="4">
        <v>0</v>
      </c>
      <c r="L23" s="4">
        <v>15.550987383749998</v>
      </c>
      <c r="M23" s="4">
        <v>79.62</v>
      </c>
      <c r="N23" s="4">
        <v>272.74</v>
      </c>
      <c r="O23" s="1">
        <v>0.7080736232309159</v>
      </c>
      <c r="P23" s="1">
        <v>0.2919263767690841</v>
      </c>
      <c r="Q23" s="4"/>
      <c r="R23" s="4"/>
    </row>
    <row r="24" spans="1:18" ht="12.75">
      <c r="A24" s="3">
        <v>1442</v>
      </c>
      <c r="B24" s="4">
        <v>31.499698229999996</v>
      </c>
      <c r="C24" s="4">
        <v>1755.67</v>
      </c>
      <c r="D24" s="4">
        <v>0</v>
      </c>
      <c r="E24" s="4">
        <v>0</v>
      </c>
      <c r="F24" s="4">
        <v>31.499698229999996</v>
      </c>
      <c r="G24" s="4">
        <v>1755.67</v>
      </c>
      <c r="H24" s="4">
        <v>141.27239368374998</v>
      </c>
      <c r="I24" s="4">
        <v>723.78</v>
      </c>
      <c r="J24" s="4">
        <v>0</v>
      </c>
      <c r="K24" s="4">
        <v>0</v>
      </c>
      <c r="L24" s="4">
        <v>141.27239368374998</v>
      </c>
      <c r="M24" s="4">
        <v>723.78</v>
      </c>
      <c r="N24" s="4">
        <v>2479.45</v>
      </c>
      <c r="O24" s="1">
        <v>0.7080884873661498</v>
      </c>
      <c r="P24" s="1">
        <v>0.29191151263385023</v>
      </c>
      <c r="Q24" s="4"/>
      <c r="R24" s="4"/>
    </row>
    <row r="25" spans="1:18" ht="12.75">
      <c r="A25" s="3">
        <v>1443</v>
      </c>
      <c r="B25" s="4">
        <v>208.003252065</v>
      </c>
      <c r="C25" s="4">
        <v>11995.52</v>
      </c>
      <c r="D25" s="4">
        <v>0</v>
      </c>
      <c r="E25" s="4">
        <v>0</v>
      </c>
      <c r="F25" s="4">
        <v>208.003252065</v>
      </c>
      <c r="G25" s="4">
        <v>11995.52</v>
      </c>
      <c r="H25" s="4">
        <v>164.07112631875</v>
      </c>
      <c r="I25" s="4">
        <v>849.46</v>
      </c>
      <c r="J25" s="4">
        <v>0</v>
      </c>
      <c r="K25" s="4">
        <v>0</v>
      </c>
      <c r="L25" s="4">
        <v>164.07112631875</v>
      </c>
      <c r="M25" s="4">
        <v>849.46</v>
      </c>
      <c r="N25" s="4">
        <v>12844.98</v>
      </c>
      <c r="O25" s="1">
        <v>0.9338683283274868</v>
      </c>
      <c r="P25" s="1">
        <v>0.06613167167251331</v>
      </c>
      <c r="Q25" s="4"/>
      <c r="R25" s="4"/>
    </row>
    <row r="26" spans="1:18" ht="12.75">
      <c r="A26" s="3">
        <v>1444</v>
      </c>
      <c r="B26" s="4">
        <v>214.229765841</v>
      </c>
      <c r="C26" s="4">
        <v>12438.39</v>
      </c>
      <c r="D26" s="4">
        <v>0</v>
      </c>
      <c r="E26" s="4">
        <v>0</v>
      </c>
      <c r="F26" s="4">
        <v>214.229765841</v>
      </c>
      <c r="G26" s="4">
        <v>12438.39</v>
      </c>
      <c r="H26" s="4">
        <v>157.45667919624998</v>
      </c>
      <c r="I26" s="4">
        <v>805.5</v>
      </c>
      <c r="J26" s="4">
        <v>0</v>
      </c>
      <c r="K26" s="4">
        <v>0</v>
      </c>
      <c r="L26" s="4">
        <v>157.45667919624998</v>
      </c>
      <c r="M26" s="4">
        <v>805.5</v>
      </c>
      <c r="N26" s="4">
        <v>13243.89</v>
      </c>
      <c r="O26" s="1">
        <v>0.939179500886824</v>
      </c>
      <c r="P26" s="1">
        <v>0.06082049911317597</v>
      </c>
      <c r="Q26" s="4"/>
      <c r="R26" s="4"/>
    </row>
    <row r="27" spans="1:18" ht="12.75">
      <c r="A27" s="3">
        <v>1445</v>
      </c>
      <c r="B27" s="4">
        <v>102.458458998</v>
      </c>
      <c r="C27" s="4">
        <v>5948.75</v>
      </c>
      <c r="D27" s="4">
        <v>0</v>
      </c>
      <c r="E27" s="4">
        <v>0</v>
      </c>
      <c r="F27" s="4">
        <v>102.458458998</v>
      </c>
      <c r="G27" s="4">
        <v>5948.75</v>
      </c>
      <c r="H27" s="4">
        <v>35.06595194375</v>
      </c>
      <c r="I27" s="4">
        <v>179.4</v>
      </c>
      <c r="J27" s="4">
        <v>0</v>
      </c>
      <c r="K27" s="4">
        <v>0</v>
      </c>
      <c r="L27" s="4">
        <v>35.06595194375</v>
      </c>
      <c r="M27" s="4">
        <v>179.4</v>
      </c>
      <c r="N27" s="4">
        <v>6128.15</v>
      </c>
      <c r="O27" s="1">
        <v>0.9707252596623778</v>
      </c>
      <c r="P27" s="1">
        <v>0.029274740337622288</v>
      </c>
      <c r="Q27" s="4"/>
      <c r="R27" s="4"/>
    </row>
    <row r="28" spans="1:18" ht="12.75">
      <c r="A28" s="3">
        <v>1446</v>
      </c>
      <c r="B28" s="4">
        <v>12.75162609</v>
      </c>
      <c r="C28" s="4">
        <v>740.42</v>
      </c>
      <c r="D28" s="4">
        <v>0</v>
      </c>
      <c r="E28" s="4">
        <v>0</v>
      </c>
      <c r="F28" s="4">
        <v>12.75162609</v>
      </c>
      <c r="G28" s="4">
        <v>740.42</v>
      </c>
      <c r="H28" s="4">
        <v>8.913084775</v>
      </c>
      <c r="I28" s="4">
        <v>45.6</v>
      </c>
      <c r="J28" s="4">
        <v>0</v>
      </c>
      <c r="K28" s="4">
        <v>0</v>
      </c>
      <c r="L28" s="4">
        <v>8.913084775</v>
      </c>
      <c r="M28" s="4">
        <v>45.6</v>
      </c>
      <c r="N28" s="4">
        <v>786.02</v>
      </c>
      <c r="O28" s="1">
        <v>0.9419862090023154</v>
      </c>
      <c r="P28" s="1">
        <v>0.05801379099768454</v>
      </c>
      <c r="Q28" s="4"/>
      <c r="R28" s="4"/>
    </row>
    <row r="29" spans="1:18" ht="12.75">
      <c r="A29" s="3">
        <v>1447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20.640827899999998</v>
      </c>
      <c r="I29" s="4">
        <v>158.33</v>
      </c>
      <c r="J29" s="4">
        <v>0</v>
      </c>
      <c r="K29" s="4">
        <v>0</v>
      </c>
      <c r="L29" s="4">
        <v>20.640827899999998</v>
      </c>
      <c r="M29" s="4">
        <v>158.33</v>
      </c>
      <c r="N29" s="4">
        <v>158.33</v>
      </c>
      <c r="O29" s="1">
        <v>0</v>
      </c>
      <c r="P29" s="1">
        <v>1</v>
      </c>
      <c r="Q29" s="4"/>
      <c r="R29" s="4"/>
    </row>
    <row r="30" spans="1:18" ht="12.75">
      <c r="A30" s="3">
        <v>1448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/>
      <c r="R30" s="4"/>
    </row>
    <row r="31" spans="1:18" ht="12.75">
      <c r="A31" s="3">
        <v>1449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/>
      <c r="R31" s="4"/>
    </row>
    <row r="32" spans="1:18" ht="12.75">
      <c r="A32" s="3">
        <v>1450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/>
      <c r="R32" s="4"/>
    </row>
    <row r="33" spans="1:18" ht="12.75">
      <c r="A33" s="3">
        <v>1451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/>
      <c r="R33" s="4"/>
    </row>
    <row r="34" spans="1:18" ht="12.75">
      <c r="A34" s="3">
        <v>1452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/>
      <c r="R34" s="4"/>
    </row>
    <row r="35" spans="1:18" ht="12.75">
      <c r="A35" s="3">
        <v>1453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/>
      <c r="R35" s="4"/>
    </row>
    <row r="36" spans="1:18" ht="12.75">
      <c r="A36" s="3">
        <v>1454</v>
      </c>
      <c r="B36" s="4">
        <v>809.953429383</v>
      </c>
      <c r="C36" s="4">
        <v>49639.08</v>
      </c>
      <c r="D36" s="4">
        <v>303.114229005</v>
      </c>
      <c r="E36" s="4">
        <v>18576.81</v>
      </c>
      <c r="F36" s="4">
        <v>1113.067658388</v>
      </c>
      <c r="G36" s="4">
        <v>68215.89</v>
      </c>
      <c r="H36" s="4">
        <v>75.31556634875001</v>
      </c>
      <c r="I36" s="4">
        <v>406.93</v>
      </c>
      <c r="J36" s="4">
        <v>0</v>
      </c>
      <c r="K36" s="4">
        <v>0</v>
      </c>
      <c r="L36" s="4">
        <v>75.31556634875001</v>
      </c>
      <c r="M36" s="4">
        <v>406.93</v>
      </c>
      <c r="N36" s="4">
        <v>68622.81999999999</v>
      </c>
      <c r="O36" s="1">
        <v>0.9940700484182959</v>
      </c>
      <c r="P36" s="1">
        <v>0.005929951581704162</v>
      </c>
      <c r="Q36" s="4"/>
      <c r="R36" s="4"/>
    </row>
    <row r="37" spans="1:18" ht="12.75">
      <c r="A37" s="3">
        <v>1455</v>
      </c>
      <c r="B37" s="4">
        <v>802.0895187059999</v>
      </c>
      <c r="C37" s="4">
        <v>49157.09</v>
      </c>
      <c r="D37" s="4">
        <v>990.218835291</v>
      </c>
      <c r="E37" s="4">
        <v>60686.86</v>
      </c>
      <c r="F37" s="4">
        <v>1792.3083539969998</v>
      </c>
      <c r="G37" s="4">
        <v>109843.95</v>
      </c>
      <c r="H37" s="4">
        <v>190.5054593225</v>
      </c>
      <c r="I37" s="4">
        <v>1012.97</v>
      </c>
      <c r="J37" s="4">
        <v>243.25684789874998</v>
      </c>
      <c r="K37" s="4">
        <v>1336.35</v>
      </c>
      <c r="L37" s="4">
        <v>433.76230722125</v>
      </c>
      <c r="M37" s="4">
        <v>2349.3199999999997</v>
      </c>
      <c r="N37" s="4">
        <v>112193.26999999999</v>
      </c>
      <c r="O37" s="1">
        <v>0.9790600630501277</v>
      </c>
      <c r="P37" s="1">
        <v>0.020939936949872305</v>
      </c>
      <c r="Q37" s="4"/>
      <c r="R37" s="4"/>
    </row>
    <row r="38" spans="1:18" ht="12.75">
      <c r="A38" s="3">
        <v>1456</v>
      </c>
      <c r="B38" s="4">
        <v>256.936699362</v>
      </c>
      <c r="C38" s="4">
        <v>15746.67</v>
      </c>
      <c r="D38" s="4">
        <v>272.61801766499997</v>
      </c>
      <c r="E38" s="4">
        <v>16707.75</v>
      </c>
      <c r="F38" s="4">
        <v>529.5547170269999</v>
      </c>
      <c r="G38" s="4">
        <v>32454.42</v>
      </c>
      <c r="H38" s="4">
        <v>187.15132478875</v>
      </c>
      <c r="I38" s="4">
        <v>988.81</v>
      </c>
      <c r="J38" s="4">
        <v>56.035156651250006</v>
      </c>
      <c r="K38" s="4">
        <v>311.75</v>
      </c>
      <c r="L38" s="4">
        <v>243.18648144000002</v>
      </c>
      <c r="M38" s="4">
        <v>1300.56</v>
      </c>
      <c r="N38" s="4">
        <v>33754.979999999996</v>
      </c>
      <c r="O38" s="1">
        <v>0.9614705741197299</v>
      </c>
      <c r="P38" s="1">
        <v>0.03852942588027011</v>
      </c>
      <c r="Q38" s="4"/>
      <c r="R38" s="4"/>
    </row>
    <row r="39" spans="1:18" ht="12.75">
      <c r="A39" s="3">
        <v>1457</v>
      </c>
      <c r="B39" s="4">
        <v>264.279286362</v>
      </c>
      <c r="C39" s="4">
        <v>16196.72</v>
      </c>
      <c r="D39" s="4">
        <v>0</v>
      </c>
      <c r="E39" s="4">
        <v>0</v>
      </c>
      <c r="F39" s="4">
        <v>264.279286362</v>
      </c>
      <c r="G39" s="4">
        <v>16196.72</v>
      </c>
      <c r="H39" s="4">
        <v>7.5057556000000005</v>
      </c>
      <c r="I39" s="4">
        <v>69</v>
      </c>
      <c r="J39" s="4">
        <v>0</v>
      </c>
      <c r="K39" s="4">
        <v>0</v>
      </c>
      <c r="L39" s="4">
        <v>7.5057556000000005</v>
      </c>
      <c r="M39" s="4">
        <v>69</v>
      </c>
      <c r="N39" s="4">
        <v>16265.72</v>
      </c>
      <c r="O39" s="1">
        <v>0.995757949847901</v>
      </c>
      <c r="P39" s="1">
        <v>0.0042420501520990155</v>
      </c>
      <c r="Q39" s="4"/>
      <c r="R39" s="4"/>
    </row>
    <row r="40" spans="1:18" ht="12.75">
      <c r="A40" s="3">
        <v>1458</v>
      </c>
      <c r="B40" s="4">
        <v>243.010259352</v>
      </c>
      <c r="C40" s="4">
        <v>14893.16</v>
      </c>
      <c r="D40" s="4">
        <v>0</v>
      </c>
      <c r="E40" s="4">
        <v>0</v>
      </c>
      <c r="F40" s="4">
        <v>243.010259352</v>
      </c>
      <c r="G40" s="4">
        <v>14893.16</v>
      </c>
      <c r="H40" s="4">
        <v>59.952222855</v>
      </c>
      <c r="I40" s="4">
        <v>606.26</v>
      </c>
      <c r="J40" s="4">
        <v>0</v>
      </c>
      <c r="K40" s="4">
        <v>0</v>
      </c>
      <c r="L40" s="4">
        <v>59.952222855</v>
      </c>
      <c r="M40" s="4">
        <v>606.26</v>
      </c>
      <c r="N40" s="4">
        <v>15499.42</v>
      </c>
      <c r="O40" s="1">
        <v>0.9608849879543879</v>
      </c>
      <c r="P40" s="1">
        <v>0.039115012045612026</v>
      </c>
      <c r="Q40" s="4"/>
      <c r="R40" s="4"/>
    </row>
    <row r="41" spans="1:18" ht="12.75">
      <c r="A41" s="3">
        <v>1459</v>
      </c>
      <c r="B41" s="4">
        <v>17.118017826</v>
      </c>
      <c r="C41" s="4">
        <v>1049.08</v>
      </c>
      <c r="D41" s="4">
        <v>40.587373407</v>
      </c>
      <c r="E41" s="4">
        <v>2487.5</v>
      </c>
      <c r="F41" s="4">
        <v>57.705391233</v>
      </c>
      <c r="G41" s="4">
        <v>3536.58</v>
      </c>
      <c r="H41" s="4">
        <v>1.89989438625</v>
      </c>
      <c r="I41" s="4">
        <v>19.2</v>
      </c>
      <c r="J41" s="4">
        <v>0</v>
      </c>
      <c r="K41" s="4">
        <v>0</v>
      </c>
      <c r="L41" s="4">
        <v>1.89989438625</v>
      </c>
      <c r="M41" s="4">
        <v>19.2</v>
      </c>
      <c r="N41" s="4">
        <v>3555.78</v>
      </c>
      <c r="O41" s="1">
        <v>0.9946003408534837</v>
      </c>
      <c r="P41" s="1">
        <v>0.0053996591465163765</v>
      </c>
      <c r="Q41" s="4"/>
      <c r="R41" s="4"/>
    </row>
    <row r="42" spans="1:18" ht="12.75">
      <c r="A42" s="3">
        <v>1460</v>
      </c>
      <c r="B42" s="4">
        <v>22.612720431</v>
      </c>
      <c r="C42" s="4">
        <v>1385.91</v>
      </c>
      <c r="D42" s="4">
        <v>13.135888143</v>
      </c>
      <c r="E42" s="4">
        <v>805</v>
      </c>
      <c r="F42" s="4">
        <v>35.748608574</v>
      </c>
      <c r="G42" s="4">
        <v>2190.91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2190.91</v>
      </c>
      <c r="O42" s="1">
        <v>1</v>
      </c>
      <c r="P42" s="1">
        <v>0</v>
      </c>
      <c r="Q42" s="4"/>
      <c r="R42" s="4"/>
    </row>
    <row r="43" spans="1:18" ht="12.75">
      <c r="A43" s="3">
        <v>1461</v>
      </c>
      <c r="B43" s="4">
        <v>22.612720431</v>
      </c>
      <c r="C43" s="4">
        <v>1385.91</v>
      </c>
      <c r="D43" s="4">
        <v>0</v>
      </c>
      <c r="E43" s="4">
        <v>0</v>
      </c>
      <c r="F43" s="4">
        <v>22.612720431</v>
      </c>
      <c r="G43" s="4">
        <v>1385.91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1385.91</v>
      </c>
      <c r="O43" s="1">
        <v>1</v>
      </c>
      <c r="P43" s="1">
        <v>0</v>
      </c>
      <c r="Q43" s="4"/>
      <c r="R43" s="4"/>
    </row>
    <row r="44" spans="1:18" ht="12.75">
      <c r="A44" s="3">
        <v>1462</v>
      </c>
      <c r="B44" s="4">
        <v>10.365285315</v>
      </c>
      <c r="C44" s="4">
        <v>635.21</v>
      </c>
      <c r="D44" s="4">
        <v>0</v>
      </c>
      <c r="E44" s="4">
        <v>0</v>
      </c>
      <c r="F44" s="4">
        <v>10.365285315</v>
      </c>
      <c r="G44" s="4">
        <v>635.21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635.21</v>
      </c>
      <c r="O44" s="1">
        <v>1</v>
      </c>
      <c r="P44" s="1">
        <v>0</v>
      </c>
      <c r="Q44" s="4"/>
      <c r="R44" s="4"/>
    </row>
    <row r="45" spans="1:18" ht="12.75">
      <c r="A45" s="3">
        <v>1463</v>
      </c>
      <c r="B45" s="4">
        <v>0</v>
      </c>
      <c r="C45" s="4">
        <v>0</v>
      </c>
      <c r="D45" s="4">
        <v>0</v>
      </c>
      <c r="E45" s="4" t="e">
        <v>#VALUE!</v>
      </c>
      <c r="F45" s="4">
        <v>0</v>
      </c>
      <c r="G45" s="4" t="e">
        <v>#VALUE!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/>
      <c r="R45" s="4"/>
    </row>
    <row r="46" spans="1:18" ht="12.75">
      <c r="A46" s="3">
        <v>1464</v>
      </c>
      <c r="B46" s="4">
        <v>0</v>
      </c>
      <c r="C46" s="4">
        <v>0</v>
      </c>
      <c r="D46" s="4">
        <v>0</v>
      </c>
      <c r="E46" s="4" t="e">
        <v>#VALUE!</v>
      </c>
      <c r="F46" s="4">
        <v>0</v>
      </c>
      <c r="G46" s="4" t="e">
        <v>#VALUE!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/>
      <c r="R46" s="4"/>
    </row>
    <row r="47" spans="1:18" ht="12.75">
      <c r="A47" s="3">
        <v>1465</v>
      </c>
      <c r="B47" s="4">
        <v>0</v>
      </c>
      <c r="C47" s="4">
        <v>0</v>
      </c>
      <c r="D47" s="4">
        <v>0</v>
      </c>
      <c r="E47" s="4" t="e">
        <v>#VALUE!</v>
      </c>
      <c r="F47" s="4">
        <v>0</v>
      </c>
      <c r="G47" s="4" t="e">
        <v>#VALUE!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/>
      <c r="R47" s="4"/>
    </row>
    <row r="48" spans="1:18" ht="12.75">
      <c r="A48" s="3">
        <v>1466</v>
      </c>
      <c r="B48" s="4">
        <v>33.548280002999995</v>
      </c>
      <c r="C48" s="4">
        <v>2129.62</v>
      </c>
      <c r="D48" s="4">
        <v>31.896197928</v>
      </c>
      <c r="E48" s="4">
        <v>2024.82</v>
      </c>
      <c r="F48" s="4">
        <v>65.444477931</v>
      </c>
      <c r="G48" s="4">
        <v>4154.44</v>
      </c>
      <c r="H48" s="4">
        <v>428.03916857625</v>
      </c>
      <c r="I48" s="4">
        <v>2541.24</v>
      </c>
      <c r="J48" s="4">
        <v>559.62444643875</v>
      </c>
      <c r="K48" s="4">
        <v>3342.18</v>
      </c>
      <c r="L48" s="4">
        <v>987.663615015</v>
      </c>
      <c r="M48" s="4">
        <v>5883.42</v>
      </c>
      <c r="N48" s="4">
        <v>10037.86</v>
      </c>
      <c r="O48" s="1">
        <v>0.4138770614453678</v>
      </c>
      <c r="P48" s="1">
        <v>0.5861229385546322</v>
      </c>
      <c r="Q48" s="4"/>
      <c r="R48" s="4"/>
    </row>
    <row r="49" spans="1:18" ht="12.75">
      <c r="A49" s="3">
        <v>1467</v>
      </c>
      <c r="B49" s="4">
        <v>81.896767869</v>
      </c>
      <c r="C49" s="4">
        <v>5198.79</v>
      </c>
      <c r="D49" s="4">
        <v>91.148427489</v>
      </c>
      <c r="E49" s="4">
        <v>5786.1</v>
      </c>
      <c r="F49" s="4">
        <v>173.045195358</v>
      </c>
      <c r="G49" s="4">
        <v>10984.89</v>
      </c>
      <c r="H49" s="4">
        <v>1044.895001465</v>
      </c>
      <c r="I49" s="4">
        <v>6203.62</v>
      </c>
      <c r="J49" s="4">
        <v>1599.17159703875</v>
      </c>
      <c r="K49" s="4">
        <v>9550.55</v>
      </c>
      <c r="L49" s="4">
        <v>2644.06659850375</v>
      </c>
      <c r="M49" s="4">
        <v>15754.169999999998</v>
      </c>
      <c r="N49" s="4">
        <v>26739.06</v>
      </c>
      <c r="O49" s="1">
        <v>0.4108181065452563</v>
      </c>
      <c r="P49" s="1">
        <v>0.5891818934547437</v>
      </c>
      <c r="Q49" s="4"/>
      <c r="R49" s="4"/>
    </row>
    <row r="50" spans="1:18" ht="12.75">
      <c r="A50" s="3">
        <v>1468</v>
      </c>
      <c r="B50" s="4">
        <v>270.54985566</v>
      </c>
      <c r="C50" s="4">
        <v>17593.37</v>
      </c>
      <c r="D50" s="4">
        <v>34.351069515</v>
      </c>
      <c r="E50" s="4">
        <v>2233.81</v>
      </c>
      <c r="F50" s="4">
        <v>304.900925175</v>
      </c>
      <c r="G50" s="4">
        <v>19827.18</v>
      </c>
      <c r="H50" s="4">
        <v>3460.59898583875</v>
      </c>
      <c r="I50" s="4">
        <v>20840.06</v>
      </c>
      <c r="J50" s="4">
        <v>915.25652896125</v>
      </c>
      <c r="K50" s="4">
        <v>5507.9</v>
      </c>
      <c r="L50" s="4">
        <v>4375.8555148000005</v>
      </c>
      <c r="M50" s="4">
        <v>26347.96</v>
      </c>
      <c r="N50" s="4">
        <v>46175.14</v>
      </c>
      <c r="O50" s="1">
        <v>0.42939079340095127</v>
      </c>
      <c r="P50" s="1">
        <v>0.5706092065990488</v>
      </c>
      <c r="Q50" s="4"/>
      <c r="R50" s="4"/>
    </row>
    <row r="51" spans="1:18" ht="12.75">
      <c r="A51" s="3">
        <v>1469</v>
      </c>
      <c r="B51" s="4">
        <v>380.230972737</v>
      </c>
      <c r="C51" s="4">
        <v>24725.59</v>
      </c>
      <c r="D51" s="4">
        <v>72.70140141600001</v>
      </c>
      <c r="E51" s="4">
        <v>4727.64</v>
      </c>
      <c r="F51" s="4">
        <v>452.932374153</v>
      </c>
      <c r="G51" s="4">
        <v>29453.23</v>
      </c>
      <c r="H51" s="4">
        <v>5433.81522210625</v>
      </c>
      <c r="I51" s="4">
        <v>32783.63</v>
      </c>
      <c r="J51" s="4">
        <v>1937.04787647</v>
      </c>
      <c r="K51" s="4">
        <v>11656.94</v>
      </c>
      <c r="L51" s="4">
        <v>7370.86309857625</v>
      </c>
      <c r="M51" s="4">
        <v>44440.57</v>
      </c>
      <c r="N51" s="4">
        <v>73893.8</v>
      </c>
      <c r="O51" s="1">
        <v>0.39858865019798684</v>
      </c>
      <c r="P51" s="1">
        <v>0.6014113498020132</v>
      </c>
      <c r="Q51" s="4"/>
      <c r="R51" s="4"/>
    </row>
    <row r="52" spans="1:18" ht="12.75">
      <c r="A52" s="3">
        <v>1470</v>
      </c>
      <c r="B52" s="4">
        <v>168.174612648</v>
      </c>
      <c r="C52" s="4">
        <v>10936.01</v>
      </c>
      <c r="D52" s="4">
        <v>51.344263362</v>
      </c>
      <c r="E52" s="4">
        <v>3338.84</v>
      </c>
      <c r="F52" s="4">
        <v>219.51887600999999</v>
      </c>
      <c r="G52" s="4">
        <v>14274.85</v>
      </c>
      <c r="H52" s="4">
        <v>4511.0998485175</v>
      </c>
      <c r="I52" s="4">
        <v>27416.96</v>
      </c>
      <c r="J52" s="4">
        <v>2368.6991899287505</v>
      </c>
      <c r="K52" s="4">
        <v>14245.88</v>
      </c>
      <c r="L52" s="4">
        <v>6879.79903844625</v>
      </c>
      <c r="M52" s="4">
        <v>41662.84</v>
      </c>
      <c r="N52" s="4">
        <v>55937.689999999995</v>
      </c>
      <c r="O52" s="1">
        <v>0.2551919823646633</v>
      </c>
      <c r="P52" s="1">
        <v>0.7448080176353368</v>
      </c>
      <c r="Q52" s="4"/>
      <c r="R52" s="4"/>
    </row>
    <row r="53" spans="1:18" ht="12.75">
      <c r="A53" s="3">
        <v>1471</v>
      </c>
      <c r="B53" s="4">
        <v>124.172936286</v>
      </c>
      <c r="C53" s="4">
        <v>8074.64</v>
      </c>
      <c r="D53" s="4">
        <v>28.286092652999997</v>
      </c>
      <c r="E53" s="4">
        <v>1839.32</v>
      </c>
      <c r="F53" s="4">
        <v>152.459028939</v>
      </c>
      <c r="G53" s="4">
        <v>9913.960000000001</v>
      </c>
      <c r="H53" s="4">
        <v>5552.21851669625</v>
      </c>
      <c r="I53" s="4">
        <v>33713.96</v>
      </c>
      <c r="J53" s="4">
        <v>2834.75970171625</v>
      </c>
      <c r="K53" s="4">
        <v>17041.21</v>
      </c>
      <c r="L53" s="4">
        <v>8386.9782184125</v>
      </c>
      <c r="M53" s="4">
        <v>50755.17</v>
      </c>
      <c r="N53" s="4">
        <v>60669.13</v>
      </c>
      <c r="O53" s="1">
        <v>0.16341028790094733</v>
      </c>
      <c r="P53" s="1">
        <v>0.8365897120990526</v>
      </c>
      <c r="Q53" s="4"/>
      <c r="R53" s="4"/>
    </row>
    <row r="54" spans="1:18" ht="12.75">
      <c r="A54" s="3">
        <v>1472</v>
      </c>
      <c r="B54" s="4">
        <v>48.429256323</v>
      </c>
      <c r="C54" s="4">
        <v>3149.29</v>
      </c>
      <c r="D54" s="4">
        <v>22.899081324</v>
      </c>
      <c r="E54" s="4">
        <v>1489.12</v>
      </c>
      <c r="F54" s="4">
        <v>71.328337647</v>
      </c>
      <c r="G54" s="4">
        <v>4638.41</v>
      </c>
      <c r="H54" s="4">
        <v>6405.03654126</v>
      </c>
      <c r="I54" s="4">
        <v>38769.01</v>
      </c>
      <c r="J54" s="4">
        <v>2725.6447796812504</v>
      </c>
      <c r="K54" s="4">
        <v>16390.77</v>
      </c>
      <c r="L54" s="4">
        <v>9130.68132094125</v>
      </c>
      <c r="M54" s="4">
        <v>55159.78</v>
      </c>
      <c r="N54" s="4">
        <v>59798.19</v>
      </c>
      <c r="O54" s="1">
        <v>0.07756773240126498</v>
      </c>
      <c r="P54" s="1">
        <v>0.922432267598735</v>
      </c>
      <c r="Q54" s="4"/>
      <c r="R54" s="4"/>
    </row>
    <row r="55" spans="1:18" ht="12.75">
      <c r="A55" s="3">
        <v>1473</v>
      </c>
      <c r="B55" s="4">
        <v>20.152953786</v>
      </c>
      <c r="C55" s="4">
        <v>1310.54</v>
      </c>
      <c r="D55" s="4">
        <v>4.082478372</v>
      </c>
      <c r="E55" s="4">
        <v>265.4</v>
      </c>
      <c r="F55" s="4">
        <v>24.235432158000002</v>
      </c>
      <c r="G55" s="4">
        <v>1575.94</v>
      </c>
      <c r="H55" s="4">
        <v>5971.41496695625</v>
      </c>
      <c r="I55" s="4">
        <v>36025.49</v>
      </c>
      <c r="J55" s="4">
        <v>2344.3758506875</v>
      </c>
      <c r="K55" s="4">
        <v>14117.88</v>
      </c>
      <c r="L55" s="4">
        <v>8315.79081764375</v>
      </c>
      <c r="M55" s="4">
        <v>50143.37</v>
      </c>
      <c r="N55" s="4">
        <v>51719.31</v>
      </c>
      <c r="O55" s="1">
        <v>0.030471017498106608</v>
      </c>
      <c r="P55" s="1">
        <v>0.9695289825018933</v>
      </c>
      <c r="Q55" s="4"/>
      <c r="R55" s="4"/>
    </row>
    <row r="56" spans="1:18" ht="12.75">
      <c r="A56" s="3">
        <v>1474</v>
      </c>
      <c r="B56" s="4">
        <v>10.632065976</v>
      </c>
      <c r="C56" s="4">
        <v>691.31</v>
      </c>
      <c r="D56" s="4">
        <v>2.041239186</v>
      </c>
      <c r="E56" s="4">
        <v>132.7</v>
      </c>
      <c r="F56" s="4">
        <v>12.673305162</v>
      </c>
      <c r="G56" s="4">
        <v>824.01</v>
      </c>
      <c r="H56" s="4">
        <v>3149.90761497125</v>
      </c>
      <c r="I56" s="4">
        <v>19003.45</v>
      </c>
      <c r="J56" s="4">
        <v>1172.18792534375</v>
      </c>
      <c r="K56" s="4">
        <v>7058.94</v>
      </c>
      <c r="L56" s="4">
        <v>4322.095540315</v>
      </c>
      <c r="M56" s="4">
        <v>26062.39</v>
      </c>
      <c r="N56" s="4">
        <v>26886.4</v>
      </c>
      <c r="O56" s="1">
        <v>0.03064783682456558</v>
      </c>
      <c r="P56" s="1">
        <v>0.9693521631754345</v>
      </c>
      <c r="Q56" s="4"/>
      <c r="R56" s="4"/>
    </row>
    <row r="57" spans="1:18" ht="12.75">
      <c r="A57" s="3">
        <v>1475</v>
      </c>
      <c r="B57" s="4">
        <v>497.685441918</v>
      </c>
      <c r="C57" s="4">
        <v>36986.89</v>
      </c>
      <c r="D57" s="4">
        <v>547.6272711629999</v>
      </c>
      <c r="E57" s="4">
        <v>40698.36</v>
      </c>
      <c r="F57" s="4">
        <v>1045.3127130809999</v>
      </c>
      <c r="G57" s="4">
        <v>77685.25</v>
      </c>
      <c r="H57" s="4">
        <v>2018.1569479225002</v>
      </c>
      <c r="I57" s="4">
        <v>13778.93</v>
      </c>
      <c r="J57" s="4">
        <v>4396.2148768649995</v>
      </c>
      <c r="K57" s="4">
        <v>30058.98</v>
      </c>
      <c r="L57" s="4">
        <v>6414.3718247874995</v>
      </c>
      <c r="M57" s="4">
        <v>43837.91</v>
      </c>
      <c r="N57" s="4">
        <v>121523.16</v>
      </c>
      <c r="O57" s="1">
        <v>0.639262919101182</v>
      </c>
      <c r="P57" s="1">
        <v>0.360737080898818</v>
      </c>
      <c r="Q57" s="4"/>
      <c r="R57" s="4"/>
    </row>
    <row r="58" spans="1:18" ht="12.75">
      <c r="A58" s="3">
        <v>1476</v>
      </c>
      <c r="B58" s="4">
        <v>415.279588017</v>
      </c>
      <c r="C58" s="4">
        <v>30862.65</v>
      </c>
      <c r="D58" s="4">
        <v>613.5318845459999</v>
      </c>
      <c r="E58" s="4">
        <v>45596.31</v>
      </c>
      <c r="F58" s="4">
        <v>1028.8114725629998</v>
      </c>
      <c r="G58" s="4">
        <v>76458.95999999999</v>
      </c>
      <c r="H58" s="4">
        <v>2551.3236058712496</v>
      </c>
      <c r="I58" s="4">
        <v>17415.79</v>
      </c>
      <c r="J58" s="4">
        <v>6801.45771437125</v>
      </c>
      <c r="K58" s="4">
        <v>46505.63</v>
      </c>
      <c r="L58" s="4">
        <v>9352.7813202425</v>
      </c>
      <c r="M58" s="4">
        <v>63921.42</v>
      </c>
      <c r="N58" s="4">
        <v>140380.38</v>
      </c>
      <c r="O58" s="1">
        <v>0.5446555993081084</v>
      </c>
      <c r="P58" s="1">
        <v>0.4553444006918915</v>
      </c>
      <c r="Q58" s="4"/>
      <c r="R58" s="4"/>
    </row>
    <row r="59" spans="1:18" ht="12.75">
      <c r="A59" s="3">
        <v>1477</v>
      </c>
      <c r="B59" s="4">
        <v>221.853818676</v>
      </c>
      <c r="C59" s="4">
        <v>16487.59</v>
      </c>
      <c r="D59" s="4">
        <v>92.52393878699999</v>
      </c>
      <c r="E59" s="4">
        <v>6930.29</v>
      </c>
      <c r="F59" s="4">
        <v>314.37775746299997</v>
      </c>
      <c r="G59" s="4">
        <v>23417.88</v>
      </c>
      <c r="H59" s="4">
        <v>2478.7757868999997</v>
      </c>
      <c r="I59" s="4">
        <v>16915.63</v>
      </c>
      <c r="J59" s="4">
        <v>1850.91933096</v>
      </c>
      <c r="K59" s="4">
        <v>12655.42</v>
      </c>
      <c r="L59" s="4">
        <v>4329.695117859999</v>
      </c>
      <c r="M59" s="4">
        <v>29571.050000000003</v>
      </c>
      <c r="N59" s="4">
        <v>52988.93000000001</v>
      </c>
      <c r="O59" s="1">
        <v>0.44193909935528036</v>
      </c>
      <c r="P59" s="1">
        <v>0.5580609006447196</v>
      </c>
      <c r="Q59" s="4"/>
      <c r="R59" s="4"/>
    </row>
    <row r="60" spans="1:18" ht="12.75">
      <c r="A60" s="3">
        <v>1478</v>
      </c>
      <c r="B60" s="4">
        <v>154.84781724299998</v>
      </c>
      <c r="C60" s="4">
        <v>12537.46</v>
      </c>
      <c r="D60" s="4">
        <v>138.647622792</v>
      </c>
      <c r="E60" s="4">
        <v>11591.9</v>
      </c>
      <c r="F60" s="4">
        <v>293.495440035</v>
      </c>
      <c r="G60" s="4">
        <v>24129.36</v>
      </c>
      <c r="H60" s="4">
        <v>4802.6984535775</v>
      </c>
      <c r="I60" s="4">
        <v>33600.6</v>
      </c>
      <c r="J60" s="4">
        <v>6186.97088559375</v>
      </c>
      <c r="K60" s="4">
        <v>46577.254</v>
      </c>
      <c r="L60" s="4">
        <v>10989.66933917125</v>
      </c>
      <c r="M60" s="4">
        <v>80177.85399999999</v>
      </c>
      <c r="N60" s="4">
        <v>104307.21399999999</v>
      </c>
      <c r="O60" s="1">
        <v>0.23132973333944096</v>
      </c>
      <c r="P60" s="1">
        <v>0.768670266660559</v>
      </c>
      <c r="Q60" s="4"/>
      <c r="R60" s="4"/>
    </row>
    <row r="61" spans="1:18" ht="12.75">
      <c r="A61" s="3">
        <v>1479</v>
      </c>
      <c r="B61" s="4">
        <v>113.538422781</v>
      </c>
      <c r="C61" s="4">
        <v>9492.67</v>
      </c>
      <c r="D61" s="4">
        <v>92.893515666</v>
      </c>
      <c r="E61" s="4">
        <v>7766.66</v>
      </c>
      <c r="F61" s="4">
        <v>206.431938447</v>
      </c>
      <c r="G61" s="4">
        <v>17259.33</v>
      </c>
      <c r="H61" s="4">
        <v>5409.304238975</v>
      </c>
      <c r="I61" s="4">
        <v>38418.78</v>
      </c>
      <c r="J61" s="4">
        <v>5692.7872457925</v>
      </c>
      <c r="K61" s="4">
        <v>43687.11</v>
      </c>
      <c r="L61" s="4">
        <v>11102.0914847675</v>
      </c>
      <c r="M61" s="4">
        <v>82105.89</v>
      </c>
      <c r="N61" s="4">
        <v>99365.22</v>
      </c>
      <c r="O61" s="1">
        <v>0.1736958867499111</v>
      </c>
      <c r="P61" s="1">
        <v>0.8263041132500889</v>
      </c>
      <c r="Q61" s="4"/>
      <c r="R61" s="4"/>
    </row>
    <row r="62" spans="1:18" ht="12.75">
      <c r="A62" s="3">
        <v>1480</v>
      </c>
      <c r="B62" s="4">
        <v>27.468617967</v>
      </c>
      <c r="C62" s="4">
        <v>2296.49</v>
      </c>
      <c r="D62" s="4">
        <v>29.668946538</v>
      </c>
      <c r="E62" s="4">
        <v>2480.47</v>
      </c>
      <c r="F62" s="4">
        <v>57.137564505</v>
      </c>
      <c r="G62" s="4">
        <v>4776.959999999999</v>
      </c>
      <c r="H62" s="4">
        <v>5150.496403692499</v>
      </c>
      <c r="I62" s="4">
        <v>37980.45</v>
      </c>
      <c r="J62" s="4">
        <v>5782.73903556125</v>
      </c>
      <c r="K62" s="4">
        <v>44424.59</v>
      </c>
      <c r="L62" s="4">
        <v>10933.235439253749</v>
      </c>
      <c r="M62" s="4">
        <v>82405.04</v>
      </c>
      <c r="N62" s="4">
        <v>87182</v>
      </c>
      <c r="O62" s="1">
        <v>0.05479296184992314</v>
      </c>
      <c r="P62" s="1">
        <v>0.9452070381500768</v>
      </c>
      <c r="Q62" s="4"/>
      <c r="R62" s="4"/>
    </row>
    <row r="63" spans="1:18" ht="12.75">
      <c r="A63" s="3">
        <v>1481</v>
      </c>
      <c r="B63" s="4">
        <v>1.948233084</v>
      </c>
      <c r="C63" s="4">
        <v>162.84</v>
      </c>
      <c r="D63" s="4">
        <v>28.3913364</v>
      </c>
      <c r="E63" s="4">
        <v>2373.8</v>
      </c>
      <c r="F63" s="4">
        <v>30.339569484000002</v>
      </c>
      <c r="G63" s="4">
        <v>2536.6400000000003</v>
      </c>
      <c r="H63" s="4">
        <v>1587.0685661337502</v>
      </c>
      <c r="I63" s="4">
        <v>11093.58</v>
      </c>
      <c r="J63" s="4">
        <v>4121.38694447375</v>
      </c>
      <c r="K63" s="4">
        <v>31732.18</v>
      </c>
      <c r="L63" s="4">
        <v>5708.4555106075</v>
      </c>
      <c r="M63" s="4">
        <v>42825.76</v>
      </c>
      <c r="N63" s="4">
        <v>45362.4</v>
      </c>
      <c r="O63" s="1">
        <v>0.05591943988854206</v>
      </c>
      <c r="P63" s="1">
        <v>0.9440805601114579</v>
      </c>
      <c r="Q63" s="4"/>
      <c r="R63" s="4"/>
    </row>
    <row r="64" spans="1:18" ht="12.75">
      <c r="A64" s="3">
        <v>1482</v>
      </c>
      <c r="B64" s="4">
        <v>19.636525167000002</v>
      </c>
      <c r="C64" s="4">
        <v>1818.58</v>
      </c>
      <c r="D64" s="4">
        <v>30.606350145</v>
      </c>
      <c r="E64" s="4">
        <v>2558.93</v>
      </c>
      <c r="F64" s="4">
        <v>50.242875312</v>
      </c>
      <c r="G64" s="4">
        <v>4377.51</v>
      </c>
      <c r="H64" s="4">
        <v>1659.7571180225</v>
      </c>
      <c r="I64" s="4">
        <v>13375.76</v>
      </c>
      <c r="J64" s="4">
        <v>2750.88288288625</v>
      </c>
      <c r="K64" s="4">
        <v>21200.21</v>
      </c>
      <c r="L64" s="4">
        <v>4410.64000090875</v>
      </c>
      <c r="M64" s="4">
        <v>34575.97</v>
      </c>
      <c r="N64" s="4">
        <v>38953.48</v>
      </c>
      <c r="O64" s="1">
        <v>0.11237789280957695</v>
      </c>
      <c r="P64" s="1">
        <v>0.887622107190423</v>
      </c>
      <c r="Q64" s="4"/>
      <c r="R64" s="4"/>
    </row>
    <row r="65" spans="1:18" ht="12.75">
      <c r="A65" s="3">
        <v>1483</v>
      </c>
      <c r="B65" s="4">
        <v>66.775933707</v>
      </c>
      <c r="C65" s="4">
        <v>6203.34</v>
      </c>
      <c r="D65" s="4">
        <v>24.551408151900002</v>
      </c>
      <c r="E65" s="4">
        <v>2280.76</v>
      </c>
      <c r="F65" s="4">
        <v>91.3273418589</v>
      </c>
      <c r="G65" s="4">
        <v>8484.1</v>
      </c>
      <c r="H65" s="4">
        <v>3626.14780779125</v>
      </c>
      <c r="I65" s="4">
        <v>31663.06</v>
      </c>
      <c r="J65" s="4">
        <v>1682.48548419875</v>
      </c>
      <c r="K65" s="4">
        <v>14386.89</v>
      </c>
      <c r="L65" s="4">
        <v>5308.6332919900005</v>
      </c>
      <c r="M65" s="4">
        <v>46049.95</v>
      </c>
      <c r="N65" s="4">
        <v>54534.05</v>
      </c>
      <c r="O65" s="1">
        <v>0.1555743613393834</v>
      </c>
      <c r="P65" s="1">
        <v>0.8444256386606166</v>
      </c>
      <c r="Q65" s="4"/>
      <c r="R65" s="4"/>
    </row>
    <row r="66" spans="1:18" ht="12.75">
      <c r="A66" s="3">
        <v>1484</v>
      </c>
      <c r="B66" s="4">
        <v>37.584255324</v>
      </c>
      <c r="C66" s="4">
        <v>3400.11</v>
      </c>
      <c r="D66" s="4">
        <v>31.7133675117</v>
      </c>
      <c r="E66" s="4">
        <v>2946.08</v>
      </c>
      <c r="F66" s="4">
        <v>69.2976228357</v>
      </c>
      <c r="G66" s="4">
        <v>6346.19</v>
      </c>
      <c r="H66" s="4">
        <v>2245.22951030875</v>
      </c>
      <c r="I66" s="4">
        <v>19684.8</v>
      </c>
      <c r="J66" s="4">
        <v>1945.2572966575</v>
      </c>
      <c r="K66" s="4">
        <v>16826.54</v>
      </c>
      <c r="L66" s="4">
        <v>4190.48680696625</v>
      </c>
      <c r="M66" s="4">
        <v>36511.34</v>
      </c>
      <c r="N66" s="4">
        <v>42857.53</v>
      </c>
      <c r="O66" s="1">
        <v>0.14807642904292434</v>
      </c>
      <c r="P66" s="1">
        <v>0.8519235709570756</v>
      </c>
      <c r="Q66" s="4"/>
      <c r="R66" s="4"/>
    </row>
    <row r="67" spans="1:18" ht="12.75">
      <c r="A67" s="3">
        <v>1485</v>
      </c>
      <c r="B67" s="4">
        <v>10.331019909</v>
      </c>
      <c r="C67" s="4">
        <v>767.86</v>
      </c>
      <c r="D67" s="4">
        <v>12.553376240999999</v>
      </c>
      <c r="E67" s="4">
        <v>1166.16</v>
      </c>
      <c r="F67" s="4">
        <v>22.88439615</v>
      </c>
      <c r="G67" s="4">
        <v>1934.02</v>
      </c>
      <c r="H67" s="4">
        <v>869.37759785625</v>
      </c>
      <c r="I67" s="4">
        <v>7528.63</v>
      </c>
      <c r="J67" s="4">
        <v>7399.73680215</v>
      </c>
      <c r="K67" s="4">
        <v>74641.74</v>
      </c>
      <c r="L67" s="4">
        <v>8269.11440000625</v>
      </c>
      <c r="M67" s="4">
        <v>82170.37000000001</v>
      </c>
      <c r="N67" s="4">
        <v>84104.39000000001</v>
      </c>
      <c r="O67" s="1">
        <v>0.022995470272122533</v>
      </c>
      <c r="P67" s="1">
        <v>0.9770045297278774</v>
      </c>
      <c r="Q67" s="4"/>
      <c r="R67" s="4"/>
    </row>
    <row r="68" spans="1:18" ht="12.75">
      <c r="A68" s="3">
        <v>1486</v>
      </c>
      <c r="B68" s="4">
        <v>0</v>
      </c>
      <c r="C68" s="4">
        <v>0</v>
      </c>
      <c r="D68" s="4">
        <v>10.223328633000001</v>
      </c>
      <c r="E68" s="4">
        <v>997.18</v>
      </c>
      <c r="F68" s="4">
        <v>10.223328633000001</v>
      </c>
      <c r="G68" s="4">
        <v>997.18</v>
      </c>
      <c r="H68" s="4">
        <v>3544.9214589075</v>
      </c>
      <c r="I68" s="4">
        <v>32835.08</v>
      </c>
      <c r="J68" s="4">
        <v>4978.989888232501</v>
      </c>
      <c r="K68" s="4">
        <v>49377.22</v>
      </c>
      <c r="L68" s="4">
        <v>8523.911347140001</v>
      </c>
      <c r="M68" s="4">
        <v>82212.3</v>
      </c>
      <c r="N68" s="4">
        <v>83209.48</v>
      </c>
      <c r="O68" s="1">
        <v>0.01198397105714397</v>
      </c>
      <c r="P68" s="1">
        <v>0.9880160289428561</v>
      </c>
      <c r="Q68" s="4"/>
      <c r="R68" s="4"/>
    </row>
    <row r="69" spans="1:18" ht="12.75">
      <c r="A69" s="3">
        <v>1487</v>
      </c>
      <c r="B69" s="4">
        <v>0</v>
      </c>
      <c r="C69" s="4">
        <v>0</v>
      </c>
      <c r="D69" s="4">
        <v>4.043317908</v>
      </c>
      <c r="E69" s="4">
        <v>394.33</v>
      </c>
      <c r="F69" s="4">
        <v>4.043317908</v>
      </c>
      <c r="G69" s="4">
        <v>394.33</v>
      </c>
      <c r="H69" s="4">
        <v>674.298318715</v>
      </c>
      <c r="I69" s="4">
        <v>5818.52</v>
      </c>
      <c r="J69" s="4">
        <v>1702.211548135</v>
      </c>
      <c r="K69" s="4">
        <v>18249.36</v>
      </c>
      <c r="L69" s="4">
        <v>2376.50986685</v>
      </c>
      <c r="M69" s="4">
        <v>24067.88</v>
      </c>
      <c r="N69" s="4">
        <v>24462.210000000003</v>
      </c>
      <c r="O69" s="1">
        <v>0.016119966266334888</v>
      </c>
      <c r="P69" s="1">
        <v>0.9838800337336651</v>
      </c>
      <c r="Q69" s="4"/>
      <c r="R69" s="4"/>
    </row>
    <row r="70" spans="1:18" ht="12.75">
      <c r="A70" s="3">
        <v>1488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6386.647440039999</v>
      </c>
      <c r="K70" s="4">
        <v>82947.88</v>
      </c>
      <c r="L70" s="4">
        <v>6386.647440039999</v>
      </c>
      <c r="M70" s="4">
        <v>82947.88</v>
      </c>
      <c r="N70" s="4">
        <v>82947.88</v>
      </c>
      <c r="O70" s="1">
        <v>0</v>
      </c>
      <c r="P70" s="1">
        <v>1</v>
      </c>
      <c r="Q70" s="4"/>
      <c r="R70" s="4"/>
    </row>
    <row r="71" spans="1:18" ht="12.75">
      <c r="A71" s="3">
        <v>1489</v>
      </c>
      <c r="B71" s="4">
        <v>0</v>
      </c>
      <c r="C71" s="4">
        <v>0</v>
      </c>
      <c r="D71" s="4">
        <v>418.36102702799997</v>
      </c>
      <c r="E71" s="4">
        <v>78123.45</v>
      </c>
      <c r="F71" s="4">
        <v>418.36102702799997</v>
      </c>
      <c r="G71" s="4">
        <v>78123.45</v>
      </c>
      <c r="H71" s="4">
        <v>263.10018926625</v>
      </c>
      <c r="I71" s="4">
        <v>4078.26</v>
      </c>
      <c r="J71" s="4">
        <v>3570.11265114</v>
      </c>
      <c r="K71" s="4">
        <v>57365.35</v>
      </c>
      <c r="L71" s="4">
        <v>3833.2128404062496</v>
      </c>
      <c r="M71" s="4">
        <v>61443.61</v>
      </c>
      <c r="N71" s="4">
        <v>139567.06</v>
      </c>
      <c r="O71" s="1">
        <v>0.5597556472136047</v>
      </c>
      <c r="P71" s="1">
        <v>0.4402443527863953</v>
      </c>
      <c r="Q71" s="4"/>
      <c r="R71" s="4"/>
    </row>
    <row r="72" spans="1:18" ht="12.75">
      <c r="A72" s="3">
        <v>1490</v>
      </c>
      <c r="B72" s="4">
        <v>0</v>
      </c>
      <c r="C72" s="4">
        <v>0</v>
      </c>
      <c r="D72" s="4">
        <v>132.063769782</v>
      </c>
      <c r="E72" s="4">
        <v>22083.94</v>
      </c>
      <c r="F72" s="4">
        <v>132.063769782</v>
      </c>
      <c r="G72" s="4">
        <v>22083.94</v>
      </c>
      <c r="H72" s="4">
        <v>222.33455416375</v>
      </c>
      <c r="I72" s="4">
        <v>3446.21</v>
      </c>
      <c r="J72" s="4">
        <v>1422.69251849375</v>
      </c>
      <c r="K72" s="4">
        <v>13131.06</v>
      </c>
      <c r="L72" s="4">
        <v>1645.0270726575</v>
      </c>
      <c r="M72" s="4">
        <v>16577.27</v>
      </c>
      <c r="N72" s="4">
        <v>38661.21</v>
      </c>
      <c r="O72" s="1">
        <v>0.5712169898458946</v>
      </c>
      <c r="P72" s="1">
        <v>0.4287830101541054</v>
      </c>
      <c r="Q72" s="4"/>
      <c r="R72" s="4"/>
    </row>
    <row r="73" spans="1:18" ht="12.75">
      <c r="A73" s="3">
        <v>1491</v>
      </c>
      <c r="B73" s="4">
        <v>15.864882977999999</v>
      </c>
      <c r="C73" s="4">
        <v>982.5</v>
      </c>
      <c r="D73" s="4">
        <v>27.916515774</v>
      </c>
      <c r="E73" s="4">
        <v>1726.352</v>
      </c>
      <c r="F73" s="4">
        <v>43.781398752</v>
      </c>
      <c r="G73" s="4">
        <v>2708.852</v>
      </c>
      <c r="H73" s="4">
        <v>1058.99174870125</v>
      </c>
      <c r="I73" s="4">
        <v>6155.81</v>
      </c>
      <c r="J73" s="4">
        <v>1361.4971548675</v>
      </c>
      <c r="K73" s="4">
        <v>7923</v>
      </c>
      <c r="L73" s="4">
        <v>2420.48890356875</v>
      </c>
      <c r="M73" s="4">
        <v>14078.810000000001</v>
      </c>
      <c r="N73" s="4">
        <v>16787.662</v>
      </c>
      <c r="O73" s="1">
        <v>0.16135969380369938</v>
      </c>
      <c r="P73" s="1">
        <v>0.8386403061963007</v>
      </c>
      <c r="Q73" s="4"/>
      <c r="R73" s="4"/>
    </row>
    <row r="74" spans="1:18" ht="12.75">
      <c r="A74" s="3">
        <v>1492</v>
      </c>
      <c r="B74" s="4">
        <v>16.511030633999997</v>
      </c>
      <c r="C74" s="4">
        <v>1097.12</v>
      </c>
      <c r="D74" s="4">
        <v>16.170824102999998</v>
      </c>
      <c r="E74" s="4">
        <v>1039.8</v>
      </c>
      <c r="F74" s="4">
        <v>32.681854736999995</v>
      </c>
      <c r="G74" s="4">
        <v>2136.92</v>
      </c>
      <c r="H74" s="4">
        <v>1499.0166707512499</v>
      </c>
      <c r="I74" s="4">
        <v>9923.09</v>
      </c>
      <c r="J74" s="4">
        <v>2492.7083457324998</v>
      </c>
      <c r="K74" s="4">
        <v>17083.97</v>
      </c>
      <c r="L74" s="4">
        <v>3991.7250164837496</v>
      </c>
      <c r="M74" s="4">
        <v>27007.06</v>
      </c>
      <c r="N74" s="4">
        <v>29143.980000000003</v>
      </c>
      <c r="O74" s="1">
        <v>0.07332286118779932</v>
      </c>
      <c r="P74" s="1">
        <v>0.9266771388122006</v>
      </c>
      <c r="Q74" s="4"/>
      <c r="R74" s="4"/>
    </row>
    <row r="75" spans="1:18" ht="12.75">
      <c r="A75" s="3">
        <v>1493</v>
      </c>
      <c r="B75" s="4">
        <v>10.546402461000001</v>
      </c>
      <c r="C75" s="4">
        <v>783.7</v>
      </c>
      <c r="D75" s="4">
        <v>4.0237376760000005</v>
      </c>
      <c r="E75" s="4">
        <v>304.04</v>
      </c>
      <c r="F75" s="4">
        <v>14.570140137000003</v>
      </c>
      <c r="G75" s="4">
        <v>1087.74</v>
      </c>
      <c r="H75" s="4">
        <v>1398.6975560600001</v>
      </c>
      <c r="I75" s="4">
        <v>10247.63</v>
      </c>
      <c r="J75" s="4">
        <v>1297.44022191875</v>
      </c>
      <c r="K75" s="4">
        <v>9399.68</v>
      </c>
      <c r="L75" s="4">
        <v>2696.13777797875</v>
      </c>
      <c r="M75" s="4">
        <v>19647.309999999998</v>
      </c>
      <c r="N75" s="4">
        <v>20735.05</v>
      </c>
      <c r="O75" s="1">
        <v>0.0524590005811416</v>
      </c>
      <c r="P75" s="1">
        <v>0.9475409994188583</v>
      </c>
      <c r="Q75" s="4"/>
      <c r="R75" s="4"/>
    </row>
    <row r="76" spans="1:18" ht="12.75">
      <c r="A76" s="3">
        <v>1494</v>
      </c>
      <c r="B76" s="4">
        <v>1.59089385</v>
      </c>
      <c r="C76" s="4">
        <v>118.29</v>
      </c>
      <c r="D76" s="4">
        <v>0</v>
      </c>
      <c r="E76" s="4">
        <v>0</v>
      </c>
      <c r="F76" s="4">
        <v>1.59089385</v>
      </c>
      <c r="G76" s="4">
        <v>118.29</v>
      </c>
      <c r="H76" s="4">
        <v>573.46318332625</v>
      </c>
      <c r="I76" s="4">
        <v>4781.19</v>
      </c>
      <c r="J76" s="4">
        <v>1232.79690181375</v>
      </c>
      <c r="K76" s="4">
        <v>10221.81</v>
      </c>
      <c r="L76" s="4">
        <v>1806.2600851400002</v>
      </c>
      <c r="M76" s="4">
        <v>15003</v>
      </c>
      <c r="N76" s="4">
        <v>15121.29</v>
      </c>
      <c r="O76" s="1">
        <v>0.007822745281652558</v>
      </c>
      <c r="P76" s="1">
        <v>0.9921772547183474</v>
      </c>
      <c r="Q76" s="4"/>
      <c r="R76" s="4"/>
    </row>
    <row r="77" spans="1:18" ht="12.75">
      <c r="A77" s="3">
        <v>1495</v>
      </c>
      <c r="B77" s="4">
        <v>1.847884395</v>
      </c>
      <c r="C77" s="4">
        <v>137.41</v>
      </c>
      <c r="D77" s="4">
        <v>2.0657144759999997</v>
      </c>
      <c r="E77" s="4">
        <v>179.092</v>
      </c>
      <c r="F77" s="4">
        <v>3.9135988709999996</v>
      </c>
      <c r="G77" s="4">
        <v>316.502</v>
      </c>
      <c r="H77" s="4">
        <v>666.1827204724999</v>
      </c>
      <c r="I77" s="4">
        <v>5554.14</v>
      </c>
      <c r="J77" s="4">
        <v>1043.3703948587502</v>
      </c>
      <c r="K77" s="4">
        <v>8690.47</v>
      </c>
      <c r="L77" s="4">
        <v>1709.55311533125</v>
      </c>
      <c r="M77" s="4">
        <v>14244.61</v>
      </c>
      <c r="N77" s="4">
        <v>14561.112000000001</v>
      </c>
      <c r="O77" s="1">
        <v>0.021736114659374917</v>
      </c>
      <c r="P77" s="1">
        <v>0.978263885340625</v>
      </c>
      <c r="Q77" s="4"/>
      <c r="R77" s="4"/>
    </row>
    <row r="78" spans="1:18" ht="12.75">
      <c r="A78" s="3">
        <v>1496</v>
      </c>
      <c r="B78" s="4">
        <v>10.059344190000001</v>
      </c>
      <c r="C78" s="4">
        <v>889.71</v>
      </c>
      <c r="D78" s="4">
        <v>19.714846095</v>
      </c>
      <c r="E78" s="4">
        <v>1781.15</v>
      </c>
      <c r="F78" s="4">
        <v>29.774190285</v>
      </c>
      <c r="G78" s="4">
        <v>2670.86</v>
      </c>
      <c r="H78" s="4">
        <v>1579.60972150625</v>
      </c>
      <c r="I78" s="4">
        <v>13264.96</v>
      </c>
      <c r="J78" s="4">
        <v>1933.6468309637498</v>
      </c>
      <c r="K78" s="4">
        <v>16296.61</v>
      </c>
      <c r="L78" s="4">
        <v>3513.25655247</v>
      </c>
      <c r="M78" s="4">
        <v>29561.57</v>
      </c>
      <c r="N78" s="4">
        <v>32232.43</v>
      </c>
      <c r="O78" s="1">
        <v>0.0828625083495101</v>
      </c>
      <c r="P78" s="1">
        <v>0.9171374916504899</v>
      </c>
      <c r="Q78" s="4"/>
      <c r="R78" s="4"/>
    </row>
    <row r="79" spans="1:18" ht="12.75">
      <c r="A79" s="3">
        <v>1497</v>
      </c>
      <c r="B79" s="4">
        <v>24.641721972000003</v>
      </c>
      <c r="C79" s="4">
        <v>2224.15</v>
      </c>
      <c r="D79" s="4">
        <v>47.462482367999996</v>
      </c>
      <c r="E79" s="4">
        <v>4305</v>
      </c>
      <c r="F79" s="4">
        <v>72.10420434</v>
      </c>
      <c r="G79" s="4">
        <v>6529.15</v>
      </c>
      <c r="H79" s="4">
        <v>3224.0504070075</v>
      </c>
      <c r="I79" s="4">
        <v>27143.12</v>
      </c>
      <c r="J79" s="4">
        <v>3811.11777235875</v>
      </c>
      <c r="K79" s="4">
        <v>32277.93</v>
      </c>
      <c r="L79" s="4">
        <v>7035.16817936625</v>
      </c>
      <c r="M79" s="4">
        <v>59421.05</v>
      </c>
      <c r="N79" s="4">
        <v>65950.2</v>
      </c>
      <c r="O79" s="1">
        <v>0.09900121606909455</v>
      </c>
      <c r="P79" s="1">
        <v>0.9009987839309055</v>
      </c>
      <c r="Q79" s="4"/>
      <c r="R79" s="4"/>
    </row>
    <row r="80" spans="1:18" ht="12.75">
      <c r="A80" s="3">
        <v>1498</v>
      </c>
      <c r="B80" s="4">
        <v>15.456145634999999</v>
      </c>
      <c r="C80" s="4">
        <v>1398.23</v>
      </c>
      <c r="D80" s="4">
        <v>25.9438074</v>
      </c>
      <c r="E80" s="4">
        <v>2353.09</v>
      </c>
      <c r="F80" s="4">
        <v>41.399953034999996</v>
      </c>
      <c r="G80" s="4">
        <v>3751.32</v>
      </c>
      <c r="H80" s="4">
        <v>1313.3664970825</v>
      </c>
      <c r="I80" s="4">
        <v>11058.45</v>
      </c>
      <c r="J80" s="4">
        <v>2400.1999079625</v>
      </c>
      <c r="K80" s="4">
        <v>20173.15</v>
      </c>
      <c r="L80" s="4">
        <v>3713.5664050450005</v>
      </c>
      <c r="M80" s="4">
        <v>31231.6</v>
      </c>
      <c r="N80" s="4">
        <v>34982.920000000006</v>
      </c>
      <c r="O80" s="1">
        <v>0.10723290108430056</v>
      </c>
      <c r="P80" s="1">
        <v>0.8927670989156994</v>
      </c>
      <c r="Q80" s="4"/>
      <c r="R80" s="4"/>
    </row>
    <row r="81" spans="1:18" ht="12.75">
      <c r="A81" s="3">
        <v>1499</v>
      </c>
      <c r="B81" s="4">
        <v>294.05102911800003</v>
      </c>
      <c r="C81" s="4">
        <v>27802.64</v>
      </c>
      <c r="D81" s="4">
        <v>123.59042438399999</v>
      </c>
      <c r="E81" s="4">
        <v>11602.49</v>
      </c>
      <c r="F81" s="4">
        <v>417.641453502</v>
      </c>
      <c r="G81" s="4">
        <v>39405.13</v>
      </c>
      <c r="H81" s="4">
        <v>1391.07452302875</v>
      </c>
      <c r="I81" s="4">
        <v>11734.7</v>
      </c>
      <c r="J81" s="4">
        <v>2598.46913323375</v>
      </c>
      <c r="K81" s="4">
        <v>21946.42</v>
      </c>
      <c r="L81" s="4">
        <v>3989.5436562625</v>
      </c>
      <c r="M81" s="4">
        <v>33681.119999999995</v>
      </c>
      <c r="N81" s="4">
        <v>73086.25</v>
      </c>
      <c r="O81" s="1">
        <v>0.5391592809865057</v>
      </c>
      <c r="P81" s="1">
        <v>0.46084071901349427</v>
      </c>
      <c r="Q81" s="4"/>
      <c r="R81" s="4"/>
    </row>
    <row r="82" spans="1:18" ht="12.75">
      <c r="A82" s="3">
        <v>1500</v>
      </c>
      <c r="B82" s="4">
        <v>1122.8981</v>
      </c>
      <c r="C82" s="4">
        <v>105426.89760000001</v>
      </c>
      <c r="D82" s="4">
        <v>689.3486999999999</v>
      </c>
      <c r="E82" s="4">
        <v>64538.041900000004</v>
      </c>
      <c r="F82" s="4">
        <v>1812.2468</v>
      </c>
      <c r="G82" s="4">
        <v>169964.9395</v>
      </c>
      <c r="H82" s="4">
        <v>2851.4652000000006</v>
      </c>
      <c r="I82" s="4">
        <v>22133.325999999997</v>
      </c>
      <c r="J82" s="4">
        <v>3261.8188999999993</v>
      </c>
      <c r="K82" s="4">
        <v>27690.288</v>
      </c>
      <c r="L82" s="4">
        <v>6113.2841</v>
      </c>
      <c r="M82" s="4">
        <v>49823.614</v>
      </c>
      <c r="N82" s="4">
        <v>219788.5535</v>
      </c>
      <c r="O82" s="1">
        <v>0.7733111519840818</v>
      </c>
      <c r="P82" s="1">
        <v>0.22668884801591818</v>
      </c>
      <c r="Q82" s="4"/>
      <c r="R82" s="4"/>
    </row>
    <row r="83" spans="1:25" ht="12.75">
      <c r="A83" s="3">
        <v>1501</v>
      </c>
      <c r="B83" s="4">
        <v>243.3416</v>
      </c>
      <c r="C83" s="4">
        <v>23071.0313</v>
      </c>
      <c r="D83" s="4">
        <v>584.2424</v>
      </c>
      <c r="E83" s="4">
        <v>55388.8521</v>
      </c>
      <c r="F83" s="4">
        <v>827.584</v>
      </c>
      <c r="G83" s="4">
        <v>78459.88339999999</v>
      </c>
      <c r="H83" s="4">
        <v>818.0084</v>
      </c>
      <c r="I83" s="4">
        <v>6913.6757</v>
      </c>
      <c r="J83" s="4">
        <v>2520.5802</v>
      </c>
      <c r="K83" s="4">
        <v>21303.5487</v>
      </c>
      <c r="L83" s="4">
        <v>3338.5886</v>
      </c>
      <c r="M83" s="4">
        <v>28217.2244</v>
      </c>
      <c r="N83" s="4">
        <v>106677.1078</v>
      </c>
      <c r="O83" s="1">
        <v>0.7354894130341242</v>
      </c>
      <c r="P83" s="1">
        <v>0.2645105869658757</v>
      </c>
      <c r="Q83" s="4"/>
      <c r="R83" s="4"/>
      <c r="S83" s="4"/>
      <c r="T83" s="4"/>
      <c r="U83" s="4"/>
      <c r="V83" s="4"/>
      <c r="W83" s="4"/>
      <c r="X83" s="1"/>
      <c r="Y83" s="1"/>
    </row>
    <row r="84" spans="1:25" ht="12.75">
      <c r="A84" s="3">
        <v>1502</v>
      </c>
      <c r="B84" s="4">
        <v>140.7616</v>
      </c>
      <c r="C84" s="4">
        <v>13346.0513</v>
      </c>
      <c r="D84" s="4">
        <v>337.4034</v>
      </c>
      <c r="E84" s="4">
        <v>32004.8077</v>
      </c>
      <c r="F84" s="4">
        <v>478.165</v>
      </c>
      <c r="G84" s="4">
        <v>45350.859</v>
      </c>
      <c r="H84" s="4">
        <v>880.3526</v>
      </c>
      <c r="I84" s="4">
        <v>7552.3569</v>
      </c>
      <c r="J84" s="4">
        <v>2134.1281</v>
      </c>
      <c r="K84" s="4">
        <v>18408.3931</v>
      </c>
      <c r="L84" s="4">
        <v>3014.4807</v>
      </c>
      <c r="M84" s="4">
        <v>25960.75</v>
      </c>
      <c r="N84" s="4">
        <v>71311.609</v>
      </c>
      <c r="O84" s="1">
        <v>0.6359533831300875</v>
      </c>
      <c r="P84" s="1">
        <v>0.36404661686991246</v>
      </c>
      <c r="Q84" s="4"/>
      <c r="R84" s="4"/>
      <c r="S84" s="4"/>
      <c r="T84" s="4"/>
      <c r="U84" s="4"/>
      <c r="V84" s="4"/>
      <c r="W84" s="4"/>
      <c r="X84" s="1"/>
      <c r="Y84" s="1"/>
    </row>
    <row r="85" spans="1:25" ht="12.75">
      <c r="A85" s="3">
        <v>1503</v>
      </c>
      <c r="B85" s="4">
        <v>101.5838</v>
      </c>
      <c r="C85" s="4">
        <v>9635.3722</v>
      </c>
      <c r="D85" s="4">
        <v>337.1149</v>
      </c>
      <c r="E85" s="4">
        <v>31979.3307</v>
      </c>
      <c r="F85" s="4">
        <v>438.6987</v>
      </c>
      <c r="G85" s="4">
        <v>41614.7029</v>
      </c>
      <c r="H85" s="4">
        <v>1421.0707</v>
      </c>
      <c r="I85" s="4">
        <v>12339.4387</v>
      </c>
      <c r="J85" s="4">
        <v>2205.7175</v>
      </c>
      <c r="K85" s="4">
        <v>19063.5379</v>
      </c>
      <c r="L85" s="4">
        <v>3626.7882</v>
      </c>
      <c r="M85" s="4">
        <v>31402.9766</v>
      </c>
      <c r="N85" s="4">
        <v>73017.6795</v>
      </c>
      <c r="O85" s="1">
        <v>0.569926395702564</v>
      </c>
      <c r="P85" s="1">
        <v>0.43007360429743596</v>
      </c>
      <c r="Q85" s="4"/>
      <c r="R85" s="4"/>
      <c r="S85" s="4"/>
      <c r="T85" s="4"/>
      <c r="U85" s="4"/>
      <c r="V85" s="4"/>
      <c r="W85" s="4"/>
      <c r="X85" s="1"/>
      <c r="Y85" s="1"/>
    </row>
    <row r="86" spans="1:25" ht="12.75">
      <c r="A86" s="3">
        <v>1504</v>
      </c>
      <c r="B86" s="4">
        <v>142.4574</v>
      </c>
      <c r="C86" s="4">
        <v>13511.1046</v>
      </c>
      <c r="D86" s="4">
        <v>323.7306</v>
      </c>
      <c r="E86" s="4">
        <v>30719.9159</v>
      </c>
      <c r="F86" s="4">
        <v>466.188</v>
      </c>
      <c r="G86" s="4">
        <v>44231.0205</v>
      </c>
      <c r="H86" s="4">
        <v>647.2162</v>
      </c>
      <c r="I86" s="4">
        <v>5496.5182</v>
      </c>
      <c r="J86" s="4">
        <v>2126.3463</v>
      </c>
      <c r="K86" s="4">
        <v>17951.3956</v>
      </c>
      <c r="L86" s="4">
        <v>2773.5625</v>
      </c>
      <c r="M86" s="4">
        <v>23447.913800000002</v>
      </c>
      <c r="N86" s="4">
        <v>67678.9343</v>
      </c>
      <c r="O86" s="1">
        <v>0.6535419175475995</v>
      </c>
      <c r="P86" s="1">
        <v>0.3464580824524006</v>
      </c>
      <c r="Q86" s="4"/>
      <c r="R86" s="4"/>
      <c r="S86" s="4"/>
      <c r="T86" s="4"/>
      <c r="U86" s="4"/>
      <c r="V86" s="4"/>
      <c r="W86" s="4"/>
      <c r="X86" s="1"/>
      <c r="Y86" s="1"/>
    </row>
    <row r="87" spans="1:25" ht="12.75">
      <c r="A87" s="3">
        <v>1505</v>
      </c>
      <c r="B87" s="4">
        <v>143.7109</v>
      </c>
      <c r="C87" s="4">
        <v>13632.1046</v>
      </c>
      <c r="D87" s="4">
        <v>340.0075</v>
      </c>
      <c r="E87" s="4">
        <v>32274.0778</v>
      </c>
      <c r="F87" s="4">
        <v>483.7184</v>
      </c>
      <c r="G87" s="4">
        <v>45906.1824</v>
      </c>
      <c r="H87" s="4">
        <v>784.9865</v>
      </c>
      <c r="I87" s="4">
        <v>6751.9812</v>
      </c>
      <c r="J87" s="4">
        <v>2250.7737</v>
      </c>
      <c r="K87" s="4">
        <v>18733.7167</v>
      </c>
      <c r="L87" s="4">
        <v>3035.7602</v>
      </c>
      <c r="M87" s="4">
        <v>25485.6979</v>
      </c>
      <c r="N87" s="4">
        <v>71391.88029999999</v>
      </c>
      <c r="O87" s="1">
        <v>0.6430168557978155</v>
      </c>
      <c r="P87" s="1">
        <v>0.35698314420218463</v>
      </c>
      <c r="Q87" s="4"/>
      <c r="R87" s="4"/>
      <c r="S87" s="4"/>
      <c r="T87" s="4"/>
      <c r="U87" s="4"/>
      <c r="V87" s="4"/>
      <c r="W87" s="4"/>
      <c r="X87" s="1"/>
      <c r="Y87" s="1"/>
    </row>
    <row r="88" spans="1:25" ht="12.75">
      <c r="A88" s="3">
        <v>1506</v>
      </c>
      <c r="B88" s="4">
        <v>71.1063</v>
      </c>
      <c r="C88" s="4">
        <v>6752.6641</v>
      </c>
      <c r="D88" s="4">
        <v>364.0453</v>
      </c>
      <c r="E88" s="4">
        <v>34563.3655</v>
      </c>
      <c r="F88" s="4">
        <v>435.15160000000003</v>
      </c>
      <c r="G88" s="4">
        <v>41316.0296</v>
      </c>
      <c r="H88" s="4">
        <v>771.2929</v>
      </c>
      <c r="I88" s="4">
        <v>6835.4735</v>
      </c>
      <c r="J88" s="4">
        <v>2135.7664</v>
      </c>
      <c r="K88" s="4">
        <v>18012.4339</v>
      </c>
      <c r="L88" s="4">
        <v>2907.0593</v>
      </c>
      <c r="M88" s="4">
        <v>24847.9074</v>
      </c>
      <c r="N88" s="4">
        <v>66163.937</v>
      </c>
      <c r="O88" s="1">
        <v>0.6244493824483268</v>
      </c>
      <c r="P88" s="1">
        <v>0.3755506175516732</v>
      </c>
      <c r="Q88" s="4"/>
      <c r="R88" s="4"/>
      <c r="S88" s="4"/>
      <c r="T88" s="4"/>
      <c r="U88" s="4"/>
      <c r="V88" s="4"/>
      <c r="W88" s="4"/>
      <c r="X88" s="1"/>
      <c r="Y88" s="1"/>
    </row>
    <row r="89" spans="1:25" ht="12.75">
      <c r="A89" s="3">
        <v>1507</v>
      </c>
      <c r="B89" s="4">
        <v>23.9257</v>
      </c>
      <c r="C89" s="4">
        <v>2272.3855</v>
      </c>
      <c r="D89" s="4">
        <v>216.7436</v>
      </c>
      <c r="E89" s="4">
        <v>20578.119</v>
      </c>
      <c r="F89" s="4">
        <v>240.6693</v>
      </c>
      <c r="G89" s="4">
        <v>22850.5045</v>
      </c>
      <c r="H89" s="4">
        <v>132.055</v>
      </c>
      <c r="I89" s="4">
        <v>1210.2838</v>
      </c>
      <c r="J89" s="4">
        <v>1214.271</v>
      </c>
      <c r="K89" s="4">
        <v>10361.842299999998</v>
      </c>
      <c r="L89" s="4">
        <v>1346.326</v>
      </c>
      <c r="M89" s="4">
        <v>11572.126099999998</v>
      </c>
      <c r="N89" s="4">
        <v>34422.6306</v>
      </c>
      <c r="O89" s="1">
        <v>0.663822145539336</v>
      </c>
      <c r="P89" s="1">
        <v>0.336177854460664</v>
      </c>
      <c r="Q89" s="4"/>
      <c r="R89" s="4"/>
      <c r="S89" s="4"/>
      <c r="T89" s="4"/>
      <c r="U89" s="4"/>
      <c r="V89" s="4"/>
      <c r="W89" s="4"/>
      <c r="X89" s="1"/>
      <c r="Y89" s="1"/>
    </row>
    <row r="90" spans="1:25" ht="12.75">
      <c r="A90" s="3">
        <v>1508</v>
      </c>
      <c r="B90" s="4">
        <v>11.5567</v>
      </c>
      <c r="C90" s="4">
        <v>1097.4118</v>
      </c>
      <c r="D90" s="4">
        <v>245.1478</v>
      </c>
      <c r="E90" s="4">
        <v>23277.544</v>
      </c>
      <c r="F90" s="4">
        <v>256.7045</v>
      </c>
      <c r="G90" s="4">
        <v>24374.955800000003</v>
      </c>
      <c r="H90" s="4">
        <v>25.2037</v>
      </c>
      <c r="I90" s="4">
        <v>228.2501</v>
      </c>
      <c r="J90" s="4">
        <v>1019.9038</v>
      </c>
      <c r="K90" s="4">
        <v>8752.4294</v>
      </c>
      <c r="L90" s="4">
        <v>1045.1075</v>
      </c>
      <c r="M90" s="4">
        <v>8980.6795</v>
      </c>
      <c r="N90" s="4">
        <v>33355.6353</v>
      </c>
      <c r="O90" s="1">
        <v>0.7307597526106782</v>
      </c>
      <c r="P90" s="1">
        <v>0.26924024738932195</v>
      </c>
      <c r="Q90" s="4"/>
      <c r="R90" s="4"/>
      <c r="S90" s="4"/>
      <c r="T90" s="4"/>
      <c r="U90" s="4"/>
      <c r="V90" s="4"/>
      <c r="W90" s="4"/>
      <c r="X90" s="1"/>
      <c r="Y90" s="1"/>
    </row>
    <row r="91" spans="1:25" ht="12.75">
      <c r="A91" s="3">
        <v>1509</v>
      </c>
      <c r="B91" s="4">
        <v>72.7274</v>
      </c>
      <c r="C91" s="4">
        <v>6906.1261</v>
      </c>
      <c r="D91" s="4">
        <v>272.8069</v>
      </c>
      <c r="E91" s="4">
        <v>25902.5806</v>
      </c>
      <c r="F91" s="4">
        <v>345.5343</v>
      </c>
      <c r="G91" s="4">
        <v>32808.7067</v>
      </c>
      <c r="H91" s="4">
        <v>158.6092</v>
      </c>
      <c r="I91" s="4">
        <v>1436.4017</v>
      </c>
      <c r="J91" s="4">
        <v>710.1859000000001</v>
      </c>
      <c r="K91" s="4">
        <v>6114.2563</v>
      </c>
      <c r="L91" s="4">
        <v>868.7951</v>
      </c>
      <c r="M91" s="4">
        <v>7550.657999999999</v>
      </c>
      <c r="N91" s="4">
        <v>40359.364700000006</v>
      </c>
      <c r="O91" s="1">
        <v>0.8129143494669527</v>
      </c>
      <c r="P91" s="1">
        <v>0.18708565053304713</v>
      </c>
      <c r="Q91" s="4"/>
      <c r="R91" s="4"/>
      <c r="S91" s="4"/>
      <c r="T91" s="4"/>
      <c r="U91" s="4"/>
      <c r="V91" s="4"/>
      <c r="W91" s="4"/>
      <c r="X91" s="1"/>
      <c r="Y91" s="1"/>
    </row>
    <row r="92" spans="1:25" ht="12.75">
      <c r="A92" s="3">
        <v>1510</v>
      </c>
      <c r="B92" s="4">
        <v>59.9343</v>
      </c>
      <c r="C92" s="4">
        <v>5695.4081</v>
      </c>
      <c r="D92" s="4">
        <v>219.4035</v>
      </c>
      <c r="E92" s="4">
        <v>20832.439</v>
      </c>
      <c r="F92" s="4">
        <v>279.3378</v>
      </c>
      <c r="G92" s="4">
        <v>26527.8471</v>
      </c>
      <c r="H92" s="4">
        <v>132.7563</v>
      </c>
      <c r="I92" s="4">
        <v>1231.1197</v>
      </c>
      <c r="J92" s="4">
        <v>618.6037</v>
      </c>
      <c r="K92" s="4">
        <v>5278.49</v>
      </c>
      <c r="L92" s="4">
        <v>751.36</v>
      </c>
      <c r="M92" s="4">
        <v>6509.6097</v>
      </c>
      <c r="N92" s="4">
        <v>33037.4568</v>
      </c>
      <c r="O92" s="1">
        <v>0.8029627480284741</v>
      </c>
      <c r="P92" s="1">
        <v>0.19703725197152586</v>
      </c>
      <c r="Q92" s="4"/>
      <c r="R92" s="4"/>
      <c r="S92" s="4"/>
      <c r="T92" s="4"/>
      <c r="U92" s="4"/>
      <c r="V92" s="4"/>
      <c r="W92" s="4"/>
      <c r="X92" s="1"/>
      <c r="Y92" s="1"/>
    </row>
    <row r="93" spans="1:25" ht="12.75">
      <c r="A93" s="3">
        <v>1511</v>
      </c>
      <c r="B93" s="4">
        <v>41.443</v>
      </c>
      <c r="C93" s="4">
        <v>3933.8202</v>
      </c>
      <c r="D93" s="4">
        <v>201.6835</v>
      </c>
      <c r="E93" s="4">
        <v>19152.3256</v>
      </c>
      <c r="F93" s="4">
        <v>243.12650000000002</v>
      </c>
      <c r="G93" s="4">
        <v>23086.1458</v>
      </c>
      <c r="H93" s="4">
        <v>95.0667</v>
      </c>
      <c r="I93" s="4">
        <v>930.6777</v>
      </c>
      <c r="J93" s="4">
        <v>1154.6213</v>
      </c>
      <c r="K93" s="4">
        <v>9848.1303</v>
      </c>
      <c r="L93" s="4">
        <v>1249.688</v>
      </c>
      <c r="M93" s="4">
        <v>10778.808</v>
      </c>
      <c r="N93" s="4">
        <v>33864.9538</v>
      </c>
      <c r="O93" s="1">
        <v>0.6817120122573442</v>
      </c>
      <c r="P93" s="1">
        <v>0.31828798774265565</v>
      </c>
      <c r="Q93" s="4"/>
      <c r="R93" s="4"/>
      <c r="S93" s="4"/>
      <c r="T93" s="4"/>
      <c r="U93" s="4"/>
      <c r="V93" s="4"/>
      <c r="W93" s="4"/>
      <c r="X93" s="1"/>
      <c r="Y93" s="1"/>
    </row>
    <row r="94" spans="1:25" ht="12.75">
      <c r="A94" s="3">
        <v>1512</v>
      </c>
      <c r="B94" s="4">
        <v>52.5381</v>
      </c>
      <c r="C94" s="4">
        <v>4986.91</v>
      </c>
      <c r="D94" s="4">
        <v>186.0932</v>
      </c>
      <c r="E94" s="4">
        <v>17670.6307</v>
      </c>
      <c r="F94" s="4">
        <v>238.6313</v>
      </c>
      <c r="G94" s="4">
        <v>22657.5407</v>
      </c>
      <c r="H94" s="4">
        <v>147.8401</v>
      </c>
      <c r="I94" s="4">
        <v>1353.6146</v>
      </c>
      <c r="J94" s="4">
        <v>2404.1387</v>
      </c>
      <c r="K94" s="4">
        <v>20490.799000000003</v>
      </c>
      <c r="L94" s="4">
        <v>2551.9788</v>
      </c>
      <c r="M94" s="4">
        <v>21844.413600000003</v>
      </c>
      <c r="N94" s="4">
        <v>44501.954300000005</v>
      </c>
      <c r="O94" s="1">
        <v>0.5091358583324058</v>
      </c>
      <c r="P94" s="1">
        <v>0.4908641416675942</v>
      </c>
      <c r="Q94" s="4"/>
      <c r="R94" s="4"/>
      <c r="S94" s="4"/>
      <c r="T94" s="4"/>
      <c r="U94" s="4"/>
      <c r="V94" s="4"/>
      <c r="W94" s="4"/>
      <c r="X94" s="1"/>
      <c r="Y94" s="1"/>
    </row>
    <row r="95" spans="1:25" ht="12.75">
      <c r="A95" s="3">
        <v>1513</v>
      </c>
      <c r="B95" s="4">
        <v>82.0374</v>
      </c>
      <c r="C95" s="4">
        <v>7787.1652</v>
      </c>
      <c r="D95" s="4">
        <v>274.7448</v>
      </c>
      <c r="E95" s="4">
        <v>26068.4984</v>
      </c>
      <c r="F95" s="4">
        <v>356.7822</v>
      </c>
      <c r="G95" s="4">
        <v>33855.6636</v>
      </c>
      <c r="H95" s="4">
        <v>283.2386</v>
      </c>
      <c r="I95" s="4">
        <v>2457.3551</v>
      </c>
      <c r="J95" s="4">
        <v>2342.6429000000003</v>
      </c>
      <c r="K95" s="4">
        <v>19844.9087</v>
      </c>
      <c r="L95" s="4">
        <v>2625.8815000000004</v>
      </c>
      <c r="M95" s="4">
        <v>22302.2638</v>
      </c>
      <c r="N95" s="4">
        <v>56157.9274</v>
      </c>
      <c r="O95" s="1">
        <v>0.6028652617261655</v>
      </c>
      <c r="P95" s="1">
        <v>0.3971347382738345</v>
      </c>
      <c r="Q95" s="4"/>
      <c r="R95" s="4"/>
      <c r="S95" s="4"/>
      <c r="T95" s="4"/>
      <c r="U95" s="4"/>
      <c r="V95" s="4"/>
      <c r="W95" s="4"/>
      <c r="X95" s="1"/>
      <c r="Y95" s="1"/>
    </row>
    <row r="96" spans="1:25" ht="12.75">
      <c r="A96" s="3">
        <v>1514</v>
      </c>
      <c r="B96" s="4">
        <v>34.1785</v>
      </c>
      <c r="C96" s="4">
        <v>3246.2444</v>
      </c>
      <c r="D96" s="4">
        <v>215.582</v>
      </c>
      <c r="E96" s="4">
        <v>20449.5409</v>
      </c>
      <c r="F96" s="4">
        <v>249.76049999999998</v>
      </c>
      <c r="G96" s="4">
        <v>23695.7853</v>
      </c>
      <c r="H96" s="4">
        <v>120.7659</v>
      </c>
      <c r="I96" s="4">
        <v>1103.0702</v>
      </c>
      <c r="J96" s="4">
        <v>940.831</v>
      </c>
      <c r="K96" s="4">
        <v>8074.8312</v>
      </c>
      <c r="L96" s="4">
        <v>1061.5969</v>
      </c>
      <c r="M96" s="4">
        <v>9177.901399999999</v>
      </c>
      <c r="N96" s="4">
        <v>32873.6867</v>
      </c>
      <c r="O96" s="1">
        <v>0.7208131389778074</v>
      </c>
      <c r="P96" s="1">
        <v>0.27918686102219253</v>
      </c>
      <c r="Q96" s="4"/>
      <c r="R96" s="4"/>
      <c r="S96" s="4"/>
      <c r="T96" s="4"/>
      <c r="U96" s="4"/>
      <c r="V96" s="4"/>
      <c r="W96" s="4"/>
      <c r="X96" s="1"/>
      <c r="Y96" s="1"/>
    </row>
    <row r="97" spans="1:25" ht="12.75">
      <c r="A97" s="3">
        <v>1515</v>
      </c>
      <c r="B97" s="4">
        <v>34.1785</v>
      </c>
      <c r="C97" s="4">
        <v>3246.2444</v>
      </c>
      <c r="D97" s="4">
        <v>166.0161</v>
      </c>
      <c r="E97" s="4">
        <v>15757.6209</v>
      </c>
      <c r="F97" s="4">
        <v>200.19459999999998</v>
      </c>
      <c r="G97" s="4">
        <v>19003.8653</v>
      </c>
      <c r="H97" s="4">
        <v>120.7659</v>
      </c>
      <c r="I97" s="4">
        <v>1103.0702</v>
      </c>
      <c r="J97" s="4">
        <v>592.003</v>
      </c>
      <c r="K97" s="4">
        <v>5164.1775</v>
      </c>
      <c r="L97" s="4">
        <v>712.7689</v>
      </c>
      <c r="M97" s="4">
        <v>6267.2477</v>
      </c>
      <c r="N97" s="4">
        <v>25271.113</v>
      </c>
      <c r="O97" s="1">
        <v>0.7519995379704882</v>
      </c>
      <c r="P97" s="1">
        <v>0.2480004620295117</v>
      </c>
      <c r="Q97" s="4"/>
      <c r="R97" s="4"/>
      <c r="S97" s="4"/>
      <c r="T97" s="4"/>
      <c r="U97" s="4"/>
      <c r="V97" s="4"/>
      <c r="W97" s="4"/>
      <c r="X97" s="1"/>
      <c r="Y97" s="1"/>
    </row>
    <row r="98" spans="1:25" ht="12.75">
      <c r="A98" s="3">
        <v>1516</v>
      </c>
      <c r="B98" s="4">
        <v>10.7686</v>
      </c>
      <c r="C98" s="4">
        <v>1022.7893</v>
      </c>
      <c r="D98" s="4">
        <v>158.931</v>
      </c>
      <c r="E98" s="4">
        <v>15089.8298</v>
      </c>
      <c r="F98" s="4">
        <v>169.6996</v>
      </c>
      <c r="G98" s="4">
        <v>16112.6191</v>
      </c>
      <c r="H98" s="4">
        <v>38.0495</v>
      </c>
      <c r="I98" s="4">
        <v>347.5427</v>
      </c>
      <c r="J98" s="4">
        <v>947.7946</v>
      </c>
      <c r="K98" s="4">
        <v>8197.8473</v>
      </c>
      <c r="L98" s="4">
        <v>985.8440999999999</v>
      </c>
      <c r="M98" s="4">
        <v>8545.39</v>
      </c>
      <c r="N98" s="4">
        <v>24658.0091</v>
      </c>
      <c r="O98" s="1">
        <v>0.6534436350743338</v>
      </c>
      <c r="P98" s="1">
        <v>0.34655636492566627</v>
      </c>
      <c r="Q98" s="4"/>
      <c r="R98" s="4"/>
      <c r="S98" s="4"/>
      <c r="T98" s="4"/>
      <c r="U98" s="4"/>
      <c r="V98" s="4"/>
      <c r="W98" s="4"/>
      <c r="X98" s="1"/>
      <c r="Y98" s="1"/>
    </row>
    <row r="99" spans="1:25" ht="12.75">
      <c r="A99" s="3">
        <v>1517</v>
      </c>
      <c r="B99" s="4">
        <v>25.5965</v>
      </c>
      <c r="C99" s="4">
        <v>2431.1374</v>
      </c>
      <c r="D99" s="4">
        <v>145.2948</v>
      </c>
      <c r="E99" s="4">
        <v>13799.7116</v>
      </c>
      <c r="F99" s="4">
        <v>170.8913</v>
      </c>
      <c r="G99" s="4">
        <v>16230.849</v>
      </c>
      <c r="H99" s="4">
        <v>246.9834</v>
      </c>
      <c r="I99" s="4">
        <v>2183.5659</v>
      </c>
      <c r="J99" s="4">
        <v>978.8412</v>
      </c>
      <c r="K99" s="4">
        <v>8464.9731</v>
      </c>
      <c r="L99" s="4">
        <v>1225.8246</v>
      </c>
      <c r="M99" s="4">
        <v>10648.538999999999</v>
      </c>
      <c r="N99" s="4">
        <v>26879.388</v>
      </c>
      <c r="O99" s="1">
        <v>0.6038399758208781</v>
      </c>
      <c r="P99" s="1">
        <v>0.3961600241791219</v>
      </c>
      <c r="Q99" s="4"/>
      <c r="R99" s="4"/>
      <c r="S99" s="4"/>
      <c r="T99" s="4"/>
      <c r="U99" s="4"/>
      <c r="V99" s="4"/>
      <c r="W99" s="4"/>
      <c r="X99" s="1"/>
      <c r="Y99" s="1"/>
    </row>
    <row r="100" spans="1:25" ht="12.75">
      <c r="A100" s="3">
        <v>1518</v>
      </c>
      <c r="B100" s="4">
        <v>10.1435</v>
      </c>
      <c r="C100" s="4">
        <v>963.4229</v>
      </c>
      <c r="D100" s="4">
        <v>135.3177</v>
      </c>
      <c r="E100" s="4">
        <v>12852.1557</v>
      </c>
      <c r="F100" s="4">
        <v>145.4612</v>
      </c>
      <c r="G100" s="4">
        <v>13815.578599999999</v>
      </c>
      <c r="H100" s="4">
        <v>97.8758</v>
      </c>
      <c r="I100" s="4">
        <v>865.314</v>
      </c>
      <c r="J100" s="4">
        <v>459.9338</v>
      </c>
      <c r="K100" s="4">
        <v>4045.5946</v>
      </c>
      <c r="L100" s="4">
        <v>557.8096</v>
      </c>
      <c r="M100" s="4">
        <v>4910.9086</v>
      </c>
      <c r="N100" s="4">
        <v>18726.4872</v>
      </c>
      <c r="O100" s="1">
        <v>0.7377560165154733</v>
      </c>
      <c r="P100" s="1">
        <v>0.26224398348452665</v>
      </c>
      <c r="Q100" s="4"/>
      <c r="R100" s="4"/>
      <c r="S100" s="4"/>
      <c r="T100" s="4"/>
      <c r="U100" s="4"/>
      <c r="V100" s="4"/>
      <c r="W100" s="4"/>
      <c r="X100" s="1"/>
      <c r="Y100" s="1"/>
    </row>
    <row r="101" spans="1:25" ht="12.75">
      <c r="A101" s="3">
        <v>1519</v>
      </c>
      <c r="B101" s="4">
        <v>0</v>
      </c>
      <c r="C101" s="4">
        <v>0</v>
      </c>
      <c r="D101" s="4">
        <v>131.0149</v>
      </c>
      <c r="E101" s="4">
        <v>12443.7591</v>
      </c>
      <c r="F101" s="4">
        <v>131.0149</v>
      </c>
      <c r="G101" s="4">
        <v>12443.7591</v>
      </c>
      <c r="H101" s="4">
        <v>0</v>
      </c>
      <c r="I101" s="4">
        <v>0</v>
      </c>
      <c r="J101" s="4">
        <v>429.8287</v>
      </c>
      <c r="K101" s="4">
        <v>3782.7496</v>
      </c>
      <c r="L101" s="4">
        <v>429.8287</v>
      </c>
      <c r="M101" s="4">
        <v>3782.7496</v>
      </c>
      <c r="N101" s="4">
        <v>16226.508699999998</v>
      </c>
      <c r="O101" s="1">
        <v>0.7668784043483119</v>
      </c>
      <c r="P101" s="1">
        <v>0.2331215956516882</v>
      </c>
      <c r="Q101" s="4"/>
      <c r="R101" s="4"/>
      <c r="S101" s="4"/>
      <c r="T101" s="4"/>
      <c r="U101" s="4"/>
      <c r="V101" s="4"/>
      <c r="W101" s="4"/>
      <c r="X101" s="1"/>
      <c r="Y101" s="1"/>
    </row>
    <row r="102" spans="1:25" ht="12.75">
      <c r="A102" s="3">
        <v>1520</v>
      </c>
      <c r="B102" s="4">
        <v>0</v>
      </c>
      <c r="C102" s="4">
        <v>0</v>
      </c>
      <c r="D102" s="4">
        <v>108.4025</v>
      </c>
      <c r="E102" s="4">
        <v>10296.552</v>
      </c>
      <c r="F102" s="4">
        <v>108.4025</v>
      </c>
      <c r="G102" s="4">
        <v>10296.552</v>
      </c>
      <c r="H102" s="4">
        <v>0</v>
      </c>
      <c r="I102" s="4">
        <v>0</v>
      </c>
      <c r="J102" s="4">
        <v>326.3031</v>
      </c>
      <c r="K102" s="4">
        <v>2875.513</v>
      </c>
      <c r="L102" s="4">
        <v>326.3031</v>
      </c>
      <c r="M102" s="4">
        <v>2875.513</v>
      </c>
      <c r="N102" s="4">
        <v>13172.064999999999</v>
      </c>
      <c r="O102" s="1">
        <v>0.7816961121889393</v>
      </c>
      <c r="P102" s="1">
        <v>0.21830388781106078</v>
      </c>
      <c r="Q102" s="4"/>
      <c r="R102" s="4"/>
      <c r="S102" s="4"/>
      <c r="T102" s="4"/>
      <c r="U102" s="4"/>
      <c r="V102" s="4"/>
      <c r="W102" s="4"/>
      <c r="X102" s="1"/>
      <c r="Y102" s="1"/>
    </row>
    <row r="103" spans="1:25" ht="12.75">
      <c r="A103" s="3">
        <v>1521</v>
      </c>
      <c r="B103" s="4">
        <v>831.9195</v>
      </c>
      <c r="C103" s="4">
        <v>80210.2289</v>
      </c>
      <c r="D103" s="4">
        <v>1542.0199</v>
      </c>
      <c r="E103" s="4">
        <v>148310.8726</v>
      </c>
      <c r="F103" s="4">
        <v>2373.9394</v>
      </c>
      <c r="G103" s="4">
        <v>228521.1015</v>
      </c>
      <c r="H103" s="4">
        <v>765.3019</v>
      </c>
      <c r="I103" s="4">
        <v>6716.5592</v>
      </c>
      <c r="J103" s="4">
        <v>3365.554</v>
      </c>
      <c r="K103" s="4">
        <v>29483.803699999997</v>
      </c>
      <c r="L103" s="4">
        <v>4130.8559000000005</v>
      </c>
      <c r="M103" s="4">
        <v>36200.36289999999</v>
      </c>
      <c r="N103" s="4">
        <v>264721.4644</v>
      </c>
      <c r="O103" s="1">
        <v>0.8632511232814107</v>
      </c>
      <c r="P103" s="1">
        <v>0.13674887671858918</v>
      </c>
      <c r="Q103" s="4"/>
      <c r="R103" s="4"/>
      <c r="S103" s="4"/>
      <c r="T103" s="4"/>
      <c r="U103" s="4"/>
      <c r="V103" s="4"/>
      <c r="W103" s="4"/>
      <c r="X103" s="1"/>
      <c r="Y103" s="1"/>
    </row>
    <row r="104" spans="1:25" ht="12.75">
      <c r="A104" s="3">
        <v>1522</v>
      </c>
      <c r="B104" s="4">
        <v>844.5998</v>
      </c>
      <c r="C104" s="4">
        <v>81411.2504</v>
      </c>
      <c r="D104" s="4">
        <v>1066.5124</v>
      </c>
      <c r="E104" s="4">
        <v>102571.4196</v>
      </c>
      <c r="F104" s="4">
        <v>1911.1122</v>
      </c>
      <c r="G104" s="4">
        <v>183982.67</v>
      </c>
      <c r="H104" s="4">
        <v>606.5335</v>
      </c>
      <c r="I104" s="4">
        <v>5344.2088</v>
      </c>
      <c r="J104" s="4">
        <v>1681.5430000000001</v>
      </c>
      <c r="K104" s="4">
        <v>14758.185599999999</v>
      </c>
      <c r="L104" s="4">
        <v>2288.0765</v>
      </c>
      <c r="M104" s="4">
        <v>20102.394399999997</v>
      </c>
      <c r="N104" s="4">
        <v>204085.06439999997</v>
      </c>
      <c r="O104" s="1">
        <v>0.9014999237739418</v>
      </c>
      <c r="P104" s="1">
        <v>0.09850007622605822</v>
      </c>
      <c r="Q104" s="4"/>
      <c r="R104" s="4"/>
      <c r="S104" s="4"/>
      <c r="T104" s="4"/>
      <c r="U104" s="4"/>
      <c r="V104" s="4"/>
      <c r="W104" s="4"/>
      <c r="X104" s="1"/>
      <c r="Y104" s="1"/>
    </row>
    <row r="105" spans="1:25" ht="12.75">
      <c r="A105" s="3">
        <v>1523</v>
      </c>
      <c r="B105" s="4">
        <v>296.0506</v>
      </c>
      <c r="C105" s="4">
        <v>28515.1296</v>
      </c>
      <c r="D105" s="4">
        <v>854.2763</v>
      </c>
      <c r="E105" s="4">
        <v>83662.7576</v>
      </c>
      <c r="F105" s="4">
        <v>1150.3269</v>
      </c>
      <c r="G105" s="4">
        <v>112177.8872</v>
      </c>
      <c r="H105" s="4">
        <v>44.3458</v>
      </c>
      <c r="I105" s="4">
        <v>417.3634</v>
      </c>
      <c r="J105" s="4">
        <v>834.8034</v>
      </c>
      <c r="K105" s="4">
        <v>7453.3954</v>
      </c>
      <c r="L105" s="4">
        <v>879.1492000000001</v>
      </c>
      <c r="M105" s="4">
        <v>7870.7588000000005</v>
      </c>
      <c r="N105" s="4">
        <v>120048.646</v>
      </c>
      <c r="O105" s="1">
        <v>0.9344369215126341</v>
      </c>
      <c r="P105" s="1">
        <v>0.06556307848736587</v>
      </c>
      <c r="Q105" s="4"/>
      <c r="R105" s="4"/>
      <c r="S105" s="4"/>
      <c r="T105" s="4"/>
      <c r="U105" s="4"/>
      <c r="V105" s="4"/>
      <c r="W105" s="4"/>
      <c r="X105" s="1"/>
      <c r="Y105" s="1"/>
    </row>
    <row r="106" spans="1:25" ht="12.75">
      <c r="A106" s="3">
        <v>1524</v>
      </c>
      <c r="B106" s="4">
        <v>42.7157</v>
      </c>
      <c r="C106" s="4">
        <v>4115.9965</v>
      </c>
      <c r="D106" s="4">
        <v>552.7511</v>
      </c>
      <c r="E106" s="4">
        <v>56992.2587</v>
      </c>
      <c r="F106" s="4">
        <v>595.4667999999999</v>
      </c>
      <c r="G106" s="4">
        <v>61108.2552</v>
      </c>
      <c r="H106" s="4">
        <v>81.5154</v>
      </c>
      <c r="I106" s="4">
        <v>724.5699</v>
      </c>
      <c r="J106" s="4">
        <v>416.03</v>
      </c>
      <c r="K106" s="4">
        <v>3831.8802</v>
      </c>
      <c r="L106" s="4">
        <v>497.54540000000003</v>
      </c>
      <c r="M106" s="4">
        <v>4556.4501</v>
      </c>
      <c r="N106" s="4">
        <v>65664.7053</v>
      </c>
      <c r="O106" s="1">
        <v>0.9306103624590545</v>
      </c>
      <c r="P106" s="1">
        <v>0.06938963754094546</v>
      </c>
      <c r="Q106" s="4"/>
      <c r="R106" s="4"/>
      <c r="S106" s="4"/>
      <c r="T106" s="4"/>
      <c r="U106" s="4"/>
      <c r="V106" s="4"/>
      <c r="W106" s="4"/>
      <c r="X106" s="1"/>
      <c r="Y106" s="1"/>
    </row>
    <row r="107" spans="1:25" ht="12.75">
      <c r="A107" s="3">
        <v>1525</v>
      </c>
      <c r="B107" s="4">
        <v>95.6704</v>
      </c>
      <c r="C107" s="4">
        <v>9233.4323</v>
      </c>
      <c r="D107" s="4">
        <v>406.4252</v>
      </c>
      <c r="E107" s="4">
        <v>42793.935</v>
      </c>
      <c r="F107" s="4">
        <v>502.0956</v>
      </c>
      <c r="G107" s="4">
        <v>52027.3673</v>
      </c>
      <c r="H107" s="4">
        <v>845.1693</v>
      </c>
      <c r="I107" s="4">
        <v>7482.9921</v>
      </c>
      <c r="J107" s="4">
        <v>880.192</v>
      </c>
      <c r="K107" s="4">
        <v>7722.6361</v>
      </c>
      <c r="L107" s="4">
        <v>1725.3613</v>
      </c>
      <c r="M107" s="4">
        <v>15205.6282</v>
      </c>
      <c r="N107" s="4">
        <v>67232.99549999999</v>
      </c>
      <c r="O107" s="1">
        <v>0.7738368179653695</v>
      </c>
      <c r="P107" s="1">
        <v>0.22616318203463062</v>
      </c>
      <c r="Q107" s="4"/>
      <c r="R107" s="4"/>
      <c r="S107" s="4"/>
      <c r="T107" s="4"/>
      <c r="U107" s="4"/>
      <c r="V107" s="4"/>
      <c r="W107" s="4"/>
      <c r="X107" s="1"/>
      <c r="Y107" s="1"/>
    </row>
    <row r="108" spans="1:25" ht="12.75">
      <c r="A108" s="3">
        <v>1526</v>
      </c>
      <c r="B108" s="4">
        <v>95.6704</v>
      </c>
      <c r="C108" s="4">
        <v>9233.4323</v>
      </c>
      <c r="D108" s="4">
        <v>341.0777</v>
      </c>
      <c r="E108" s="4">
        <v>36053.1803</v>
      </c>
      <c r="F108" s="4">
        <v>436.7481</v>
      </c>
      <c r="G108" s="4">
        <v>45286.6126</v>
      </c>
      <c r="H108" s="4">
        <v>845.1693</v>
      </c>
      <c r="I108" s="4">
        <v>7482.9921</v>
      </c>
      <c r="J108" s="4">
        <v>1653.4942</v>
      </c>
      <c r="K108" s="4">
        <v>14491.5932</v>
      </c>
      <c r="L108" s="4">
        <v>2498.6635</v>
      </c>
      <c r="M108" s="4">
        <v>21974.5853</v>
      </c>
      <c r="N108" s="4">
        <v>67261.1979</v>
      </c>
      <c r="O108" s="1">
        <v>0.6732947674724657</v>
      </c>
      <c r="P108" s="1">
        <v>0.32670523252753425</v>
      </c>
      <c r="Q108" s="4"/>
      <c r="R108" s="4"/>
      <c r="S108" s="4"/>
      <c r="T108" s="4"/>
      <c r="U108" s="4"/>
      <c r="V108" s="4"/>
      <c r="W108" s="4"/>
      <c r="X108" s="1"/>
      <c r="Y108" s="1"/>
    </row>
    <row r="109" spans="1:25" ht="12.75">
      <c r="A109" s="3">
        <v>1527</v>
      </c>
      <c r="B109" s="4">
        <v>57.4679</v>
      </c>
      <c r="C109" s="4">
        <v>5574.7801</v>
      </c>
      <c r="D109" s="4">
        <v>220.0827</v>
      </c>
      <c r="E109" s="4">
        <v>23572.2183</v>
      </c>
      <c r="F109" s="4">
        <v>277.5506</v>
      </c>
      <c r="G109" s="4">
        <v>29146.9984</v>
      </c>
      <c r="H109" s="4">
        <v>672.7096</v>
      </c>
      <c r="I109" s="4">
        <v>5980.427</v>
      </c>
      <c r="J109" s="4">
        <v>3085.3113</v>
      </c>
      <c r="K109" s="4">
        <v>27024.7405</v>
      </c>
      <c r="L109" s="4">
        <v>3758.0209</v>
      </c>
      <c r="M109" s="4">
        <v>33005.167499999996</v>
      </c>
      <c r="N109" s="4">
        <v>62152.16589999999</v>
      </c>
      <c r="O109" s="1">
        <v>0.46896190949960126</v>
      </c>
      <c r="P109" s="1">
        <v>0.5310380905003987</v>
      </c>
      <c r="Q109" s="4"/>
      <c r="R109" s="4"/>
      <c r="S109" s="4"/>
      <c r="T109" s="4"/>
      <c r="U109" s="4"/>
      <c r="V109" s="4"/>
      <c r="W109" s="4"/>
      <c r="X109" s="1"/>
      <c r="Y109" s="1"/>
    </row>
    <row r="110" spans="1:25" ht="12.75">
      <c r="A110" s="3">
        <v>1528</v>
      </c>
      <c r="B110" s="4">
        <v>34.3373</v>
      </c>
      <c r="C110" s="4">
        <v>3359.7571</v>
      </c>
      <c r="D110" s="4">
        <v>180.6896</v>
      </c>
      <c r="E110" s="4">
        <v>18153.4409</v>
      </c>
      <c r="F110" s="4">
        <v>215.0269</v>
      </c>
      <c r="G110" s="4">
        <v>21513.198</v>
      </c>
      <c r="H110" s="4">
        <v>569.4221</v>
      </c>
      <c r="I110" s="4">
        <v>5080.8555</v>
      </c>
      <c r="J110" s="4">
        <v>3022.2801000000004</v>
      </c>
      <c r="K110" s="4">
        <v>26492.10526</v>
      </c>
      <c r="L110" s="4">
        <v>3591.7022000000006</v>
      </c>
      <c r="M110" s="4">
        <v>31572.96076</v>
      </c>
      <c r="N110" s="4">
        <v>53086.158760000006</v>
      </c>
      <c r="O110" s="1">
        <v>0.40525060585491113</v>
      </c>
      <c r="P110" s="1">
        <v>0.5947493941450888</v>
      </c>
      <c r="Q110" s="4"/>
      <c r="R110" s="4"/>
      <c r="S110" s="4"/>
      <c r="T110" s="4"/>
      <c r="U110" s="4"/>
      <c r="V110" s="4"/>
      <c r="W110" s="4"/>
      <c r="X110" s="1"/>
      <c r="Y110" s="1"/>
    </row>
    <row r="111" spans="1:25" ht="12.75">
      <c r="A111" s="3">
        <v>1529</v>
      </c>
      <c r="B111" s="4">
        <v>24.9242</v>
      </c>
      <c r="C111" s="4">
        <v>2418.3543</v>
      </c>
      <c r="D111" s="4">
        <v>131.514</v>
      </c>
      <c r="E111" s="4">
        <v>12840.794</v>
      </c>
      <c r="F111" s="4">
        <v>156.4382</v>
      </c>
      <c r="G111" s="4">
        <v>15259.1483</v>
      </c>
      <c r="H111" s="4">
        <v>418.9479</v>
      </c>
      <c r="I111" s="4">
        <v>3741.0388</v>
      </c>
      <c r="J111" s="4">
        <v>2204.707</v>
      </c>
      <c r="K111" s="4">
        <v>19337.6312</v>
      </c>
      <c r="L111" s="4">
        <v>2623.6549</v>
      </c>
      <c r="M111" s="4">
        <v>23078.67</v>
      </c>
      <c r="N111" s="4">
        <v>38337.8183</v>
      </c>
      <c r="O111" s="1">
        <v>0.39801817048102606</v>
      </c>
      <c r="P111" s="1">
        <v>0.6019818295189739</v>
      </c>
      <c r="Q111" s="4"/>
      <c r="R111" s="4"/>
      <c r="S111" s="4"/>
      <c r="T111" s="4"/>
      <c r="U111" s="4"/>
      <c r="V111" s="4"/>
      <c r="W111" s="4"/>
      <c r="X111" s="1"/>
      <c r="Y111" s="1"/>
    </row>
    <row r="112" spans="1:25" ht="12.75">
      <c r="A112" s="3">
        <v>1530</v>
      </c>
      <c r="B112" s="4">
        <v>17.6455</v>
      </c>
      <c r="C112" s="4">
        <v>1690.6161</v>
      </c>
      <c r="D112" s="4">
        <v>101.5396</v>
      </c>
      <c r="E112" s="4">
        <v>9916.7514</v>
      </c>
      <c r="F112" s="4">
        <v>119.18509999999999</v>
      </c>
      <c r="G112" s="4">
        <v>11607.367499999998</v>
      </c>
      <c r="H112" s="4">
        <v>302.5374</v>
      </c>
      <c r="I112" s="4">
        <v>2704.4858</v>
      </c>
      <c r="J112" s="4">
        <v>2124.7961</v>
      </c>
      <c r="K112" s="4">
        <v>18656.528</v>
      </c>
      <c r="L112" s="4">
        <v>2427.3335</v>
      </c>
      <c r="M112" s="4">
        <v>21361.013799999997</v>
      </c>
      <c r="N112" s="4">
        <v>32968.381299999994</v>
      </c>
      <c r="O112" s="1">
        <v>0.35207574780142453</v>
      </c>
      <c r="P112" s="1">
        <v>0.6479242521985755</v>
      </c>
      <c r="Q112" s="4"/>
      <c r="R112" s="4"/>
      <c r="S112" s="4"/>
      <c r="T112" s="4"/>
      <c r="U112" s="4"/>
      <c r="V112" s="4"/>
      <c r="W112" s="4"/>
      <c r="X112" s="1"/>
      <c r="Y112" s="1"/>
    </row>
    <row r="113" spans="1:25" ht="12.75">
      <c r="A113" s="3">
        <v>1531</v>
      </c>
      <c r="B113" s="4">
        <v>17.0891</v>
      </c>
      <c r="C113" s="4">
        <v>1627.7229</v>
      </c>
      <c r="D113" s="4">
        <v>275.0908</v>
      </c>
      <c r="E113" s="4">
        <v>27458.739</v>
      </c>
      <c r="F113" s="4">
        <v>292.1799</v>
      </c>
      <c r="G113" s="4">
        <v>29086.461900000002</v>
      </c>
      <c r="H113" s="4">
        <v>272.08779999999996</v>
      </c>
      <c r="I113" s="4">
        <v>2425.7947000000004</v>
      </c>
      <c r="J113" s="4">
        <v>5656.6260999999995</v>
      </c>
      <c r="K113" s="4">
        <v>49603.0417</v>
      </c>
      <c r="L113" s="4">
        <v>5928.7139</v>
      </c>
      <c r="M113" s="4">
        <v>52028.8364</v>
      </c>
      <c r="N113" s="4">
        <v>81115.2983</v>
      </c>
      <c r="O113" s="1">
        <v>0.358581704186373</v>
      </c>
      <c r="P113" s="1">
        <v>0.6414182958136271</v>
      </c>
      <c r="Q113" s="4"/>
      <c r="R113" s="4"/>
      <c r="S113" s="4"/>
      <c r="T113" s="4"/>
      <c r="U113" s="4"/>
      <c r="V113" s="4"/>
      <c r="W113" s="4"/>
      <c r="X113" s="1"/>
      <c r="Y113" s="1"/>
    </row>
    <row r="114" spans="1:25" ht="12.75">
      <c r="A114" s="3">
        <v>1532</v>
      </c>
      <c r="B114" s="4">
        <v>16.5645</v>
      </c>
      <c r="C114" s="4">
        <v>1569.1553</v>
      </c>
      <c r="D114" s="4">
        <v>138.6276</v>
      </c>
      <c r="E114" s="4">
        <v>14311.777600000001</v>
      </c>
      <c r="F114" s="4">
        <v>155.1921</v>
      </c>
      <c r="G114" s="4">
        <v>15880.932900000002</v>
      </c>
      <c r="H114" s="4">
        <v>244.9584</v>
      </c>
      <c r="I114" s="4">
        <v>2177.6462</v>
      </c>
      <c r="J114" s="4">
        <v>2958.8624</v>
      </c>
      <c r="K114" s="4">
        <v>25936.1205</v>
      </c>
      <c r="L114" s="4">
        <v>3203.8208</v>
      </c>
      <c r="M114" s="4">
        <v>28113.7667</v>
      </c>
      <c r="N114" s="4">
        <v>43994.6996</v>
      </c>
      <c r="O114" s="1">
        <v>0.3609737773956752</v>
      </c>
      <c r="P114" s="1">
        <v>0.6390262226043248</v>
      </c>
      <c r="Q114" s="4"/>
      <c r="R114" s="4"/>
      <c r="S114" s="4"/>
      <c r="T114" s="4"/>
      <c r="U114" s="4"/>
      <c r="V114" s="4"/>
      <c r="W114" s="4"/>
      <c r="X114" s="1"/>
      <c r="Y114" s="1"/>
    </row>
    <row r="115" spans="1:25" ht="12.75">
      <c r="A115" s="3">
        <v>1533</v>
      </c>
      <c r="B115" s="4">
        <v>16.5192</v>
      </c>
      <c r="C115" s="4">
        <v>1564.868</v>
      </c>
      <c r="D115" s="4">
        <v>60.5535</v>
      </c>
      <c r="E115" s="4">
        <v>5897.0337</v>
      </c>
      <c r="F115" s="4">
        <v>77.0727</v>
      </c>
      <c r="G115" s="4">
        <v>7461.9017</v>
      </c>
      <c r="H115" s="4">
        <v>244.2892</v>
      </c>
      <c r="I115" s="4">
        <v>2171.6963</v>
      </c>
      <c r="J115" s="4">
        <v>1503.0194999999999</v>
      </c>
      <c r="K115" s="4">
        <v>13192.4931</v>
      </c>
      <c r="L115" s="4">
        <v>1747.3086999999998</v>
      </c>
      <c r="M115" s="4">
        <v>15364.1894</v>
      </c>
      <c r="N115" s="4">
        <v>22826.091099999998</v>
      </c>
      <c r="O115" s="1">
        <v>0.3269023008499252</v>
      </c>
      <c r="P115" s="1">
        <v>0.6730976991500749</v>
      </c>
      <c r="Q115" s="4"/>
      <c r="R115" s="4"/>
      <c r="S115" s="4"/>
      <c r="T115" s="4"/>
      <c r="U115" s="4"/>
      <c r="V115" s="4"/>
      <c r="W115" s="4"/>
      <c r="X115" s="1"/>
      <c r="Y115" s="1"/>
    </row>
    <row r="116" spans="1:25" ht="12.75">
      <c r="A116" s="3">
        <v>1534</v>
      </c>
      <c r="B116" s="4">
        <v>16.5192</v>
      </c>
      <c r="C116" s="4">
        <v>1564.868</v>
      </c>
      <c r="D116" s="4">
        <v>61.8389</v>
      </c>
      <c r="E116" s="4">
        <v>5979.4495</v>
      </c>
      <c r="F116" s="4">
        <v>78.35810000000001</v>
      </c>
      <c r="G116" s="4">
        <v>7544.317499999999</v>
      </c>
      <c r="H116" s="4">
        <v>244.2892</v>
      </c>
      <c r="I116" s="4">
        <v>2171.6963</v>
      </c>
      <c r="J116" s="4">
        <v>1556.4886</v>
      </c>
      <c r="K116" s="4">
        <v>13663.4753</v>
      </c>
      <c r="L116" s="4">
        <v>1800.7777999999998</v>
      </c>
      <c r="M116" s="4">
        <v>15835.1716</v>
      </c>
      <c r="N116" s="4">
        <v>23379.4891</v>
      </c>
      <c r="O116" s="1">
        <v>0.32268957921753727</v>
      </c>
      <c r="P116" s="1">
        <v>0.6773104207824627</v>
      </c>
      <c r="Q116" s="4"/>
      <c r="R116" s="4"/>
      <c r="S116" s="4"/>
      <c r="T116" s="4"/>
      <c r="U116" s="4"/>
      <c r="V116" s="4"/>
      <c r="W116" s="4"/>
      <c r="X116" s="1"/>
      <c r="Y116" s="1"/>
    </row>
    <row r="117" spans="1:25" ht="12.75">
      <c r="A117" s="3">
        <v>1535</v>
      </c>
      <c r="B117" s="4">
        <v>16.5192</v>
      </c>
      <c r="C117" s="4">
        <v>1564.868</v>
      </c>
      <c r="D117" s="4">
        <v>61.8389</v>
      </c>
      <c r="E117" s="4">
        <v>5979.4495</v>
      </c>
      <c r="F117" s="4">
        <v>78.35810000000001</v>
      </c>
      <c r="G117" s="4">
        <v>7544.317499999999</v>
      </c>
      <c r="H117" s="4">
        <v>244.2892</v>
      </c>
      <c r="I117" s="4">
        <v>2171.6963</v>
      </c>
      <c r="J117" s="4">
        <v>1556.4886</v>
      </c>
      <c r="K117" s="4">
        <v>13663.4753</v>
      </c>
      <c r="L117" s="4">
        <v>1800.7777999999998</v>
      </c>
      <c r="M117" s="4">
        <v>15835.1716</v>
      </c>
      <c r="N117" s="4">
        <v>23379.4891</v>
      </c>
      <c r="O117" s="1">
        <v>0.32268957921753727</v>
      </c>
      <c r="P117" s="1">
        <v>0.6773104207824627</v>
      </c>
      <c r="Q117" s="4"/>
      <c r="R117" s="4"/>
      <c r="S117" s="4"/>
      <c r="T117" s="4"/>
      <c r="U117" s="4"/>
      <c r="V117" s="4"/>
      <c r="W117" s="4"/>
      <c r="X117" s="1"/>
      <c r="Y117" s="1"/>
    </row>
    <row r="118" spans="1:25" ht="12.75">
      <c r="A118" s="3">
        <v>1536</v>
      </c>
      <c r="B118" s="4">
        <v>14.3109</v>
      </c>
      <c r="C118" s="4">
        <v>1369.2353</v>
      </c>
      <c r="D118" s="4">
        <v>50.2264</v>
      </c>
      <c r="E118" s="4">
        <v>4865.9158</v>
      </c>
      <c r="F118" s="4">
        <v>64.5373</v>
      </c>
      <c r="G118" s="4">
        <v>6235.1511</v>
      </c>
      <c r="H118" s="4">
        <v>286.17670000000004</v>
      </c>
      <c r="I118" s="4">
        <v>2535.6294</v>
      </c>
      <c r="J118" s="4">
        <v>4484.8917</v>
      </c>
      <c r="K118" s="4">
        <v>39493.5219</v>
      </c>
      <c r="L118" s="4">
        <v>4771.0684</v>
      </c>
      <c r="M118" s="4">
        <v>42029.1513</v>
      </c>
      <c r="N118" s="4">
        <v>48264.3024</v>
      </c>
      <c r="O118" s="1">
        <v>0.12918763537334377</v>
      </c>
      <c r="P118" s="1">
        <v>0.8708123646266562</v>
      </c>
      <c r="Q118" s="4"/>
      <c r="R118" s="4"/>
      <c r="S118" s="4"/>
      <c r="T118" s="4"/>
      <c r="U118" s="4"/>
      <c r="V118" s="4"/>
      <c r="W118" s="4"/>
      <c r="X118" s="1"/>
      <c r="Y118" s="1"/>
    </row>
    <row r="119" spans="1:25" ht="12.75">
      <c r="A119" s="3">
        <v>1537</v>
      </c>
      <c r="B119" s="4">
        <v>26.008</v>
      </c>
      <c r="C119" s="4">
        <v>2506.0538</v>
      </c>
      <c r="D119" s="4">
        <v>24.4507</v>
      </c>
      <c r="E119" s="4">
        <v>2361.2838</v>
      </c>
      <c r="F119" s="4">
        <v>50.4587</v>
      </c>
      <c r="G119" s="4">
        <v>4867.337600000001</v>
      </c>
      <c r="H119" s="4">
        <v>617.1652</v>
      </c>
      <c r="I119" s="4">
        <v>5460.1782</v>
      </c>
      <c r="J119" s="4">
        <v>2577.1924</v>
      </c>
      <c r="K119" s="4">
        <v>22720.784</v>
      </c>
      <c r="L119" s="4">
        <v>3194.3576</v>
      </c>
      <c r="M119" s="4">
        <v>28180.9622</v>
      </c>
      <c r="N119" s="4">
        <v>33048.2998</v>
      </c>
      <c r="O119" s="1">
        <v>0.14727951602520867</v>
      </c>
      <c r="P119" s="1">
        <v>0.8527204839747914</v>
      </c>
      <c r="Q119" s="4"/>
      <c r="R119" s="4"/>
      <c r="S119" s="4"/>
      <c r="T119" s="4"/>
      <c r="U119" s="4"/>
      <c r="V119" s="4"/>
      <c r="W119" s="4"/>
      <c r="X119" s="1"/>
      <c r="Y119" s="1"/>
    </row>
    <row r="120" spans="1:25" ht="12.75">
      <c r="A120" s="3">
        <v>1538</v>
      </c>
      <c r="B120" s="4">
        <v>26.008</v>
      </c>
      <c r="C120" s="4">
        <v>2506.0538</v>
      </c>
      <c r="D120" s="4">
        <v>14.8415</v>
      </c>
      <c r="E120" s="4">
        <v>1426.7713</v>
      </c>
      <c r="F120" s="4">
        <v>40.8495</v>
      </c>
      <c r="G120" s="4">
        <v>3932.8251</v>
      </c>
      <c r="H120" s="4">
        <v>617.1652</v>
      </c>
      <c r="I120" s="4">
        <v>5460.1782</v>
      </c>
      <c r="J120" s="4">
        <v>1671.2908</v>
      </c>
      <c r="K120" s="4">
        <v>14751.7606</v>
      </c>
      <c r="L120" s="4">
        <v>2288.456</v>
      </c>
      <c r="M120" s="4">
        <v>20211.9388</v>
      </c>
      <c r="N120" s="4">
        <v>24144.763899999998</v>
      </c>
      <c r="O120" s="1">
        <v>0.1628852166990956</v>
      </c>
      <c r="P120" s="1">
        <v>0.8371147833009045</v>
      </c>
      <c r="Q120" s="4"/>
      <c r="R120" s="4"/>
      <c r="S120" s="4"/>
      <c r="T120" s="4"/>
      <c r="U120" s="4"/>
      <c r="V120" s="4"/>
      <c r="W120" s="4"/>
      <c r="X120" s="1"/>
      <c r="Y120" s="1"/>
    </row>
    <row r="121" spans="1:25" ht="12.75">
      <c r="A121" s="3">
        <v>1539</v>
      </c>
      <c r="B121" s="4">
        <v>31.6079</v>
      </c>
      <c r="C121" s="4">
        <v>3049.4146</v>
      </c>
      <c r="D121" s="4">
        <v>220.2742</v>
      </c>
      <c r="E121" s="4">
        <v>21404.8631</v>
      </c>
      <c r="F121" s="4">
        <v>251.8821</v>
      </c>
      <c r="G121" s="4">
        <v>24454.2777</v>
      </c>
      <c r="H121" s="4">
        <v>604.8811</v>
      </c>
      <c r="I121" s="4">
        <v>5347.6178</v>
      </c>
      <c r="J121" s="4">
        <v>7550.339499999999</v>
      </c>
      <c r="K121" s="4">
        <v>66543.1881</v>
      </c>
      <c r="L121" s="4">
        <v>8155.220599999999</v>
      </c>
      <c r="M121" s="4">
        <v>71890.8059</v>
      </c>
      <c r="N121" s="4">
        <v>96345.08360000001</v>
      </c>
      <c r="O121" s="1">
        <v>0.2538196738873347</v>
      </c>
      <c r="P121" s="1">
        <v>0.7461803261126653</v>
      </c>
      <c r="Q121" s="4"/>
      <c r="R121" s="4"/>
      <c r="S121" s="4"/>
      <c r="T121" s="4"/>
      <c r="U121" s="4"/>
      <c r="V121" s="4"/>
      <c r="W121" s="4"/>
      <c r="X121" s="1"/>
      <c r="Y121" s="1"/>
    </row>
    <row r="122" spans="1:25" ht="12.75">
      <c r="A122" s="3">
        <v>1540</v>
      </c>
      <c r="B122" s="4">
        <v>44.7112</v>
      </c>
      <c r="C122" s="4">
        <v>4320.0536</v>
      </c>
      <c r="D122" s="4">
        <v>240.8766</v>
      </c>
      <c r="E122" s="4">
        <v>23408.8633</v>
      </c>
      <c r="F122" s="4">
        <v>285.5878</v>
      </c>
      <c r="G122" s="4">
        <v>27728.9169</v>
      </c>
      <c r="H122" s="4">
        <v>606.8758</v>
      </c>
      <c r="I122" s="4">
        <v>5357.005999999999</v>
      </c>
      <c r="J122" s="4">
        <v>7808.9573</v>
      </c>
      <c r="K122" s="4">
        <v>68819.6013</v>
      </c>
      <c r="L122" s="4">
        <v>8415.8331</v>
      </c>
      <c r="M122" s="4">
        <v>74176.60729999999</v>
      </c>
      <c r="N122" s="4">
        <v>101905.52419999999</v>
      </c>
      <c r="O122" s="1">
        <v>0.27210415841224833</v>
      </c>
      <c r="P122" s="1">
        <v>0.7278958415877517</v>
      </c>
      <c r="Q122" s="4"/>
      <c r="R122" s="4"/>
      <c r="S122" s="4"/>
      <c r="T122" s="4"/>
      <c r="U122" s="4"/>
      <c r="V122" s="4"/>
      <c r="W122" s="4"/>
      <c r="X122" s="1"/>
      <c r="Y122" s="1"/>
    </row>
    <row r="123" spans="1:25" ht="12.75">
      <c r="A123" s="3">
        <v>1541</v>
      </c>
      <c r="B123" s="4">
        <v>44.5891</v>
      </c>
      <c r="C123" s="4">
        <v>4308.2501</v>
      </c>
      <c r="D123" s="4">
        <v>149.7088</v>
      </c>
      <c r="E123" s="4">
        <v>14545.0459</v>
      </c>
      <c r="F123" s="4">
        <v>194.2979</v>
      </c>
      <c r="G123" s="4">
        <v>18853.296</v>
      </c>
      <c r="H123" s="4">
        <v>605.2177</v>
      </c>
      <c r="I123" s="4">
        <v>5342.3694</v>
      </c>
      <c r="J123" s="4">
        <v>3613.0799</v>
      </c>
      <c r="K123" s="4">
        <v>31847.0478</v>
      </c>
      <c r="L123" s="4">
        <v>4218.2976</v>
      </c>
      <c r="M123" s="4">
        <v>37189.417199999996</v>
      </c>
      <c r="N123" s="4">
        <v>56042.7132</v>
      </c>
      <c r="O123" s="1">
        <v>0.3364094085294928</v>
      </c>
      <c r="P123" s="1">
        <v>0.6635905914705071</v>
      </c>
      <c r="Q123" s="4"/>
      <c r="R123" s="4"/>
      <c r="S123" s="4"/>
      <c r="T123" s="4"/>
      <c r="U123" s="4"/>
      <c r="V123" s="4"/>
      <c r="W123" s="4"/>
      <c r="X123" s="1"/>
      <c r="Y123" s="1"/>
    </row>
    <row r="124" spans="1:25" ht="12.75">
      <c r="A124" s="3">
        <v>1542</v>
      </c>
      <c r="B124" s="4">
        <v>44.5891</v>
      </c>
      <c r="C124" s="4">
        <v>4308.2501</v>
      </c>
      <c r="D124" s="4">
        <v>326.1943</v>
      </c>
      <c r="E124" s="4">
        <v>30995.6208</v>
      </c>
      <c r="F124" s="4">
        <v>370.78340000000003</v>
      </c>
      <c r="G124" s="4">
        <v>35303.8709</v>
      </c>
      <c r="H124" s="4">
        <v>605.2177</v>
      </c>
      <c r="I124" s="4">
        <v>5342.3694</v>
      </c>
      <c r="J124" s="4">
        <v>1619.8557</v>
      </c>
      <c r="K124" s="4">
        <v>14266.8232</v>
      </c>
      <c r="L124" s="4">
        <v>2225.0734</v>
      </c>
      <c r="M124" s="4">
        <v>19609.192600000002</v>
      </c>
      <c r="N124" s="4">
        <v>54913.063500000004</v>
      </c>
      <c r="O124" s="1">
        <v>0.6429047780224463</v>
      </c>
      <c r="P124" s="1">
        <v>0.35709522197755367</v>
      </c>
      <c r="Q124" s="4"/>
      <c r="R124" s="4"/>
      <c r="S124" s="4"/>
      <c r="T124" s="4"/>
      <c r="U124" s="4"/>
      <c r="V124" s="4"/>
      <c r="W124" s="4"/>
      <c r="X124" s="1"/>
      <c r="Y124" s="1"/>
    </row>
    <row r="125" spans="1:25" ht="12.75">
      <c r="A125" s="3">
        <v>1543</v>
      </c>
      <c r="B125" s="4">
        <v>44.5891</v>
      </c>
      <c r="C125" s="4">
        <v>4308.2501</v>
      </c>
      <c r="D125" s="4">
        <v>581.6048</v>
      </c>
      <c r="E125" s="4">
        <v>55094.8731</v>
      </c>
      <c r="F125" s="4">
        <v>626.1939</v>
      </c>
      <c r="G125" s="4">
        <v>59403.123199999995</v>
      </c>
      <c r="H125" s="4">
        <v>605.2177</v>
      </c>
      <c r="I125" s="4">
        <v>5342.3694</v>
      </c>
      <c r="J125" s="4">
        <v>1357.7314</v>
      </c>
      <c r="K125" s="4">
        <v>11944.8549</v>
      </c>
      <c r="L125" s="4">
        <v>1962.9490999999998</v>
      </c>
      <c r="M125" s="4">
        <v>17287.2243</v>
      </c>
      <c r="N125" s="4">
        <v>76690.3475</v>
      </c>
      <c r="O125" s="1">
        <v>0.7745840922157771</v>
      </c>
      <c r="P125" s="1">
        <v>0.2254159077842228</v>
      </c>
      <c r="Q125" s="4"/>
      <c r="R125" s="4"/>
      <c r="S125" s="4"/>
      <c r="T125" s="4"/>
      <c r="U125" s="4"/>
      <c r="V125" s="4"/>
      <c r="W125" s="4"/>
      <c r="X125" s="1"/>
      <c r="Y125" s="1"/>
    </row>
    <row r="126" spans="1:25" ht="12.75">
      <c r="A126" s="3">
        <v>1544</v>
      </c>
      <c r="B126" s="4">
        <v>46.099</v>
      </c>
      <c r="C126" s="4">
        <v>4400.8773</v>
      </c>
      <c r="D126" s="4">
        <v>583.1982</v>
      </c>
      <c r="E126" s="4">
        <v>55245.818</v>
      </c>
      <c r="F126" s="4">
        <v>629.2972000000001</v>
      </c>
      <c r="G126" s="4">
        <v>59646.6953</v>
      </c>
      <c r="H126" s="4">
        <v>521.3063000000001</v>
      </c>
      <c r="I126" s="4">
        <v>4623.1099</v>
      </c>
      <c r="J126" s="4">
        <v>1361.4512</v>
      </c>
      <c r="K126" s="4">
        <v>11977.5805</v>
      </c>
      <c r="L126" s="4">
        <v>1882.7575000000002</v>
      </c>
      <c r="M126" s="4">
        <v>16600.6904</v>
      </c>
      <c r="N126" s="4">
        <v>76247.3857</v>
      </c>
      <c r="O126" s="1">
        <v>0.7822785627652018</v>
      </c>
      <c r="P126" s="1">
        <v>0.2177214372347982</v>
      </c>
      <c r="Q126" s="4"/>
      <c r="R126" s="4"/>
      <c r="S126" s="4"/>
      <c r="T126" s="4"/>
      <c r="U126" s="4"/>
      <c r="V126" s="4"/>
      <c r="W126" s="4"/>
      <c r="X126" s="1"/>
      <c r="Y126" s="1"/>
    </row>
    <row r="127" spans="1:25" ht="12.75">
      <c r="A127" s="3">
        <v>1545</v>
      </c>
      <c r="B127" s="4">
        <v>35.7201</v>
      </c>
      <c r="C127" s="4">
        <v>3382.2073</v>
      </c>
      <c r="D127" s="4">
        <v>863.2077</v>
      </c>
      <c r="E127" s="4">
        <v>70101.1029</v>
      </c>
      <c r="F127" s="4">
        <v>898.9278</v>
      </c>
      <c r="G127" s="4">
        <v>73483.31019999999</v>
      </c>
      <c r="H127" s="4">
        <v>268.3666</v>
      </c>
      <c r="I127" s="4">
        <v>2392.3406</v>
      </c>
      <c r="J127" s="4">
        <v>1029.7842</v>
      </c>
      <c r="K127" s="4">
        <v>9063.3043</v>
      </c>
      <c r="L127" s="4">
        <v>1298.1508000000001</v>
      </c>
      <c r="M127" s="4">
        <v>11455.6449</v>
      </c>
      <c r="N127" s="4">
        <v>84938.95509999999</v>
      </c>
      <c r="O127" s="1">
        <v>0.8651308473654629</v>
      </c>
      <c r="P127" s="1">
        <v>0.1348691526345372</v>
      </c>
      <c r="Q127" s="4"/>
      <c r="R127" s="4"/>
      <c r="S127" s="4"/>
      <c r="T127" s="4"/>
      <c r="U127" s="4"/>
      <c r="V127" s="4"/>
      <c r="W127" s="4"/>
      <c r="X127" s="1"/>
      <c r="Y127" s="1"/>
    </row>
    <row r="128" spans="1:25" ht="12.75">
      <c r="A128" s="3">
        <v>1546</v>
      </c>
      <c r="B128" s="4">
        <v>18.3474</v>
      </c>
      <c r="C128" s="4">
        <v>1737.2407</v>
      </c>
      <c r="D128" s="4">
        <v>1891.3906</v>
      </c>
      <c r="E128" s="4">
        <v>135488.0167</v>
      </c>
      <c r="F128" s="4">
        <v>1909.738</v>
      </c>
      <c r="G128" s="4">
        <v>137225.2574</v>
      </c>
      <c r="H128" s="4">
        <v>30.8738</v>
      </c>
      <c r="I128" s="4">
        <v>278.7441</v>
      </c>
      <c r="J128" s="4">
        <v>701.109</v>
      </c>
      <c r="K128" s="4">
        <v>6183.6529</v>
      </c>
      <c r="L128" s="4">
        <v>731.9828</v>
      </c>
      <c r="M128" s="4">
        <v>6462.397</v>
      </c>
      <c r="N128" s="4">
        <v>143687.6544</v>
      </c>
      <c r="O128" s="1">
        <v>0.9550246886067896</v>
      </c>
      <c r="P128" s="1">
        <v>0.04497531139321041</v>
      </c>
      <c r="Q128" s="4"/>
      <c r="R128" s="4"/>
      <c r="S128" s="4"/>
      <c r="T128" s="4"/>
      <c r="U128" s="4"/>
      <c r="V128" s="4"/>
      <c r="W128" s="4"/>
      <c r="X128" s="1"/>
      <c r="Y128" s="1"/>
    </row>
    <row r="129" spans="1:25" ht="12.75">
      <c r="A129" s="3">
        <v>1547</v>
      </c>
      <c r="B129" s="4">
        <v>18.3474</v>
      </c>
      <c r="C129" s="4">
        <v>1737.2407</v>
      </c>
      <c r="D129" s="4">
        <v>253.7816</v>
      </c>
      <c r="E129" s="4">
        <v>24044.957</v>
      </c>
      <c r="F129" s="4">
        <v>272.129</v>
      </c>
      <c r="G129" s="4">
        <v>25782.197699999997</v>
      </c>
      <c r="H129" s="4">
        <v>30.8738</v>
      </c>
      <c r="I129" s="4">
        <v>278.7441</v>
      </c>
      <c r="J129" s="4">
        <v>487.4348</v>
      </c>
      <c r="K129" s="4">
        <v>4285.6691</v>
      </c>
      <c r="L129" s="4">
        <v>518.3086</v>
      </c>
      <c r="M129" s="4">
        <v>4564.4132</v>
      </c>
      <c r="N129" s="4">
        <v>30346.610899999996</v>
      </c>
      <c r="O129" s="1">
        <v>0.8495906770268044</v>
      </c>
      <c r="P129" s="1">
        <v>0.15040932297319567</v>
      </c>
      <c r="Q129" s="4"/>
      <c r="R129" s="4"/>
      <c r="S129" s="4"/>
      <c r="T129" s="4"/>
      <c r="U129" s="4"/>
      <c r="V129" s="4"/>
      <c r="W129" s="4"/>
      <c r="X129" s="1"/>
      <c r="Y129" s="1"/>
    </row>
    <row r="130" spans="1:25" ht="12.75">
      <c r="A130" s="3">
        <v>1548</v>
      </c>
      <c r="B130" s="4">
        <v>27.9175</v>
      </c>
      <c r="C130" s="4">
        <v>2666.718</v>
      </c>
      <c r="D130" s="4">
        <v>225.9314</v>
      </c>
      <c r="E130" s="4">
        <v>21411.3325</v>
      </c>
      <c r="F130" s="4">
        <v>253.8489</v>
      </c>
      <c r="G130" s="4">
        <v>24078.0505</v>
      </c>
      <c r="H130" s="4">
        <v>160.67</v>
      </c>
      <c r="I130" s="4">
        <v>1436.4568</v>
      </c>
      <c r="J130" s="4">
        <v>481.6242</v>
      </c>
      <c r="K130" s="4">
        <v>4237.7166</v>
      </c>
      <c r="L130" s="4">
        <v>642.2941999999999</v>
      </c>
      <c r="M130" s="4">
        <v>5674.1734</v>
      </c>
      <c r="N130" s="4">
        <v>29752.2239</v>
      </c>
      <c r="O130" s="1">
        <v>0.8092857388048899</v>
      </c>
      <c r="P130" s="1">
        <v>0.19071426119511017</v>
      </c>
      <c r="Q130" s="4"/>
      <c r="R130" s="4"/>
      <c r="S130" s="4"/>
      <c r="T130" s="4"/>
      <c r="U130" s="4"/>
      <c r="V130" s="4"/>
      <c r="W130" s="4"/>
      <c r="X130" s="1"/>
      <c r="Y130" s="1"/>
    </row>
    <row r="131" spans="1:25" ht="12.75">
      <c r="A131" s="3">
        <v>1549</v>
      </c>
      <c r="B131" s="4">
        <v>50.2778</v>
      </c>
      <c r="C131" s="4">
        <v>4820.9813</v>
      </c>
      <c r="D131" s="4">
        <v>560.94</v>
      </c>
      <c r="E131" s="4">
        <v>53279.93</v>
      </c>
      <c r="F131" s="4">
        <v>611.2178</v>
      </c>
      <c r="G131" s="4">
        <v>58100.9113</v>
      </c>
      <c r="H131" s="4">
        <v>378.9139</v>
      </c>
      <c r="I131" s="4">
        <v>3384.39</v>
      </c>
      <c r="J131" s="4">
        <v>2320.4997</v>
      </c>
      <c r="K131" s="4">
        <v>20484.2743</v>
      </c>
      <c r="L131" s="4">
        <v>2699.4136</v>
      </c>
      <c r="M131" s="4">
        <v>23868.6643</v>
      </c>
      <c r="N131" s="4">
        <v>81969.5756</v>
      </c>
      <c r="O131" s="1">
        <v>0.7088106882915227</v>
      </c>
      <c r="P131" s="1">
        <v>0.2911893117084774</v>
      </c>
      <c r="Q131" s="4"/>
      <c r="R131" s="4"/>
      <c r="S131" s="4"/>
      <c r="T131" s="4"/>
      <c r="U131" s="4"/>
      <c r="V131" s="4"/>
      <c r="W131" s="4"/>
      <c r="X131" s="1"/>
      <c r="Y131" s="1"/>
    </row>
    <row r="132" spans="1:25" ht="12.75">
      <c r="A132" s="3">
        <v>1550</v>
      </c>
      <c r="B132" s="4">
        <v>50.2778</v>
      </c>
      <c r="C132" s="4">
        <v>4820.9813</v>
      </c>
      <c r="D132" s="4">
        <v>560.94</v>
      </c>
      <c r="E132" s="4">
        <v>53279.93</v>
      </c>
      <c r="F132" s="4">
        <v>611.2178</v>
      </c>
      <c r="G132" s="4">
        <v>58100.9113</v>
      </c>
      <c r="H132" s="4">
        <v>378.9139</v>
      </c>
      <c r="I132" s="4">
        <v>3384.39</v>
      </c>
      <c r="J132" s="4">
        <v>2320.4997</v>
      </c>
      <c r="K132" s="4">
        <v>20484.2743</v>
      </c>
      <c r="L132" s="4">
        <v>2699.4136</v>
      </c>
      <c r="M132" s="4">
        <v>23868.6643</v>
      </c>
      <c r="N132" s="4">
        <v>81969.5756</v>
      </c>
      <c r="O132" s="1">
        <v>0.7088106882915227</v>
      </c>
      <c r="P132" s="1">
        <v>0.2911893117084774</v>
      </c>
      <c r="Q132" s="4"/>
      <c r="R132" s="4"/>
      <c r="S132" s="4"/>
      <c r="T132" s="4"/>
      <c r="U132" s="4"/>
      <c r="V132" s="4"/>
      <c r="W132" s="4"/>
      <c r="X132" s="1"/>
      <c r="Y132" s="1"/>
    </row>
    <row r="133" spans="1:25" ht="12.75">
      <c r="A133" s="3">
        <v>1551</v>
      </c>
      <c r="B133" s="4">
        <v>37.5558</v>
      </c>
      <c r="C133" s="4">
        <v>3594.6249</v>
      </c>
      <c r="D133" s="4">
        <v>560.94</v>
      </c>
      <c r="E133" s="4">
        <v>53279.93</v>
      </c>
      <c r="F133" s="4">
        <v>598.4958</v>
      </c>
      <c r="G133" s="4">
        <v>56874.5549</v>
      </c>
      <c r="H133" s="4">
        <v>542.3599</v>
      </c>
      <c r="I133" s="4">
        <v>4811.7256</v>
      </c>
      <c r="J133" s="4">
        <v>2320.4997</v>
      </c>
      <c r="K133" s="4">
        <v>20484.2743</v>
      </c>
      <c r="L133" s="4">
        <v>2862.8596</v>
      </c>
      <c r="M133" s="4">
        <v>25295.999900000003</v>
      </c>
      <c r="N133" s="4">
        <v>82170.55480000001</v>
      </c>
      <c r="O133" s="1">
        <v>0.6921524996202166</v>
      </c>
      <c r="P133" s="1">
        <v>0.30784750037978326</v>
      </c>
      <c r="Q133" s="4"/>
      <c r="R133" s="4"/>
      <c r="S133" s="4"/>
      <c r="T133" s="4"/>
      <c r="U133" s="4"/>
      <c r="V133" s="4"/>
      <c r="W133" s="4"/>
      <c r="X133" s="1"/>
      <c r="Y133" s="1"/>
    </row>
    <row r="134" spans="1:25" ht="12.75">
      <c r="A134" s="3">
        <v>1552</v>
      </c>
      <c r="B134" s="4">
        <v>28.2878</v>
      </c>
      <c r="C134" s="4">
        <v>2681.1729</v>
      </c>
      <c r="D134" s="4">
        <v>1050.8503</v>
      </c>
      <c r="E134" s="4">
        <v>99574.2229</v>
      </c>
      <c r="F134" s="4">
        <v>1079.1381000000001</v>
      </c>
      <c r="G134" s="4">
        <v>102255.3958</v>
      </c>
      <c r="H134" s="4">
        <v>1462.036</v>
      </c>
      <c r="I134" s="4">
        <v>12901.9637</v>
      </c>
      <c r="J134" s="4">
        <v>7305.6039</v>
      </c>
      <c r="K134" s="4">
        <v>64090.5704</v>
      </c>
      <c r="L134" s="4">
        <v>8767.6399</v>
      </c>
      <c r="M134" s="4">
        <v>76992.53409999999</v>
      </c>
      <c r="N134" s="4">
        <v>179247.9299</v>
      </c>
      <c r="O134" s="1">
        <v>0.5704690472969306</v>
      </c>
      <c r="P134" s="1">
        <v>0.4295309527030694</v>
      </c>
      <c r="Q134" s="4"/>
      <c r="R134" s="4"/>
      <c r="S134" s="4"/>
      <c r="T134" s="4"/>
      <c r="U134" s="4"/>
      <c r="V134" s="4"/>
      <c r="W134" s="4"/>
      <c r="X134" s="1"/>
      <c r="Y134" s="1"/>
    </row>
    <row r="135" spans="1:25" ht="12.75">
      <c r="A135" s="3">
        <v>1553</v>
      </c>
      <c r="B135" s="4">
        <v>27.1042</v>
      </c>
      <c r="C135" s="4">
        <v>2584.7542</v>
      </c>
      <c r="D135" s="4">
        <v>765.8074</v>
      </c>
      <c r="E135" s="4">
        <v>72524.532</v>
      </c>
      <c r="F135" s="4">
        <v>792.9116</v>
      </c>
      <c r="G135" s="4">
        <v>75109.2862</v>
      </c>
      <c r="H135" s="4">
        <v>719.2378</v>
      </c>
      <c r="I135" s="4">
        <v>6321.1232</v>
      </c>
      <c r="J135" s="4">
        <v>5170.1672</v>
      </c>
      <c r="K135" s="4">
        <v>45272.9143</v>
      </c>
      <c r="L135" s="4">
        <v>5889.405</v>
      </c>
      <c r="M135" s="4">
        <v>51594.0375</v>
      </c>
      <c r="N135" s="4">
        <v>126703.32370000001</v>
      </c>
      <c r="O135" s="1">
        <v>0.5927964950456939</v>
      </c>
      <c r="P135" s="1">
        <v>0.4072035049543061</v>
      </c>
      <c r="Q135" s="4"/>
      <c r="R135" s="4"/>
      <c r="S135" s="4"/>
      <c r="T135" s="4"/>
      <c r="U135" s="4"/>
      <c r="V135" s="4"/>
      <c r="W135" s="4"/>
      <c r="X135" s="1"/>
      <c r="Y135" s="1"/>
    </row>
    <row r="136" spans="1:25" ht="12.75">
      <c r="A136" s="3">
        <v>1554</v>
      </c>
      <c r="B136" s="4">
        <v>28.837</v>
      </c>
      <c r="C136" s="4">
        <v>2755.7144</v>
      </c>
      <c r="D136" s="4">
        <v>593.3859</v>
      </c>
      <c r="E136" s="4">
        <v>56185.1176</v>
      </c>
      <c r="F136" s="4">
        <v>622.2229</v>
      </c>
      <c r="G136" s="4">
        <v>58940.831999999995</v>
      </c>
      <c r="H136" s="4">
        <v>518.5785</v>
      </c>
      <c r="I136" s="4">
        <v>4539.3459</v>
      </c>
      <c r="J136" s="4">
        <v>3743.7612</v>
      </c>
      <c r="K136" s="4">
        <v>32741.3299</v>
      </c>
      <c r="L136" s="4">
        <v>4262.3396999999995</v>
      </c>
      <c r="M136" s="4">
        <v>37280.6758</v>
      </c>
      <c r="N136" s="4">
        <v>96221.50779999999</v>
      </c>
      <c r="O136" s="1">
        <v>0.6125536103893812</v>
      </c>
      <c r="P136" s="1">
        <v>0.38744638961061884</v>
      </c>
      <c r="Q136" s="4"/>
      <c r="R136" s="4"/>
      <c r="S136" s="4"/>
      <c r="T136" s="4"/>
      <c r="U136" s="4"/>
      <c r="V136" s="4"/>
      <c r="W136" s="4"/>
      <c r="X136" s="1"/>
      <c r="Y136" s="1"/>
    </row>
    <row r="137" spans="1:25" ht="12.75">
      <c r="A137" s="3">
        <v>1555</v>
      </c>
      <c r="B137" s="4">
        <v>28.837</v>
      </c>
      <c r="C137" s="4">
        <v>2755.7144</v>
      </c>
      <c r="D137" s="4">
        <v>666.878</v>
      </c>
      <c r="E137" s="4">
        <v>63159.2632</v>
      </c>
      <c r="F137" s="4">
        <v>695.715</v>
      </c>
      <c r="G137" s="4">
        <v>65914.9776</v>
      </c>
      <c r="H137" s="4">
        <v>518.5785</v>
      </c>
      <c r="I137" s="4">
        <v>4539.3459</v>
      </c>
      <c r="J137" s="4">
        <v>7469.2144</v>
      </c>
      <c r="K137" s="4">
        <v>70155.9236</v>
      </c>
      <c r="L137" s="4">
        <v>7987.7928999999995</v>
      </c>
      <c r="M137" s="4">
        <v>74695.2695</v>
      </c>
      <c r="N137" s="4">
        <v>140610.24709999998</v>
      </c>
      <c r="O137" s="1">
        <v>0.4687779088612384</v>
      </c>
      <c r="P137" s="1">
        <v>0.5312220911387617</v>
      </c>
      <c r="Q137" s="4"/>
      <c r="R137" s="4"/>
      <c r="S137" s="4"/>
      <c r="T137" s="4"/>
      <c r="U137" s="4"/>
      <c r="V137" s="4"/>
      <c r="W137" s="4"/>
      <c r="X137" s="1"/>
      <c r="Y137" s="1"/>
    </row>
    <row r="138" spans="1:25" ht="12.75">
      <c r="A138" s="3">
        <v>1556</v>
      </c>
      <c r="B138" s="4">
        <v>6.3204</v>
      </c>
      <c r="C138" s="4">
        <v>603.9922</v>
      </c>
      <c r="D138" s="4">
        <v>744.4611</v>
      </c>
      <c r="E138" s="4">
        <v>70521.9939</v>
      </c>
      <c r="F138" s="4">
        <v>750.7814999999999</v>
      </c>
      <c r="G138" s="4">
        <v>71125.9861</v>
      </c>
      <c r="H138" s="4">
        <v>113.6611</v>
      </c>
      <c r="I138" s="4">
        <v>994.9251</v>
      </c>
      <c r="J138" s="4">
        <v>11479.9377</v>
      </c>
      <c r="K138" s="4">
        <v>110449.8405</v>
      </c>
      <c r="L138" s="4">
        <v>11593.5988</v>
      </c>
      <c r="M138" s="4">
        <v>111444.7656</v>
      </c>
      <c r="N138" s="4">
        <v>182570.7517</v>
      </c>
      <c r="O138" s="1">
        <v>0.3895803979427883</v>
      </c>
      <c r="P138" s="1">
        <v>0.6104196020572117</v>
      </c>
      <c r="Q138" s="4"/>
      <c r="R138" s="4"/>
      <c r="S138" s="4"/>
      <c r="T138" s="4"/>
      <c r="U138" s="4"/>
      <c r="V138" s="4"/>
      <c r="W138" s="4"/>
      <c r="X138" s="1"/>
      <c r="Y138" s="1"/>
    </row>
    <row r="139" spans="1:25" ht="12.75">
      <c r="A139" s="3">
        <v>1557</v>
      </c>
      <c r="B139" s="4">
        <v>50.24869</v>
      </c>
      <c r="C139" s="4">
        <v>5236.0675</v>
      </c>
      <c r="D139" s="4">
        <v>742.427</v>
      </c>
      <c r="E139" s="4">
        <v>70329.3108</v>
      </c>
      <c r="F139" s="4">
        <v>792.67569</v>
      </c>
      <c r="G139" s="4">
        <v>75565.37830000001</v>
      </c>
      <c r="H139" s="4">
        <v>8858.2356</v>
      </c>
      <c r="I139" s="4">
        <v>85277.7219</v>
      </c>
      <c r="J139" s="4">
        <v>11448.5718</v>
      </c>
      <c r="K139" s="4">
        <v>110148.065</v>
      </c>
      <c r="L139" s="4">
        <v>20306.807399999998</v>
      </c>
      <c r="M139" s="4">
        <v>195425.7869</v>
      </c>
      <c r="N139" s="4">
        <v>270991.16520000005</v>
      </c>
      <c r="O139" s="1">
        <v>0.2788481249720092</v>
      </c>
      <c r="P139" s="1">
        <v>0.7211518750279907</v>
      </c>
      <c r="Q139" s="4"/>
      <c r="R139" s="4"/>
      <c r="S139" s="4"/>
      <c r="T139" s="4"/>
      <c r="U139" s="4"/>
      <c r="V139" s="4"/>
      <c r="W139" s="4"/>
      <c r="X139" s="1"/>
      <c r="Y139" s="1"/>
    </row>
    <row r="140" spans="1:25" ht="12.75">
      <c r="A140" s="3">
        <v>1558</v>
      </c>
      <c r="B140" s="4">
        <v>59.5479</v>
      </c>
      <c r="C140" s="4">
        <v>6205.08</v>
      </c>
      <c r="D140" s="4">
        <v>628.1892</v>
      </c>
      <c r="E140" s="4">
        <v>63334.1822</v>
      </c>
      <c r="F140" s="4">
        <v>687.7371</v>
      </c>
      <c r="G140" s="4">
        <v>69539.2622</v>
      </c>
      <c r="H140" s="4">
        <v>10497.5845</v>
      </c>
      <c r="I140" s="4">
        <v>101059.6379</v>
      </c>
      <c r="J140" s="4">
        <v>9314.9614</v>
      </c>
      <c r="K140" s="4">
        <v>91454.5875</v>
      </c>
      <c r="L140" s="4">
        <v>19812.5459</v>
      </c>
      <c r="M140" s="4">
        <v>192514.2254</v>
      </c>
      <c r="N140" s="4">
        <v>262053.4876</v>
      </c>
      <c r="O140" s="1">
        <v>0.26536285716656877</v>
      </c>
      <c r="P140" s="1">
        <v>0.7346371428334313</v>
      </c>
      <c r="Q140" s="4"/>
      <c r="R140" s="4"/>
      <c r="S140" s="4"/>
      <c r="T140" s="4"/>
      <c r="U140" s="4"/>
      <c r="V140" s="4"/>
      <c r="W140" s="4"/>
      <c r="X140" s="1"/>
      <c r="Y140" s="1"/>
    </row>
    <row r="141" spans="1:25" ht="12.75">
      <c r="A141" s="3">
        <v>1559</v>
      </c>
      <c r="B141" s="4">
        <v>28.9846</v>
      </c>
      <c r="C141" s="4">
        <v>3200.4215</v>
      </c>
      <c r="D141" s="4">
        <v>501.295</v>
      </c>
      <c r="E141" s="4">
        <v>55422.7695</v>
      </c>
      <c r="F141" s="4">
        <v>530.2796000000001</v>
      </c>
      <c r="G141" s="4">
        <v>58623.191</v>
      </c>
      <c r="H141" s="4">
        <v>561.215</v>
      </c>
      <c r="I141" s="4">
        <v>5514.5466</v>
      </c>
      <c r="J141" s="4">
        <v>6958.7061</v>
      </c>
      <c r="K141" s="4">
        <v>70754.5006</v>
      </c>
      <c r="L141" s="4">
        <v>7519.9211000000005</v>
      </c>
      <c r="M141" s="4">
        <v>76269.0472</v>
      </c>
      <c r="N141" s="4">
        <v>134892.2382</v>
      </c>
      <c r="O141" s="1">
        <v>0.4345927666577928</v>
      </c>
      <c r="P141" s="1">
        <v>0.5654072333422072</v>
      </c>
      <c r="Q141" s="4"/>
      <c r="R141" s="4"/>
      <c r="S141" s="4"/>
      <c r="T141" s="4"/>
      <c r="U141" s="4"/>
      <c r="V141" s="4"/>
      <c r="W141" s="4"/>
      <c r="X141" s="1"/>
      <c r="Y141" s="1"/>
    </row>
    <row r="142" spans="1:25" ht="12.75">
      <c r="A142" s="3">
        <v>1560</v>
      </c>
      <c r="B142" s="4">
        <v>38.4895</v>
      </c>
      <c r="C142" s="4">
        <v>4267.2736</v>
      </c>
      <c r="D142" s="4">
        <v>460.4349</v>
      </c>
      <c r="E142" s="4">
        <v>50653.9176</v>
      </c>
      <c r="F142" s="4">
        <v>498.92440000000005</v>
      </c>
      <c r="G142" s="4">
        <v>54921.1912</v>
      </c>
      <c r="H142" s="4">
        <v>307.7376</v>
      </c>
      <c r="I142" s="4">
        <v>3121.735</v>
      </c>
      <c r="J142" s="4">
        <v>1189.7334</v>
      </c>
      <c r="K142" s="4">
        <v>12088.5952</v>
      </c>
      <c r="L142" s="4">
        <v>1497.471</v>
      </c>
      <c r="M142" s="4">
        <v>15210.3302</v>
      </c>
      <c r="N142" s="4">
        <v>70131.5214</v>
      </c>
      <c r="O142" s="1">
        <v>0.7831170649607496</v>
      </c>
      <c r="P142" s="1">
        <v>0.21688293503925044</v>
      </c>
      <c r="Q142" s="4"/>
      <c r="R142" s="4"/>
      <c r="S142" s="4"/>
      <c r="T142" s="4"/>
      <c r="U142" s="4"/>
      <c r="V142" s="4"/>
      <c r="W142" s="4"/>
      <c r="X142" s="1"/>
      <c r="Y142" s="1"/>
    </row>
    <row r="143" spans="1:25" ht="12.75">
      <c r="A143" s="3">
        <v>1561</v>
      </c>
      <c r="B143" s="4">
        <v>38.3844</v>
      </c>
      <c r="C143" s="4">
        <v>4255.6143</v>
      </c>
      <c r="D143" s="4">
        <v>383.3378</v>
      </c>
      <c r="E143" s="4">
        <v>42239.896</v>
      </c>
      <c r="F143" s="4">
        <v>421.72220000000004</v>
      </c>
      <c r="G143" s="4">
        <v>46495.5103</v>
      </c>
      <c r="H143" s="4">
        <v>306.8968</v>
      </c>
      <c r="I143" s="4">
        <v>3113.2057</v>
      </c>
      <c r="J143" s="4">
        <v>4689.9197</v>
      </c>
      <c r="K143" s="4">
        <v>47886.7934</v>
      </c>
      <c r="L143" s="4">
        <v>4996.816500000001</v>
      </c>
      <c r="M143" s="4">
        <v>50999.9991</v>
      </c>
      <c r="N143" s="4">
        <v>97495.50940000001</v>
      </c>
      <c r="O143" s="1">
        <v>0.47689899346276965</v>
      </c>
      <c r="P143" s="1">
        <v>0.5231010065372302</v>
      </c>
      <c r="Q143" s="4"/>
      <c r="R143" s="4"/>
      <c r="S143" s="4"/>
      <c r="T143" s="4"/>
      <c r="U143" s="4"/>
      <c r="V143" s="4"/>
      <c r="W143" s="4"/>
      <c r="X143" s="1"/>
      <c r="Y143" s="1"/>
    </row>
    <row r="144" spans="1:25" ht="12.75">
      <c r="A144" s="3">
        <v>1562</v>
      </c>
      <c r="B144" s="4">
        <v>263.4017</v>
      </c>
      <c r="C144" s="4">
        <v>29275.5396</v>
      </c>
      <c r="D144" s="4">
        <v>382.539</v>
      </c>
      <c r="E144" s="4">
        <v>41748.8409</v>
      </c>
      <c r="F144" s="4">
        <v>645.9407</v>
      </c>
      <c r="G144" s="4">
        <v>71024.3805</v>
      </c>
      <c r="H144" s="4">
        <v>967.8613</v>
      </c>
      <c r="I144" s="4">
        <v>9873.8572</v>
      </c>
      <c r="J144" s="4">
        <v>7218.9356</v>
      </c>
      <c r="K144" s="4">
        <v>73704.5257</v>
      </c>
      <c r="L144" s="4">
        <v>8186.796899999999</v>
      </c>
      <c r="M144" s="4">
        <v>83578.3829</v>
      </c>
      <c r="N144" s="4">
        <v>154602.7634</v>
      </c>
      <c r="O144" s="1">
        <v>0.4593991655649798</v>
      </c>
      <c r="P144" s="1">
        <v>0.5406008344350202</v>
      </c>
      <c r="Q144" s="4"/>
      <c r="R144" s="4"/>
      <c r="S144" s="4"/>
      <c r="T144" s="4"/>
      <c r="U144" s="4"/>
      <c r="V144" s="4"/>
      <c r="W144" s="4"/>
      <c r="X144" s="1"/>
      <c r="Y144" s="1"/>
    </row>
    <row r="145" spans="1:25" ht="12.75">
      <c r="A145" s="3">
        <v>1563</v>
      </c>
      <c r="B145" s="4">
        <v>359.2099</v>
      </c>
      <c r="C145" s="4">
        <v>39928.5347</v>
      </c>
      <c r="D145" s="4">
        <v>338.411</v>
      </c>
      <c r="E145" s="4">
        <v>37514.4384</v>
      </c>
      <c r="F145" s="4">
        <v>697.6209</v>
      </c>
      <c r="G145" s="4">
        <v>77442.9731</v>
      </c>
      <c r="H145" s="4">
        <v>1249.2877</v>
      </c>
      <c r="I145" s="4">
        <v>12752.4158</v>
      </c>
      <c r="J145" s="4">
        <v>4369.4903</v>
      </c>
      <c r="K145" s="4">
        <v>44595.2371</v>
      </c>
      <c r="L145" s="4">
        <v>5618.778</v>
      </c>
      <c r="M145" s="4">
        <v>57347.6529</v>
      </c>
      <c r="N145" s="4">
        <v>134790.626</v>
      </c>
      <c r="O145" s="1">
        <v>0.5745427215391077</v>
      </c>
      <c r="P145" s="1">
        <v>0.42545727846089243</v>
      </c>
      <c r="Q145" s="4"/>
      <c r="R145" s="4"/>
      <c r="S145" s="4"/>
      <c r="T145" s="4"/>
      <c r="U145" s="4"/>
      <c r="V145" s="4"/>
      <c r="W145" s="4"/>
      <c r="X145" s="1"/>
      <c r="Y145" s="1"/>
    </row>
    <row r="146" spans="1:25" ht="12.75">
      <c r="A146" s="3">
        <v>1564</v>
      </c>
      <c r="B146" s="4">
        <v>360.194</v>
      </c>
      <c r="C146" s="4">
        <v>40037.948</v>
      </c>
      <c r="D146" s="4">
        <v>339.3381</v>
      </c>
      <c r="E146" s="4">
        <v>37617.2177</v>
      </c>
      <c r="F146" s="4">
        <v>699.5321</v>
      </c>
      <c r="G146" s="4">
        <v>77655.1657</v>
      </c>
      <c r="H146" s="4">
        <v>1252.7104</v>
      </c>
      <c r="I146" s="4">
        <v>12787.3539</v>
      </c>
      <c r="J146" s="4">
        <v>4381.4615</v>
      </c>
      <c r="K146" s="4">
        <v>44717.4158</v>
      </c>
      <c r="L146" s="4">
        <v>5634.1719</v>
      </c>
      <c r="M146" s="4">
        <v>57504.769700000004</v>
      </c>
      <c r="N146" s="4">
        <v>135159.93540000002</v>
      </c>
      <c r="O146" s="1">
        <v>0.5745427849619998</v>
      </c>
      <c r="P146" s="1">
        <v>0.42545721503800005</v>
      </c>
      <c r="Q146" s="4"/>
      <c r="R146" s="4"/>
      <c r="S146" s="4"/>
      <c r="T146" s="4"/>
      <c r="U146" s="4"/>
      <c r="V146" s="4"/>
      <c r="W146" s="4"/>
      <c r="X146" s="1"/>
      <c r="Y146" s="1"/>
    </row>
    <row r="147" spans="1:25" ht="12.75">
      <c r="A147" s="3">
        <v>1565</v>
      </c>
      <c r="B147" s="4">
        <v>345.4637</v>
      </c>
      <c r="C147" s="4">
        <v>38400.9063</v>
      </c>
      <c r="D147" s="4">
        <v>92.2539</v>
      </c>
      <c r="E147" s="4">
        <v>10198.2437</v>
      </c>
      <c r="F147" s="4">
        <v>437.7176</v>
      </c>
      <c r="G147" s="4">
        <v>48599.15</v>
      </c>
      <c r="H147" s="4">
        <v>4015.2119</v>
      </c>
      <c r="I147" s="4">
        <v>40916.6919</v>
      </c>
      <c r="J147" s="4">
        <v>13436.9171</v>
      </c>
      <c r="K147" s="4">
        <v>137049.2111</v>
      </c>
      <c r="L147" s="4">
        <v>17452.129</v>
      </c>
      <c r="M147" s="4">
        <v>177965.903</v>
      </c>
      <c r="N147" s="4">
        <v>226565.05299999999</v>
      </c>
      <c r="O147" s="1">
        <v>0.214504175981633</v>
      </c>
      <c r="P147" s="1">
        <v>0.785495824018367</v>
      </c>
      <c r="Q147" s="4"/>
      <c r="R147" s="4"/>
      <c r="S147" s="4"/>
      <c r="T147" s="4"/>
      <c r="U147" s="4"/>
      <c r="V147" s="4"/>
      <c r="W147" s="4"/>
      <c r="X147" s="1"/>
      <c r="Y147" s="1"/>
    </row>
    <row r="148" spans="1:25" ht="12.75">
      <c r="A148" s="3">
        <v>1566</v>
      </c>
      <c r="B148" s="4">
        <v>338.0423</v>
      </c>
      <c r="C148" s="4">
        <v>37576.1129</v>
      </c>
      <c r="D148" s="4">
        <v>13.4117</v>
      </c>
      <c r="E148" s="4">
        <v>1447.4488</v>
      </c>
      <c r="F148" s="4">
        <v>351.454</v>
      </c>
      <c r="G148" s="4">
        <v>39023.5617</v>
      </c>
      <c r="H148" s="4">
        <v>5219.0242</v>
      </c>
      <c r="I148" s="4">
        <v>53174.496</v>
      </c>
      <c r="J148" s="4">
        <v>17039.9626</v>
      </c>
      <c r="K148" s="4">
        <v>173788.6262</v>
      </c>
      <c r="L148" s="4">
        <v>22258.9868</v>
      </c>
      <c r="M148" s="4">
        <v>226963.12219999998</v>
      </c>
      <c r="N148" s="4">
        <v>265986.6839</v>
      </c>
      <c r="O148" s="1">
        <v>0.14671246367608104</v>
      </c>
      <c r="P148" s="1">
        <v>0.8532875363239188</v>
      </c>
      <c r="Q148" s="4"/>
      <c r="R148" s="4"/>
      <c r="S148" s="4"/>
      <c r="T148" s="4"/>
      <c r="U148" s="4"/>
      <c r="V148" s="4"/>
      <c r="W148" s="4"/>
      <c r="X148" s="1"/>
      <c r="Y148" s="1"/>
    </row>
    <row r="149" spans="1:25" ht="12.75">
      <c r="A149" s="3">
        <v>1567</v>
      </c>
      <c r="B149" s="4">
        <v>338.0423</v>
      </c>
      <c r="C149" s="4">
        <v>37576.1129</v>
      </c>
      <c r="D149" s="4">
        <v>103.5124</v>
      </c>
      <c r="E149" s="4">
        <v>11521.9612</v>
      </c>
      <c r="F149" s="4">
        <v>441.5547</v>
      </c>
      <c r="G149" s="4">
        <v>49098.0741</v>
      </c>
      <c r="H149" s="4">
        <v>5219.0242</v>
      </c>
      <c r="I149" s="4">
        <v>53174.496</v>
      </c>
      <c r="J149" s="4">
        <v>18532.7576</v>
      </c>
      <c r="K149" s="4">
        <v>188744.1478</v>
      </c>
      <c r="L149" s="4">
        <v>23751.7818</v>
      </c>
      <c r="M149" s="4">
        <v>241918.64380000002</v>
      </c>
      <c r="N149" s="4">
        <v>291016.71790000005</v>
      </c>
      <c r="O149" s="1">
        <v>0.16871221163614117</v>
      </c>
      <c r="P149" s="1">
        <v>0.8312877883638587</v>
      </c>
      <c r="Q149" s="4"/>
      <c r="R149" s="4"/>
      <c r="S149" s="4"/>
      <c r="T149" s="4"/>
      <c r="U149" s="4"/>
      <c r="V149" s="4"/>
      <c r="W149" s="4"/>
      <c r="X149" s="1"/>
      <c r="Y149" s="1"/>
    </row>
    <row r="150" spans="1:25" ht="12.75">
      <c r="A150" s="3">
        <v>1568</v>
      </c>
      <c r="B150" s="4">
        <v>119.5168</v>
      </c>
      <c r="C150" s="4">
        <v>13274.2655</v>
      </c>
      <c r="D150" s="4">
        <v>171.2969</v>
      </c>
      <c r="E150" s="4">
        <v>19100.8065</v>
      </c>
      <c r="F150" s="4">
        <v>290.8137</v>
      </c>
      <c r="G150" s="4">
        <v>32375.072</v>
      </c>
      <c r="H150" s="4">
        <v>2860.7976</v>
      </c>
      <c r="I150" s="4">
        <v>29236.8261</v>
      </c>
      <c r="J150" s="4">
        <v>19782.5786</v>
      </c>
      <c r="K150" s="4">
        <v>201288.6142</v>
      </c>
      <c r="L150" s="4">
        <v>22643.3762</v>
      </c>
      <c r="M150" s="4">
        <v>230525.44030000002</v>
      </c>
      <c r="N150" s="4">
        <v>262900.5123</v>
      </c>
      <c r="O150" s="1">
        <v>0.12314571666964379</v>
      </c>
      <c r="P150" s="1">
        <v>0.8768542833303563</v>
      </c>
      <c r="Q150" s="4"/>
      <c r="R150" s="4"/>
      <c r="S150" s="4"/>
      <c r="T150" s="4"/>
      <c r="U150" s="4"/>
      <c r="V150" s="4"/>
      <c r="W150" s="4"/>
      <c r="X150" s="1"/>
      <c r="Y150" s="1"/>
    </row>
    <row r="151" spans="1:25" ht="12.75">
      <c r="A151" s="3">
        <v>1569</v>
      </c>
      <c r="B151" s="4">
        <v>18.3017</v>
      </c>
      <c r="C151" s="4">
        <v>2017.7503</v>
      </c>
      <c r="D151" s="4">
        <v>114.8354</v>
      </c>
      <c r="E151" s="4">
        <v>12505.8161</v>
      </c>
      <c r="F151" s="4">
        <v>133.1371</v>
      </c>
      <c r="G151" s="4">
        <v>14523.5664</v>
      </c>
      <c r="H151" s="4">
        <v>1820.6818</v>
      </c>
      <c r="I151" s="4">
        <v>18685.4772</v>
      </c>
      <c r="J151" s="4">
        <v>11136.579</v>
      </c>
      <c r="K151" s="4">
        <v>117558.5529</v>
      </c>
      <c r="L151" s="4">
        <v>12957.2608</v>
      </c>
      <c r="M151" s="4">
        <v>136244.0301</v>
      </c>
      <c r="N151" s="4">
        <v>150767.5965</v>
      </c>
      <c r="O151" s="1">
        <v>0.09633082132472676</v>
      </c>
      <c r="P151" s="1">
        <v>0.9036691786752732</v>
      </c>
      <c r="Q151" s="4"/>
      <c r="R151" s="4"/>
      <c r="S151" s="4"/>
      <c r="T151" s="4"/>
      <c r="U151" s="4"/>
      <c r="V151" s="4"/>
      <c r="W151" s="4"/>
      <c r="X151" s="1"/>
      <c r="Y151" s="1"/>
    </row>
    <row r="152" spans="1:25" ht="12.75">
      <c r="A152" s="3">
        <v>1570</v>
      </c>
      <c r="B152" s="4">
        <v>18.3017</v>
      </c>
      <c r="C152" s="4">
        <v>2017.7503</v>
      </c>
      <c r="D152" s="4">
        <v>99.031</v>
      </c>
      <c r="E152" s="4">
        <v>10493.9822</v>
      </c>
      <c r="F152" s="4">
        <v>117.3327</v>
      </c>
      <c r="G152" s="4">
        <v>12511.7325</v>
      </c>
      <c r="H152" s="4">
        <v>1820.6818</v>
      </c>
      <c r="I152" s="4">
        <v>18685.4772</v>
      </c>
      <c r="J152" s="4">
        <v>7538.4057</v>
      </c>
      <c r="K152" s="4">
        <v>84486.673</v>
      </c>
      <c r="L152" s="4">
        <v>9359.0875</v>
      </c>
      <c r="M152" s="4">
        <v>103172.1502</v>
      </c>
      <c r="N152" s="4">
        <v>115683.8827</v>
      </c>
      <c r="O152" s="1">
        <v>0.10815450007367361</v>
      </c>
      <c r="P152" s="1">
        <v>0.8918454999263264</v>
      </c>
      <c r="Q152" s="4"/>
      <c r="R152" s="4"/>
      <c r="S152" s="4"/>
      <c r="T152" s="4"/>
      <c r="U152" s="4"/>
      <c r="V152" s="4"/>
      <c r="W152" s="4"/>
      <c r="X152" s="1"/>
      <c r="Y152" s="1"/>
    </row>
    <row r="153" spans="1:25" ht="12.75">
      <c r="A153" s="3">
        <v>1571</v>
      </c>
      <c r="B153" s="4">
        <v>6.4181</v>
      </c>
      <c r="C153" s="4">
        <v>707.5946</v>
      </c>
      <c r="D153" s="4">
        <v>99.031</v>
      </c>
      <c r="E153" s="4">
        <v>10493.9822</v>
      </c>
      <c r="F153" s="4">
        <v>105.4491</v>
      </c>
      <c r="G153" s="4">
        <v>11201.5768</v>
      </c>
      <c r="H153" s="4">
        <v>638.4857</v>
      </c>
      <c r="I153" s="4">
        <v>6552.7153</v>
      </c>
      <c r="J153" s="4">
        <v>7538.4057</v>
      </c>
      <c r="K153" s="4">
        <v>84486.673</v>
      </c>
      <c r="L153" s="4">
        <v>8176.8914</v>
      </c>
      <c r="M153" s="4">
        <v>91039.38829999999</v>
      </c>
      <c r="N153" s="4">
        <v>102240.96509999999</v>
      </c>
      <c r="O153" s="1">
        <v>0.10956055421663857</v>
      </c>
      <c r="P153" s="1">
        <v>0.8904394457833614</v>
      </c>
      <c r="Q153" s="4"/>
      <c r="R153" s="4"/>
      <c r="S153" s="4"/>
      <c r="T153" s="4"/>
      <c r="U153" s="4"/>
      <c r="V153" s="4"/>
      <c r="W153" s="4"/>
      <c r="X153" s="1"/>
      <c r="Y153" s="1"/>
    </row>
    <row r="154" spans="1:25" ht="12.75">
      <c r="A154" s="3">
        <v>1572</v>
      </c>
      <c r="B154" s="4">
        <v>0</v>
      </c>
      <c r="C154" s="4"/>
      <c r="D154" s="4">
        <v>94.1503</v>
      </c>
      <c r="E154" s="4">
        <v>10275.6935</v>
      </c>
      <c r="F154" s="4">
        <v>94.1503</v>
      </c>
      <c r="G154" s="4">
        <v>10275.6935</v>
      </c>
      <c r="H154" s="4">
        <v>0</v>
      </c>
      <c r="I154" s="4">
        <v>0</v>
      </c>
      <c r="J154" s="4">
        <v>16704.4928</v>
      </c>
      <c r="K154" s="4">
        <v>176618.7187</v>
      </c>
      <c r="L154" s="4">
        <v>16704.4928</v>
      </c>
      <c r="M154" s="4">
        <v>176618.7187</v>
      </c>
      <c r="N154" s="4">
        <v>186894.4122</v>
      </c>
      <c r="O154" s="1">
        <v>0.0549812772840086</v>
      </c>
      <c r="P154" s="1">
        <v>0.9450187227159914</v>
      </c>
      <c r="Q154" s="4"/>
      <c r="R154" s="4"/>
      <c r="S154" s="4"/>
      <c r="T154" s="4"/>
      <c r="U154" s="4"/>
      <c r="V154" s="4"/>
      <c r="W154" s="4"/>
      <c r="X154" s="1"/>
      <c r="Y154" s="1"/>
    </row>
    <row r="155" spans="1:25" ht="12.75">
      <c r="A155" s="3">
        <v>1573</v>
      </c>
      <c r="B155" s="4">
        <v>0</v>
      </c>
      <c r="C155" s="4"/>
      <c r="D155" s="4">
        <v>101.3976</v>
      </c>
      <c r="E155" s="4">
        <v>11501.4186</v>
      </c>
      <c r="F155" s="4">
        <v>101.3976</v>
      </c>
      <c r="G155" s="4">
        <v>11501.4186</v>
      </c>
      <c r="H155" s="4">
        <v>0</v>
      </c>
      <c r="I155" s="4">
        <v>0</v>
      </c>
      <c r="J155" s="4">
        <v>15714.2056</v>
      </c>
      <c r="K155" s="4">
        <v>160437.0501</v>
      </c>
      <c r="L155" s="4">
        <v>15714.2056</v>
      </c>
      <c r="M155" s="4">
        <v>160437.0501</v>
      </c>
      <c r="N155" s="4">
        <v>171938.4687</v>
      </c>
      <c r="O155" s="1">
        <v>0.0668926429725729</v>
      </c>
      <c r="P155" s="1">
        <v>0.9331073570274271</v>
      </c>
      <c r="Q155" s="4"/>
      <c r="R155" s="4"/>
      <c r="S155" s="4"/>
      <c r="T155" s="4"/>
      <c r="U155" s="4"/>
      <c r="V155" s="4"/>
      <c r="W155" s="4"/>
      <c r="X155" s="1"/>
      <c r="Y155" s="1"/>
    </row>
    <row r="156" spans="1:25" ht="12.75">
      <c r="A156" s="3">
        <v>1574</v>
      </c>
      <c r="B156" s="4">
        <v>11.7634</v>
      </c>
      <c r="C156" s="4">
        <v>1493.952</v>
      </c>
      <c r="D156" s="4">
        <v>50.187</v>
      </c>
      <c r="E156" s="4">
        <v>5680.5154</v>
      </c>
      <c r="F156" s="4">
        <v>61.9504</v>
      </c>
      <c r="G156" s="4">
        <v>7174.4674</v>
      </c>
      <c r="H156" s="4">
        <v>1555.8296</v>
      </c>
      <c r="I156" s="4">
        <v>16910.1406</v>
      </c>
      <c r="J156" s="4">
        <v>12747.47</v>
      </c>
      <c r="K156" s="4">
        <v>130314.1405</v>
      </c>
      <c r="L156" s="4">
        <v>14303.299599999998</v>
      </c>
      <c r="M156" s="4">
        <v>147224.2811</v>
      </c>
      <c r="N156" s="4">
        <v>154398.7485</v>
      </c>
      <c r="O156" s="1">
        <v>0.04646713441462902</v>
      </c>
      <c r="P156" s="1">
        <v>0.953532865585371</v>
      </c>
      <c r="Q156" s="4"/>
      <c r="R156" s="4"/>
      <c r="S156" s="4"/>
      <c r="T156" s="4"/>
      <c r="U156" s="4"/>
      <c r="V156" s="4"/>
      <c r="W156" s="4"/>
      <c r="X156" s="1"/>
      <c r="Y156" s="1"/>
    </row>
    <row r="157" spans="1:25" ht="12.75">
      <c r="A157" s="3">
        <v>1575</v>
      </c>
      <c r="B157" s="4">
        <v>18.0405</v>
      </c>
      <c r="C157" s="4">
        <v>2291.1448</v>
      </c>
      <c r="D157" s="4">
        <v>4.1702</v>
      </c>
      <c r="E157" s="4">
        <v>492.9205</v>
      </c>
      <c r="F157" s="4">
        <v>22.210700000000003</v>
      </c>
      <c r="G157" s="4">
        <v>2784.0653</v>
      </c>
      <c r="H157" s="4">
        <v>2386.0412</v>
      </c>
      <c r="I157" s="4">
        <v>25933.6191</v>
      </c>
      <c r="J157" s="4">
        <v>4453.0347</v>
      </c>
      <c r="K157" s="4">
        <v>46739.4495</v>
      </c>
      <c r="L157" s="4">
        <v>6839.0759</v>
      </c>
      <c r="M157" s="4">
        <v>72673.0686</v>
      </c>
      <c r="N157" s="4">
        <v>75457.1339</v>
      </c>
      <c r="O157" s="1">
        <v>0.03689598525819439</v>
      </c>
      <c r="P157" s="1">
        <v>0.9631040147418056</v>
      </c>
      <c r="Q157" s="4"/>
      <c r="R157" s="4"/>
      <c r="S157" s="4"/>
      <c r="T157" s="4"/>
      <c r="U157" s="4"/>
      <c r="V157" s="4"/>
      <c r="W157" s="4"/>
      <c r="X157" s="1"/>
      <c r="Y157" s="1"/>
    </row>
    <row r="158" spans="1:25" ht="12.75">
      <c r="A158" s="3">
        <v>1576</v>
      </c>
      <c r="B158" s="4">
        <v>18.0899</v>
      </c>
      <c r="C158" s="4">
        <v>2297.422</v>
      </c>
      <c r="D158" s="4">
        <v>19.722900000000003</v>
      </c>
      <c r="E158" s="4">
        <v>2326.5310000000004</v>
      </c>
      <c r="F158" s="4">
        <v>37.8128</v>
      </c>
      <c r="G158" s="4">
        <v>4623.953</v>
      </c>
      <c r="H158" s="4">
        <v>2392.5783</v>
      </c>
      <c r="I158" s="4">
        <v>26004.6701</v>
      </c>
      <c r="J158" s="4">
        <v>4028.5482</v>
      </c>
      <c r="K158" s="4">
        <v>42728.0287</v>
      </c>
      <c r="L158" s="4">
        <v>6421.1265</v>
      </c>
      <c r="M158" s="4">
        <v>68732.6988</v>
      </c>
      <c r="N158" s="4">
        <v>73356.65179999999</v>
      </c>
      <c r="O158" s="1">
        <v>0.06303386109560688</v>
      </c>
      <c r="P158" s="1">
        <v>0.9369661389043932</v>
      </c>
      <c r="Q158" s="4"/>
      <c r="R158" s="4"/>
      <c r="S158" s="4"/>
      <c r="T158" s="4"/>
      <c r="U158" s="4"/>
      <c r="V158" s="4"/>
      <c r="W158" s="4"/>
      <c r="X158" s="1"/>
      <c r="Y158" s="1"/>
    </row>
    <row r="159" spans="1:25" ht="12.75">
      <c r="A159" s="3">
        <v>1577</v>
      </c>
      <c r="B159" s="4">
        <v>15.6916</v>
      </c>
      <c r="C159" s="4">
        <v>1993.7626</v>
      </c>
      <c r="D159" s="4">
        <v>21.0928</v>
      </c>
      <c r="E159" s="4">
        <v>2750.5858</v>
      </c>
      <c r="F159" s="4">
        <v>36.7844</v>
      </c>
      <c r="G159" s="4">
        <v>4744.3484</v>
      </c>
      <c r="H159" s="4">
        <v>2370.9604</v>
      </c>
      <c r="I159" s="4">
        <v>26215.0832</v>
      </c>
      <c r="J159" s="4">
        <v>9719.334200000001</v>
      </c>
      <c r="K159" s="4">
        <v>114967.2063</v>
      </c>
      <c r="L159" s="4">
        <v>12090.294600000001</v>
      </c>
      <c r="M159" s="4">
        <v>141182.2895</v>
      </c>
      <c r="N159" s="4">
        <v>145926.6379</v>
      </c>
      <c r="O159" s="1">
        <v>0.03251187355697996</v>
      </c>
      <c r="P159" s="1">
        <v>0.9674881264430201</v>
      </c>
      <c r="Q159" s="4"/>
      <c r="R159" s="4"/>
      <c r="S159" s="4"/>
      <c r="T159" s="4"/>
      <c r="U159" s="4"/>
      <c r="V159" s="4"/>
      <c r="W159" s="4"/>
      <c r="X159" s="1"/>
      <c r="Y159" s="1"/>
    </row>
    <row r="160" spans="1:25" ht="12.75">
      <c r="A160" s="3">
        <v>1578</v>
      </c>
      <c r="B160" s="4">
        <v>0.5325</v>
      </c>
      <c r="C160" s="4">
        <v>74.4317</v>
      </c>
      <c r="D160" s="4">
        <v>8.1841</v>
      </c>
      <c r="E160" s="4">
        <v>1089.3737</v>
      </c>
      <c r="F160" s="4">
        <v>8.716600000000001</v>
      </c>
      <c r="G160" s="4">
        <v>1163.8054000000002</v>
      </c>
      <c r="H160" s="4">
        <v>2228.2306</v>
      </c>
      <c r="I160" s="4">
        <v>27469.6348</v>
      </c>
      <c r="J160" s="4">
        <v>5100.3692</v>
      </c>
      <c r="K160" s="4">
        <v>66040.4825</v>
      </c>
      <c r="L160" s="4">
        <v>7328.5998</v>
      </c>
      <c r="M160" s="4">
        <v>93510.1173</v>
      </c>
      <c r="N160" s="4">
        <v>94673.9227</v>
      </c>
      <c r="O160" s="1">
        <v>0.012292776794385432</v>
      </c>
      <c r="P160" s="1">
        <v>0.9877072232056145</v>
      </c>
      <c r="Q160" s="4"/>
      <c r="R160" s="4"/>
      <c r="S160" s="4"/>
      <c r="T160" s="4"/>
      <c r="U160" s="4"/>
      <c r="V160" s="4"/>
      <c r="W160" s="4"/>
      <c r="X160" s="1"/>
      <c r="Y160" s="1"/>
    </row>
    <row r="161" spans="1:25" ht="12.75">
      <c r="A161" s="3">
        <v>1579</v>
      </c>
      <c r="B161" s="4">
        <v>0.4713</v>
      </c>
      <c r="C161" s="4">
        <v>65.8669</v>
      </c>
      <c r="D161" s="4">
        <v>1.0768</v>
      </c>
      <c r="E161" s="4">
        <v>152.7342</v>
      </c>
      <c r="F161" s="4">
        <v>1.5481</v>
      </c>
      <c r="G161" s="4">
        <v>218.60109999999997</v>
      </c>
      <c r="H161" s="4">
        <v>1971.8315</v>
      </c>
      <c r="I161" s="4">
        <v>24308.7453</v>
      </c>
      <c r="J161" s="4">
        <v>2685.1046</v>
      </c>
      <c r="K161" s="4">
        <v>35273.6397</v>
      </c>
      <c r="L161" s="4">
        <v>4656.9361</v>
      </c>
      <c r="M161" s="4">
        <v>59582.384999999995</v>
      </c>
      <c r="N161" s="4">
        <v>59800.986099999995</v>
      </c>
      <c r="O161" s="1">
        <v>0.0036554765106122556</v>
      </c>
      <c r="P161" s="1">
        <v>0.9963445234893877</v>
      </c>
      <c r="Q161" s="4"/>
      <c r="R161" s="4"/>
      <c r="S161" s="4"/>
      <c r="T161" s="4"/>
      <c r="U161" s="4"/>
      <c r="V161" s="4"/>
      <c r="W161" s="4"/>
      <c r="X161" s="1"/>
      <c r="Y161" s="1"/>
    </row>
    <row r="162" spans="1:25" ht="12.75">
      <c r="A162" s="3">
        <v>1580</v>
      </c>
      <c r="B162" s="4">
        <v>0.1455</v>
      </c>
      <c r="C162" s="4">
        <v>21.256</v>
      </c>
      <c r="D162" s="4">
        <v>106.7973</v>
      </c>
      <c r="E162" s="4">
        <v>15416.149099999999</v>
      </c>
      <c r="F162" s="4">
        <v>106.9428</v>
      </c>
      <c r="G162" s="4">
        <v>15437.405099999998</v>
      </c>
      <c r="H162" s="4">
        <v>62.1845</v>
      </c>
      <c r="I162" s="4">
        <v>829.3536</v>
      </c>
      <c r="J162" s="4">
        <v>2395.783</v>
      </c>
      <c r="K162" s="4">
        <v>31298.6805</v>
      </c>
      <c r="L162" s="4">
        <v>2457.9674999999997</v>
      </c>
      <c r="M162" s="4">
        <v>32128.034099999997</v>
      </c>
      <c r="N162" s="4">
        <v>47565.43919999999</v>
      </c>
      <c r="O162" s="1">
        <v>0.32455087894994145</v>
      </c>
      <c r="P162" s="1">
        <v>0.6754491210500586</v>
      </c>
      <c r="Q162" s="4"/>
      <c r="R162" s="4"/>
      <c r="S162" s="4"/>
      <c r="T162" s="4"/>
      <c r="U162" s="4"/>
      <c r="V162" s="4"/>
      <c r="W162" s="4"/>
      <c r="X162" s="1"/>
      <c r="Y162" s="1"/>
    </row>
    <row r="163" spans="1:25" ht="12.75">
      <c r="A163" s="3">
        <v>1581</v>
      </c>
      <c r="B163" s="4">
        <v>0.307</v>
      </c>
      <c r="C163" s="4">
        <v>44.8464</v>
      </c>
      <c r="D163" s="4">
        <v>12.2769</v>
      </c>
      <c r="E163" s="4">
        <v>1788.2524</v>
      </c>
      <c r="F163" s="4">
        <v>12.5839</v>
      </c>
      <c r="G163" s="4">
        <v>1833.0988</v>
      </c>
      <c r="H163" s="4">
        <v>131.1984</v>
      </c>
      <c r="I163" s="4">
        <v>1749.7923</v>
      </c>
      <c r="J163" s="4">
        <v>148.235</v>
      </c>
      <c r="K163" s="4">
        <v>1945.5201</v>
      </c>
      <c r="L163" s="4">
        <v>279.4334</v>
      </c>
      <c r="M163" s="4">
        <v>3695.3124</v>
      </c>
      <c r="N163" s="4">
        <v>5528.4112</v>
      </c>
      <c r="O163" s="1">
        <v>0.3315778681585769</v>
      </c>
      <c r="P163" s="1">
        <v>0.6684221318414231</v>
      </c>
      <c r="Q163" s="4"/>
      <c r="R163" s="4"/>
      <c r="S163" s="4"/>
      <c r="T163" s="4"/>
      <c r="U163" s="4"/>
      <c r="V163" s="4"/>
      <c r="W163" s="4"/>
      <c r="X163" s="1"/>
      <c r="Y163" s="1"/>
    </row>
    <row r="164" spans="1:25" ht="12.75">
      <c r="A164" s="3">
        <v>1582</v>
      </c>
      <c r="B164" s="4">
        <v>95.7581</v>
      </c>
      <c r="C164" s="4">
        <v>20055.9023</v>
      </c>
      <c r="D164" s="4">
        <v>0</v>
      </c>
      <c r="E164" s="4">
        <v>0</v>
      </c>
      <c r="F164" s="4">
        <v>95.7581</v>
      </c>
      <c r="G164" s="4">
        <v>20055.9023</v>
      </c>
      <c r="H164" s="4">
        <v>414.6624</v>
      </c>
      <c r="I164" s="4">
        <v>6228.8065</v>
      </c>
      <c r="J164" s="4">
        <v>0</v>
      </c>
      <c r="K164" s="4">
        <v>0</v>
      </c>
      <c r="L164" s="4">
        <v>414.6624</v>
      </c>
      <c r="M164" s="4">
        <v>6228.8065</v>
      </c>
      <c r="N164" s="4">
        <v>26284.7088</v>
      </c>
      <c r="O164" s="1">
        <v>0.763025470535173</v>
      </c>
      <c r="P164" s="1">
        <v>0.23697452946482708</v>
      </c>
      <c r="Q164" s="4"/>
      <c r="R164" s="4"/>
      <c r="S164" s="4"/>
      <c r="T164" s="4"/>
      <c r="U164" s="4"/>
      <c r="V164" s="4"/>
      <c r="W164" s="4"/>
      <c r="X164" s="1"/>
      <c r="Y164" s="1"/>
    </row>
    <row r="165" spans="1:25" ht="12.75">
      <c r="A165" s="3">
        <v>1583</v>
      </c>
      <c r="B165" s="4">
        <v>121.4364</v>
      </c>
      <c r="C165" s="4">
        <v>25456.0073</v>
      </c>
      <c r="D165" s="4">
        <v>0</v>
      </c>
      <c r="E165" s="4">
        <v>0</v>
      </c>
      <c r="F165" s="4">
        <v>121.4364</v>
      </c>
      <c r="G165" s="4">
        <v>25456.0073</v>
      </c>
      <c r="H165" s="4">
        <v>379.2456</v>
      </c>
      <c r="I165" s="4">
        <v>5946.2776</v>
      </c>
      <c r="J165" s="4">
        <v>0</v>
      </c>
      <c r="K165" s="4">
        <v>0</v>
      </c>
      <c r="L165" s="4">
        <v>379.2456</v>
      </c>
      <c r="M165" s="4">
        <v>5946.2776</v>
      </c>
      <c r="N165" s="4">
        <v>31402.284900000002</v>
      </c>
      <c r="O165" s="1">
        <v>0.8106418810307654</v>
      </c>
      <c r="P165" s="1">
        <v>0.18935811896923463</v>
      </c>
      <c r="Q165" s="4"/>
      <c r="R165" s="4"/>
      <c r="S165" s="4"/>
      <c r="T165" s="4"/>
      <c r="U165" s="4"/>
      <c r="V165" s="4"/>
      <c r="W165" s="4"/>
      <c r="X165" s="1"/>
      <c r="Y165" s="1"/>
    </row>
    <row r="166" spans="1:25" ht="12.75">
      <c r="A166" s="3">
        <v>1584</v>
      </c>
      <c r="B166" s="4">
        <v>45.3599</v>
      </c>
      <c r="C166" s="4">
        <v>9502.7157</v>
      </c>
      <c r="D166" s="4">
        <v>166.2289</v>
      </c>
      <c r="E166" s="4">
        <v>27875.5036</v>
      </c>
      <c r="F166" s="4">
        <v>211.58880000000002</v>
      </c>
      <c r="G166" s="4">
        <v>37378.2193</v>
      </c>
      <c r="H166" s="4">
        <v>142.8991</v>
      </c>
      <c r="I166" s="4">
        <v>2242.968</v>
      </c>
      <c r="J166" s="4">
        <v>1704.5611000000001</v>
      </c>
      <c r="K166" s="4">
        <v>23741.0703</v>
      </c>
      <c r="L166" s="4">
        <v>1847.4602000000002</v>
      </c>
      <c r="M166" s="4">
        <v>25984.0383</v>
      </c>
      <c r="N166" s="4">
        <v>63362.2576</v>
      </c>
      <c r="O166" s="1">
        <v>0.589912997355069</v>
      </c>
      <c r="P166" s="1">
        <v>0.41008700264493103</v>
      </c>
      <c r="Q166" s="4"/>
      <c r="R166" s="4"/>
      <c r="S166" s="4"/>
      <c r="T166" s="4"/>
      <c r="U166" s="4"/>
      <c r="V166" s="4"/>
      <c r="W166" s="4"/>
      <c r="X166" s="1"/>
      <c r="Y166" s="1"/>
    </row>
    <row r="167" spans="1:25" ht="12.75">
      <c r="A167" s="3">
        <v>1585</v>
      </c>
      <c r="B167" s="4">
        <v>41.0256</v>
      </c>
      <c r="C167" s="4">
        <v>6474.2507</v>
      </c>
      <c r="D167" s="4">
        <v>290.2093</v>
      </c>
      <c r="E167" s="4">
        <v>48592.300800000005</v>
      </c>
      <c r="F167" s="4">
        <v>331.2349</v>
      </c>
      <c r="G167" s="4">
        <v>55066.5515</v>
      </c>
      <c r="H167" s="4">
        <v>580.7891</v>
      </c>
      <c r="I167" s="4">
        <v>9989.5693</v>
      </c>
      <c r="J167" s="4">
        <v>3478.9023</v>
      </c>
      <c r="K167" s="4">
        <v>48722.596000000005</v>
      </c>
      <c r="L167" s="4">
        <v>4059.6914</v>
      </c>
      <c r="M167" s="4">
        <v>58712.16530000001</v>
      </c>
      <c r="N167" s="4">
        <v>113778.71680000001</v>
      </c>
      <c r="O167" s="1">
        <v>0.48397936845074346</v>
      </c>
      <c r="P167" s="1">
        <v>0.5160206315492565</v>
      </c>
      <c r="Q167" s="4"/>
      <c r="R167" s="4"/>
      <c r="S167" s="4"/>
      <c r="T167" s="4"/>
      <c r="U167" s="4"/>
      <c r="V167" s="4"/>
      <c r="W167" s="4"/>
      <c r="X167" s="1"/>
      <c r="Y167" s="1"/>
    </row>
    <row r="168" spans="1:25" ht="12.75">
      <c r="A168" s="3">
        <v>1586</v>
      </c>
      <c r="B168" s="4">
        <v>36.4172</v>
      </c>
      <c r="C168" s="4">
        <v>5747.0061</v>
      </c>
      <c r="D168" s="4">
        <v>137.0898</v>
      </c>
      <c r="E168" s="4">
        <v>21645.4034</v>
      </c>
      <c r="F168" s="4">
        <v>173.507</v>
      </c>
      <c r="G168" s="4">
        <v>27392.409499999998</v>
      </c>
      <c r="H168" s="4">
        <v>515.5498</v>
      </c>
      <c r="I168" s="4">
        <v>8867.4533</v>
      </c>
      <c r="J168" s="4">
        <v>7317.2819</v>
      </c>
      <c r="K168" s="4">
        <v>106737.023</v>
      </c>
      <c r="L168" s="4">
        <v>7832.8317</v>
      </c>
      <c r="M168" s="4">
        <v>115604.4763</v>
      </c>
      <c r="N168" s="4">
        <v>142996.8858</v>
      </c>
      <c r="O168" s="1">
        <v>0.1915594828988926</v>
      </c>
      <c r="P168" s="1">
        <v>0.8084405171011074</v>
      </c>
      <c r="Q168" s="4"/>
      <c r="R168" s="4"/>
      <c r="S168" s="4"/>
      <c r="T168" s="4"/>
      <c r="U168" s="4"/>
      <c r="V168" s="4"/>
      <c r="W168" s="4"/>
      <c r="X168" s="1"/>
      <c r="Y168" s="1"/>
    </row>
    <row r="169" spans="1:25" ht="12.75">
      <c r="A169" s="3">
        <v>1587</v>
      </c>
      <c r="B169" s="4">
        <v>2.9559</v>
      </c>
      <c r="C169" s="4">
        <v>466.4804</v>
      </c>
      <c r="D169" s="4">
        <v>48.5994</v>
      </c>
      <c r="E169" s="4">
        <v>7672.9046</v>
      </c>
      <c r="F169" s="4">
        <v>51.5553</v>
      </c>
      <c r="G169" s="4">
        <v>8139.385</v>
      </c>
      <c r="H169" s="4">
        <v>179.6877</v>
      </c>
      <c r="I169" s="4">
        <v>2658.6732</v>
      </c>
      <c r="J169" s="4">
        <v>7755.9305</v>
      </c>
      <c r="K169" s="4">
        <v>113153.5193</v>
      </c>
      <c r="L169" s="4">
        <v>7935.618200000001</v>
      </c>
      <c r="M169" s="4">
        <v>115812.1925</v>
      </c>
      <c r="N169" s="4">
        <v>123951.5775</v>
      </c>
      <c r="O169" s="1">
        <v>0.06566584438991913</v>
      </c>
      <c r="P169" s="1">
        <v>0.9343341556100809</v>
      </c>
      <c r="Q169" s="4"/>
      <c r="R169" s="4"/>
      <c r="S169" s="4"/>
      <c r="T169" s="4"/>
      <c r="U169" s="4"/>
      <c r="V169" s="4"/>
      <c r="W169" s="4"/>
      <c r="X169" s="1"/>
      <c r="Y169" s="1"/>
    </row>
    <row r="170" spans="1:25" ht="12.75">
      <c r="A170" s="3">
        <v>1588</v>
      </c>
      <c r="B170" s="4">
        <v>4.38</v>
      </c>
      <c r="C170" s="4">
        <v>691.222</v>
      </c>
      <c r="D170" s="4">
        <v>12.3201</v>
      </c>
      <c r="E170" s="4">
        <v>1945.1411</v>
      </c>
      <c r="F170" s="4">
        <v>16.7001</v>
      </c>
      <c r="G170" s="4">
        <v>2636.3631</v>
      </c>
      <c r="H170" s="4">
        <v>266.2578</v>
      </c>
      <c r="I170" s="4">
        <v>3939.5724</v>
      </c>
      <c r="J170" s="4">
        <v>11240.942</v>
      </c>
      <c r="K170" s="4">
        <v>163985.1374</v>
      </c>
      <c r="L170" s="4">
        <v>11507.199799999999</v>
      </c>
      <c r="M170" s="4">
        <v>167924.7098</v>
      </c>
      <c r="N170" s="4">
        <v>170561.0729</v>
      </c>
      <c r="O170" s="1">
        <v>0.015457003495432399</v>
      </c>
      <c r="P170" s="1">
        <v>0.9845429965045677</v>
      </c>
      <c r="Q170" s="4"/>
      <c r="R170" s="4"/>
      <c r="S170" s="4"/>
      <c r="T170" s="4"/>
      <c r="U170" s="4"/>
      <c r="V170" s="4"/>
      <c r="W170" s="4"/>
      <c r="X170" s="1"/>
      <c r="Y170" s="1"/>
    </row>
    <row r="171" spans="1:25" ht="12.75">
      <c r="A171" s="3">
        <v>1589</v>
      </c>
      <c r="B171" s="4">
        <v>4.368</v>
      </c>
      <c r="C171" s="4">
        <v>689.3334</v>
      </c>
      <c r="D171" s="4">
        <v>5.569</v>
      </c>
      <c r="E171" s="4">
        <v>898.7508</v>
      </c>
      <c r="F171" s="4">
        <v>9.937000000000001</v>
      </c>
      <c r="G171" s="4">
        <v>1588.0842</v>
      </c>
      <c r="H171" s="4">
        <v>265.5304</v>
      </c>
      <c r="I171" s="4">
        <v>3928.8085</v>
      </c>
      <c r="J171" s="4">
        <v>6896.7126</v>
      </c>
      <c r="K171" s="4">
        <v>100592.6102</v>
      </c>
      <c r="L171" s="4">
        <v>7162.2429999999995</v>
      </c>
      <c r="M171" s="4">
        <v>104521.4187</v>
      </c>
      <c r="N171" s="4">
        <v>106109.50289999999</v>
      </c>
      <c r="O171" s="1">
        <v>0.014966465364526744</v>
      </c>
      <c r="P171" s="1">
        <v>0.9850335346354733</v>
      </c>
      <c r="Q171" s="4"/>
      <c r="R171" s="4"/>
      <c r="S171" s="4"/>
      <c r="T171" s="4"/>
      <c r="U171" s="4"/>
      <c r="V171" s="4"/>
      <c r="W171" s="4"/>
      <c r="X171" s="1"/>
      <c r="Y171" s="1"/>
    </row>
    <row r="172" spans="1:25" ht="12.75">
      <c r="A172" s="3">
        <v>1590</v>
      </c>
      <c r="B172" s="4">
        <v>4.1594</v>
      </c>
      <c r="C172" s="4">
        <v>683.7767</v>
      </c>
      <c r="D172" s="4">
        <v>4.6811</v>
      </c>
      <c r="E172" s="4">
        <v>789.8068</v>
      </c>
      <c r="F172" s="4">
        <v>8.840499999999999</v>
      </c>
      <c r="G172" s="4">
        <v>1473.5835</v>
      </c>
      <c r="H172" s="4">
        <v>140.2793</v>
      </c>
      <c r="I172" s="4">
        <v>2067.951</v>
      </c>
      <c r="J172" s="4">
        <v>16043.7662</v>
      </c>
      <c r="K172" s="4">
        <v>234019.5782</v>
      </c>
      <c r="L172" s="4">
        <v>16184.0455</v>
      </c>
      <c r="M172" s="4">
        <v>236087.5292</v>
      </c>
      <c r="N172" s="4">
        <v>237561.1127</v>
      </c>
      <c r="O172" s="1">
        <v>0.006202965978951655</v>
      </c>
      <c r="P172" s="1">
        <v>0.9937970340210484</v>
      </c>
      <c r="Q172" s="4"/>
      <c r="R172" s="4"/>
      <c r="S172" s="4"/>
      <c r="T172" s="4"/>
      <c r="U172" s="4"/>
      <c r="V172" s="4"/>
      <c r="W172" s="4"/>
      <c r="X172" s="1"/>
      <c r="Y172" s="1"/>
    </row>
    <row r="173" spans="1:25" ht="12.75">
      <c r="A173" s="3">
        <v>1591</v>
      </c>
      <c r="B173" s="4">
        <v>4.2787</v>
      </c>
      <c r="C173" s="4">
        <v>721.2833</v>
      </c>
      <c r="D173" s="4">
        <v>10.3405</v>
      </c>
      <c r="E173" s="4">
        <v>1744.7159</v>
      </c>
      <c r="F173" s="4">
        <v>14.6192</v>
      </c>
      <c r="G173" s="4">
        <v>2465.9992</v>
      </c>
      <c r="H173" s="4">
        <v>70.7619</v>
      </c>
      <c r="I173" s="4">
        <v>1034.1611</v>
      </c>
      <c r="J173" s="4">
        <v>17667.048</v>
      </c>
      <c r="K173" s="4">
        <v>257784.7569</v>
      </c>
      <c r="L173" s="4">
        <v>17737.8099</v>
      </c>
      <c r="M173" s="4">
        <v>258818.918</v>
      </c>
      <c r="N173" s="4">
        <v>261284.9172</v>
      </c>
      <c r="O173" s="1">
        <v>0.009437969961780864</v>
      </c>
      <c r="P173" s="1">
        <v>0.9905620300382192</v>
      </c>
      <c r="Q173" s="4"/>
      <c r="R173" s="4"/>
      <c r="S173" s="4"/>
      <c r="T173" s="4"/>
      <c r="U173" s="4"/>
      <c r="V173" s="4"/>
      <c r="W173" s="4"/>
      <c r="X173" s="1"/>
      <c r="Y173" s="1"/>
    </row>
    <row r="174" spans="1:25" ht="12.75">
      <c r="A174" s="3">
        <v>1592</v>
      </c>
      <c r="B174" s="4">
        <v>4.2905</v>
      </c>
      <c r="C174" s="4">
        <v>723.2594</v>
      </c>
      <c r="D174" s="4">
        <v>13.4502</v>
      </c>
      <c r="E174" s="4">
        <v>2269.388</v>
      </c>
      <c r="F174" s="4">
        <v>17.7407</v>
      </c>
      <c r="G174" s="4">
        <v>2992.6474</v>
      </c>
      <c r="H174" s="4">
        <v>70.9558</v>
      </c>
      <c r="I174" s="4">
        <v>1036.9944</v>
      </c>
      <c r="J174" s="4">
        <v>15508.0087</v>
      </c>
      <c r="K174" s="4">
        <v>226293.6751</v>
      </c>
      <c r="L174" s="4">
        <v>15578.9645</v>
      </c>
      <c r="M174" s="4">
        <v>227330.6695</v>
      </c>
      <c r="N174" s="4">
        <v>230323.31689999998</v>
      </c>
      <c r="O174" s="1">
        <v>0.01299324549628349</v>
      </c>
      <c r="P174" s="1">
        <v>0.9870067545037166</v>
      </c>
      <c r="Q174" s="4"/>
      <c r="R174" s="4"/>
      <c r="S174" s="4"/>
      <c r="T174" s="4"/>
      <c r="U174" s="4"/>
      <c r="V174" s="4"/>
      <c r="W174" s="4"/>
      <c r="X174" s="1"/>
      <c r="Y174" s="1"/>
    </row>
    <row r="175" spans="1:25" ht="12.75">
      <c r="A175" s="3">
        <v>1593</v>
      </c>
      <c r="B175" s="4">
        <v>0.9613</v>
      </c>
      <c r="C175" s="4">
        <v>162.0417</v>
      </c>
      <c r="D175" s="4">
        <v>4.6106</v>
      </c>
      <c r="E175" s="4">
        <v>777.9174</v>
      </c>
      <c r="F175" s="4">
        <v>5.571899999999999</v>
      </c>
      <c r="G175" s="4">
        <v>939.9591</v>
      </c>
      <c r="H175" s="4">
        <v>15.8972</v>
      </c>
      <c r="I175" s="4">
        <v>232.3321</v>
      </c>
      <c r="J175" s="4">
        <v>8009.825199999999</v>
      </c>
      <c r="K175" s="4">
        <v>131646.2287</v>
      </c>
      <c r="L175" s="4">
        <v>8025.7224</v>
      </c>
      <c r="M175" s="4">
        <v>131878.5608</v>
      </c>
      <c r="N175" s="4">
        <v>132818.5199</v>
      </c>
      <c r="O175" s="1">
        <v>0.007077018330784756</v>
      </c>
      <c r="P175" s="1">
        <v>0.9929229816692152</v>
      </c>
      <c r="Q175" s="4"/>
      <c r="R175" s="4"/>
      <c r="S175" s="4"/>
      <c r="T175" s="4"/>
      <c r="U175" s="4"/>
      <c r="V175" s="4"/>
      <c r="W175" s="4"/>
      <c r="X175" s="1"/>
      <c r="Y175" s="1"/>
    </row>
    <row r="176" spans="1:25" ht="12.75">
      <c r="A176" s="3">
        <v>1594</v>
      </c>
      <c r="B176" s="4">
        <v>0</v>
      </c>
      <c r="C176" s="4">
        <v>0</v>
      </c>
      <c r="D176" s="4">
        <v>2.2287</v>
      </c>
      <c r="E176" s="4">
        <v>372.9818</v>
      </c>
      <c r="F176" s="4">
        <v>2.2287</v>
      </c>
      <c r="G176" s="4">
        <v>372.9818</v>
      </c>
      <c r="H176" s="4">
        <v>0</v>
      </c>
      <c r="I176" s="4">
        <v>0</v>
      </c>
      <c r="J176" s="4">
        <v>7636.094499999999</v>
      </c>
      <c r="K176" s="4">
        <v>139628.7145</v>
      </c>
      <c r="L176" s="4">
        <v>7636.094499999999</v>
      </c>
      <c r="M176" s="4">
        <v>139628.7145</v>
      </c>
      <c r="N176" s="4">
        <v>140001.6963</v>
      </c>
      <c r="O176" s="1">
        <v>0.0026641234346244133</v>
      </c>
      <c r="P176" s="1">
        <v>0.9973358765653755</v>
      </c>
      <c r="Q176" s="4"/>
      <c r="R176" s="4"/>
      <c r="S176" s="4"/>
      <c r="T176" s="4"/>
      <c r="U176" s="4"/>
      <c r="V176" s="4"/>
      <c r="W176" s="4"/>
      <c r="X176" s="1"/>
      <c r="Y176" s="1"/>
    </row>
    <row r="177" spans="1:25" ht="12.75">
      <c r="A177" s="3">
        <v>1595</v>
      </c>
      <c r="B177" s="4">
        <v>0</v>
      </c>
      <c r="C177" s="4">
        <v>0</v>
      </c>
      <c r="D177" s="4">
        <v>6.6677</v>
      </c>
      <c r="E177" s="4">
        <v>1115.8881</v>
      </c>
      <c r="F177" s="4">
        <v>6.6677</v>
      </c>
      <c r="G177" s="4">
        <v>1115.8881</v>
      </c>
      <c r="H177" s="4">
        <v>0</v>
      </c>
      <c r="I177" s="4">
        <v>0</v>
      </c>
      <c r="J177" s="4">
        <v>4388.8767</v>
      </c>
      <c r="K177" s="4">
        <v>64026.8594</v>
      </c>
      <c r="L177" s="4">
        <v>4388.8767</v>
      </c>
      <c r="M177" s="4">
        <v>64026.8594</v>
      </c>
      <c r="N177" s="4">
        <v>65142.7475</v>
      </c>
      <c r="O177" s="1">
        <v>0.01712989001576883</v>
      </c>
      <c r="P177" s="1">
        <v>0.9828701099842312</v>
      </c>
      <c r="Q177" s="4"/>
      <c r="R177" s="4"/>
      <c r="S177" s="4"/>
      <c r="T177" s="4"/>
      <c r="U177" s="4"/>
      <c r="V177" s="4"/>
      <c r="W177" s="4"/>
      <c r="X177" s="1"/>
      <c r="Y177" s="1"/>
    </row>
    <row r="178" spans="1:25" ht="12.75">
      <c r="A178" s="3">
        <v>1596</v>
      </c>
      <c r="B178" s="4">
        <v>0</v>
      </c>
      <c r="C178" s="4">
        <v>0</v>
      </c>
      <c r="D178" s="4">
        <v>5.12</v>
      </c>
      <c r="E178" s="4">
        <v>857.6613</v>
      </c>
      <c r="F178" s="4">
        <v>5.12</v>
      </c>
      <c r="G178" s="4">
        <v>857.6613</v>
      </c>
      <c r="H178" s="4">
        <v>0</v>
      </c>
      <c r="I178" s="4">
        <v>0</v>
      </c>
      <c r="J178" s="4">
        <v>3712.4549</v>
      </c>
      <c r="K178" s="4">
        <v>54173.2803</v>
      </c>
      <c r="L178" s="4">
        <v>3712.4549</v>
      </c>
      <c r="M178" s="4">
        <v>54173.2803</v>
      </c>
      <c r="N178" s="4">
        <v>55030.9416</v>
      </c>
      <c r="O178" s="1">
        <v>0.015585074052231009</v>
      </c>
      <c r="P178" s="1">
        <v>0.984414925947769</v>
      </c>
      <c r="Q178" s="4"/>
      <c r="R178" s="4"/>
      <c r="S178" s="4"/>
      <c r="T178" s="4"/>
      <c r="U178" s="4"/>
      <c r="V178" s="4"/>
      <c r="W178" s="4"/>
      <c r="X178" s="1"/>
      <c r="Y178" s="1"/>
    </row>
    <row r="179" spans="1:25" ht="12.75">
      <c r="A179" s="3">
        <v>1597</v>
      </c>
      <c r="B179" s="4">
        <v>0</v>
      </c>
      <c r="C179" s="4">
        <v>0</v>
      </c>
      <c r="D179" s="4">
        <v>1.6527</v>
      </c>
      <c r="E179" s="4">
        <v>278.2232</v>
      </c>
      <c r="F179" s="4">
        <v>1.6527</v>
      </c>
      <c r="G179" s="4">
        <v>278.2232</v>
      </c>
      <c r="H179" s="4">
        <v>0</v>
      </c>
      <c r="I179" s="4">
        <v>0</v>
      </c>
      <c r="J179" s="4">
        <v>2103.2265</v>
      </c>
      <c r="K179" s="4">
        <v>30722.5234</v>
      </c>
      <c r="L179" s="4">
        <v>2103.2265</v>
      </c>
      <c r="M179" s="4">
        <v>30722.5234</v>
      </c>
      <c r="N179" s="4">
        <v>31000.7466</v>
      </c>
      <c r="O179" s="1">
        <v>0.00897472578934599</v>
      </c>
      <c r="P179" s="1">
        <v>0.991025274210654</v>
      </c>
      <c r="Q179" s="4"/>
      <c r="R179" s="4"/>
      <c r="S179" s="4"/>
      <c r="T179" s="4"/>
      <c r="U179" s="4"/>
      <c r="V179" s="4"/>
      <c r="W179" s="4"/>
      <c r="X179" s="1"/>
      <c r="Y179" s="1"/>
    </row>
    <row r="180" spans="1:25" ht="12.75">
      <c r="A180" s="3">
        <v>1598</v>
      </c>
      <c r="B180" s="4">
        <v>0</v>
      </c>
      <c r="C180" s="4">
        <v>0</v>
      </c>
      <c r="D180" s="4">
        <v>0.1693</v>
      </c>
      <c r="E180" s="4">
        <v>28.3313</v>
      </c>
      <c r="F180" s="4">
        <v>0.1693</v>
      </c>
      <c r="G180" s="4">
        <v>28.3313</v>
      </c>
      <c r="H180" s="4">
        <v>0</v>
      </c>
      <c r="I180" s="4">
        <v>0</v>
      </c>
      <c r="J180" s="4">
        <v>1327.9118</v>
      </c>
      <c r="K180" s="4">
        <v>19007.1417</v>
      </c>
      <c r="L180" s="4">
        <v>1327.9118</v>
      </c>
      <c r="M180" s="4">
        <v>19007.1417</v>
      </c>
      <c r="N180" s="4">
        <v>19035.473</v>
      </c>
      <c r="O180" s="1">
        <v>0.00148834231752476</v>
      </c>
      <c r="P180" s="1">
        <v>0.9985116576824752</v>
      </c>
      <c r="Q180" s="4"/>
      <c r="R180" s="4"/>
      <c r="S180" s="4"/>
      <c r="T180" s="4"/>
      <c r="U180" s="4"/>
      <c r="V180" s="4"/>
      <c r="W180" s="4"/>
      <c r="X180" s="1"/>
      <c r="Y180" s="1"/>
    </row>
    <row r="181" spans="1:25" ht="12.75">
      <c r="A181" s="3">
        <v>1599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1384.8855</v>
      </c>
      <c r="K181" s="4">
        <v>19709.295</v>
      </c>
      <c r="L181" s="4">
        <v>1384.8855</v>
      </c>
      <c r="M181" s="4">
        <v>19709.295</v>
      </c>
      <c r="N181" s="4">
        <v>19709.295</v>
      </c>
      <c r="O181" s="1">
        <v>0</v>
      </c>
      <c r="P181" s="1">
        <v>1</v>
      </c>
      <c r="Q181" s="4"/>
      <c r="R181" s="4"/>
      <c r="S181" s="4"/>
      <c r="T181" s="4"/>
      <c r="U181" s="4"/>
      <c r="V181" s="4"/>
      <c r="W181" s="4"/>
      <c r="X181" s="1"/>
      <c r="Y181" s="1"/>
    </row>
    <row r="182" spans="1:25" ht="12.75">
      <c r="A182" s="3">
        <v>1600</v>
      </c>
      <c r="B182" s="4">
        <v>23.8961</v>
      </c>
      <c r="C182" s="4">
        <v>4316.4443</v>
      </c>
      <c r="D182" s="4">
        <v>1943.4632</v>
      </c>
      <c r="E182" s="4">
        <v>351052.7764</v>
      </c>
      <c r="F182" s="4">
        <v>1967.3592999999998</v>
      </c>
      <c r="G182" s="4">
        <v>355369.22069999995</v>
      </c>
      <c r="H182" s="4">
        <v>131.0839</v>
      </c>
      <c r="I182" s="4">
        <v>1886.9482</v>
      </c>
      <c r="J182" s="4">
        <v>2780.2976</v>
      </c>
      <c r="K182" s="4">
        <v>40554.284</v>
      </c>
      <c r="L182" s="4">
        <v>2911.3815</v>
      </c>
      <c r="M182" s="4">
        <v>42441.2322</v>
      </c>
      <c r="N182" s="4">
        <v>397810.4528999999</v>
      </c>
      <c r="O182" s="1">
        <v>0.8933129285804144</v>
      </c>
      <c r="P182" s="1">
        <v>0.10668707141958564</v>
      </c>
      <c r="Q182" s="4"/>
      <c r="R182" s="4"/>
      <c r="S182" s="4"/>
      <c r="T182" s="4"/>
      <c r="U182" s="4"/>
      <c r="V182" s="4"/>
      <c r="W182" s="4"/>
      <c r="X182" s="1"/>
      <c r="Y182" s="1"/>
    </row>
    <row r="183" spans="1:25" ht="12.75">
      <c r="A183" s="3">
        <v>1601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1"/>
      <c r="P183" s="1"/>
      <c r="Q183" s="4"/>
      <c r="R183" s="4"/>
      <c r="S183" s="4"/>
      <c r="T183" s="4"/>
      <c r="U183" s="4"/>
      <c r="V183" s="4"/>
      <c r="W183" s="4"/>
      <c r="X183" s="1"/>
      <c r="Y183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P286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8.140625" style="0" customWidth="1"/>
    <col min="2" max="2" width="10.28125" style="0" customWidth="1"/>
    <col min="3" max="3" width="11.421875" style="0" customWidth="1"/>
    <col min="4" max="4" width="10.28125" style="0" customWidth="1"/>
    <col min="5" max="6" width="11.421875" style="0" customWidth="1"/>
    <col min="7" max="7" width="12.7109375" style="0" customWidth="1"/>
    <col min="8" max="9" width="11.421875" style="0" customWidth="1"/>
    <col min="10" max="10" width="10.28125" style="0" customWidth="1"/>
    <col min="11" max="12" width="11.421875" style="0" customWidth="1"/>
    <col min="13" max="13" width="12.7109375" style="0" customWidth="1"/>
    <col min="14" max="14" width="15.00390625" style="0" customWidth="1"/>
    <col min="15" max="15" width="8.7109375" style="1" customWidth="1"/>
    <col min="16" max="16" width="9.00390625" style="1" customWidth="1"/>
  </cols>
  <sheetData>
    <row r="1" spans="1:14" ht="12.75">
      <c r="A1" s="3"/>
      <c r="B1" s="5" t="s">
        <v>110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3"/>
      <c r="B2" s="5" t="s">
        <v>91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"/>
      <c r="P3" s="2"/>
    </row>
    <row r="4" spans="1:16" ht="12.75">
      <c r="A4" s="3" t="s">
        <v>125</v>
      </c>
      <c r="B4" s="5" t="s">
        <v>84</v>
      </c>
      <c r="C4" s="5" t="s">
        <v>84</v>
      </c>
      <c r="D4" s="5" t="s">
        <v>84</v>
      </c>
      <c r="E4" s="5" t="s">
        <v>84</v>
      </c>
      <c r="F4" s="5" t="s">
        <v>84</v>
      </c>
      <c r="G4" s="5" t="s">
        <v>84</v>
      </c>
      <c r="H4" s="5" t="s">
        <v>117</v>
      </c>
      <c r="I4" s="5" t="s">
        <v>117</v>
      </c>
      <c r="J4" s="5" t="s">
        <v>117</v>
      </c>
      <c r="K4" s="5" t="s">
        <v>117</v>
      </c>
      <c r="L4" s="5" t="s">
        <v>117</v>
      </c>
      <c r="M4" s="5" t="s">
        <v>117</v>
      </c>
      <c r="N4" s="7" t="s">
        <v>3</v>
      </c>
      <c r="O4" s="2" t="s">
        <v>114</v>
      </c>
      <c r="P4" s="2" t="s">
        <v>114</v>
      </c>
    </row>
    <row r="5" spans="1:16" ht="12.75">
      <c r="A5" s="3"/>
      <c r="B5" s="5" t="s">
        <v>79</v>
      </c>
      <c r="C5" s="5" t="s">
        <v>79</v>
      </c>
      <c r="D5" s="5" t="s">
        <v>72</v>
      </c>
      <c r="E5" s="5" t="s">
        <v>72</v>
      </c>
      <c r="F5" s="5" t="s">
        <v>81</v>
      </c>
      <c r="G5" s="5" t="s">
        <v>81</v>
      </c>
      <c r="H5" s="5" t="s">
        <v>79</v>
      </c>
      <c r="I5" s="5" t="s">
        <v>79</v>
      </c>
      <c r="J5" s="5" t="s">
        <v>72</v>
      </c>
      <c r="K5" s="5" t="s">
        <v>72</v>
      </c>
      <c r="L5" s="5" t="s">
        <v>81</v>
      </c>
      <c r="M5" s="5" t="s">
        <v>81</v>
      </c>
      <c r="N5" s="5" t="s">
        <v>81</v>
      </c>
      <c r="O5" s="2" t="s">
        <v>108</v>
      </c>
      <c r="P5" s="2" t="s">
        <v>108</v>
      </c>
    </row>
    <row r="6" spans="1:16" ht="12.75">
      <c r="A6" s="3"/>
      <c r="B6" s="5" t="s">
        <v>95</v>
      </c>
      <c r="C6" s="5" t="s">
        <v>8</v>
      </c>
      <c r="D6" s="5" t="s">
        <v>95</v>
      </c>
      <c r="E6" s="5" t="s">
        <v>8</v>
      </c>
      <c r="F6" s="5" t="s">
        <v>74</v>
      </c>
      <c r="G6" s="5" t="s">
        <v>0</v>
      </c>
      <c r="H6" s="5" t="s">
        <v>95</v>
      </c>
      <c r="I6" s="5" t="s">
        <v>8</v>
      </c>
      <c r="J6" s="5" t="s">
        <v>94</v>
      </c>
      <c r="K6" s="5" t="s">
        <v>8</v>
      </c>
      <c r="L6" s="5" t="s">
        <v>74</v>
      </c>
      <c r="M6" s="5" t="s">
        <v>0</v>
      </c>
      <c r="N6" s="5" t="s">
        <v>72</v>
      </c>
      <c r="O6" s="2" t="s">
        <v>89</v>
      </c>
      <c r="P6" s="2" t="s">
        <v>93</v>
      </c>
    </row>
    <row r="8" spans="1:16" ht="12.75">
      <c r="A8" s="3">
        <v>1426</v>
      </c>
      <c r="B8" s="4">
        <v>190.76041026</v>
      </c>
      <c r="C8" s="4">
        <v>10948.52</v>
      </c>
      <c r="D8" s="4">
        <v>0</v>
      </c>
      <c r="E8" s="4">
        <v>0</v>
      </c>
      <c r="F8" s="4">
        <v>190.76041026</v>
      </c>
      <c r="G8" s="4">
        <v>10948.52</v>
      </c>
      <c r="H8" s="4">
        <v>2340.8809832362504</v>
      </c>
      <c r="I8" s="4">
        <v>11310.77</v>
      </c>
      <c r="J8" s="4">
        <v>0</v>
      </c>
      <c r="K8" s="4">
        <v>0</v>
      </c>
      <c r="L8" s="4">
        <v>2340.8809832362504</v>
      </c>
      <c r="M8" s="4">
        <v>11310.77</v>
      </c>
      <c r="N8" s="4">
        <v>22259.29</v>
      </c>
      <c r="O8" s="1">
        <v>0.49186294800957264</v>
      </c>
      <c r="P8" s="1">
        <v>0.5081370519904274</v>
      </c>
    </row>
    <row r="9" spans="1:16" ht="12.75">
      <c r="A9" s="3">
        <v>1427</v>
      </c>
      <c r="B9" s="4">
        <v>503.427344952</v>
      </c>
      <c r="C9" s="4">
        <v>32466.33</v>
      </c>
      <c r="D9" s="4">
        <v>0</v>
      </c>
      <c r="E9" s="4">
        <v>0</v>
      </c>
      <c r="F9" s="4">
        <v>503.427344952</v>
      </c>
      <c r="G9" s="4">
        <v>32466.33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32466.33</v>
      </c>
      <c r="O9" s="1">
        <v>1</v>
      </c>
      <c r="P9" s="1">
        <v>0</v>
      </c>
    </row>
    <row r="10" spans="1:16" ht="12.75">
      <c r="A10" s="3">
        <v>1428</v>
      </c>
      <c r="B10" s="4">
        <v>44.721249887999996</v>
      </c>
      <c r="C10" s="4">
        <v>2266.11</v>
      </c>
      <c r="D10" s="4">
        <v>0</v>
      </c>
      <c r="E10" s="4">
        <v>0</v>
      </c>
      <c r="F10" s="4">
        <v>44.721249887999996</v>
      </c>
      <c r="G10" s="4">
        <v>2266.11</v>
      </c>
      <c r="H10" s="4">
        <v>1078.64744617875</v>
      </c>
      <c r="I10" s="4">
        <v>5267.28</v>
      </c>
      <c r="J10" s="4">
        <v>0</v>
      </c>
      <c r="K10" s="4">
        <v>0</v>
      </c>
      <c r="L10" s="4">
        <v>1078.64744617875</v>
      </c>
      <c r="M10" s="4">
        <v>5267.28</v>
      </c>
      <c r="N10" s="4">
        <v>7533.39</v>
      </c>
      <c r="O10" s="1">
        <v>0.3008087992258466</v>
      </c>
      <c r="P10" s="1">
        <v>0.6991912007741535</v>
      </c>
    </row>
    <row r="11" spans="1:16" ht="12.75">
      <c r="A11" s="3">
        <v>1429</v>
      </c>
      <c r="B11" s="4">
        <v>1090.332561507</v>
      </c>
      <c r="C11" s="4">
        <v>64268.27</v>
      </c>
      <c r="D11" s="4">
        <v>12.129953724</v>
      </c>
      <c r="E11" s="4">
        <v>789.93</v>
      </c>
      <c r="F11" s="4">
        <v>1102.462515231</v>
      </c>
      <c r="G11" s="4">
        <v>65058.2</v>
      </c>
      <c r="H11" s="4">
        <v>16996.00952515375</v>
      </c>
      <c r="I11" s="4">
        <v>93021.38</v>
      </c>
      <c r="J11" s="4">
        <v>287.88560158662494</v>
      </c>
      <c r="K11" s="4">
        <v>1575.84</v>
      </c>
      <c r="L11" s="4">
        <v>17283.895126740375</v>
      </c>
      <c r="M11" s="4">
        <v>94597.22</v>
      </c>
      <c r="N11" s="4">
        <v>159655.41999999998</v>
      </c>
      <c r="O11" s="1">
        <v>0.40749133352315886</v>
      </c>
      <c r="P11" s="1">
        <v>0.5925086664768413</v>
      </c>
    </row>
    <row r="12" spans="1:16" ht="12.75">
      <c r="A12" s="3">
        <v>1430</v>
      </c>
      <c r="B12" s="4">
        <v>32.620666512</v>
      </c>
      <c r="C12" s="4">
        <v>1919.24</v>
      </c>
      <c r="D12" s="4">
        <v>793.547642496</v>
      </c>
      <c r="E12" s="4">
        <v>51334.69</v>
      </c>
      <c r="F12" s="4">
        <v>826.1683090079999</v>
      </c>
      <c r="G12" s="4">
        <v>53253.93</v>
      </c>
      <c r="H12" s="4">
        <v>8207.637570545001</v>
      </c>
      <c r="I12" s="4">
        <v>45065.4</v>
      </c>
      <c r="J12" s="4">
        <v>4244.779220989124</v>
      </c>
      <c r="K12" s="4">
        <v>23242.74</v>
      </c>
      <c r="L12" s="4">
        <v>12452.416791534124</v>
      </c>
      <c r="M12" s="4">
        <v>68308.14</v>
      </c>
      <c r="N12" s="4">
        <v>121562.07</v>
      </c>
      <c r="O12" s="1">
        <v>0.4380801511524113</v>
      </c>
      <c r="P12" s="1">
        <v>0.5619198488475887</v>
      </c>
    </row>
    <row r="13" spans="1:14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6" ht="12.75">
      <c r="A14" s="3" t="s">
        <v>29</v>
      </c>
      <c r="B14" s="4">
        <f aca="true" t="shared" si="0" ref="B14:N14">SUM(B8:B13)/5</f>
        <v>372.37244662380004</v>
      </c>
      <c r="C14" s="4">
        <f t="shared" si="0"/>
        <v>22373.694000000003</v>
      </c>
      <c r="D14" s="4">
        <f t="shared" si="0"/>
        <v>161.135519244</v>
      </c>
      <c r="E14" s="4">
        <f t="shared" si="0"/>
        <v>10424.924</v>
      </c>
      <c r="F14" s="4">
        <f t="shared" si="0"/>
        <v>533.5079658678</v>
      </c>
      <c r="G14" s="4">
        <f t="shared" si="0"/>
        <v>32798.618</v>
      </c>
      <c r="H14" s="4">
        <f t="shared" si="0"/>
        <v>5724.63510502275</v>
      </c>
      <c r="I14" s="4">
        <f t="shared" si="0"/>
        <v>30932.966000000004</v>
      </c>
      <c r="J14" s="4">
        <f t="shared" si="0"/>
        <v>906.5329645151498</v>
      </c>
      <c r="K14" s="4">
        <f t="shared" si="0"/>
        <v>4963.716</v>
      </c>
      <c r="L14" s="4">
        <f t="shared" si="0"/>
        <v>6631.168069537901</v>
      </c>
      <c r="M14" s="4">
        <f t="shared" si="0"/>
        <v>35896.682</v>
      </c>
      <c r="N14" s="4">
        <f t="shared" si="0"/>
        <v>68695.3</v>
      </c>
      <c r="O14" s="1">
        <f>G14/N14</f>
        <v>0.4774506843990783</v>
      </c>
      <c r="P14" s="1">
        <f>M14/N14</f>
        <v>0.5225493156009218</v>
      </c>
    </row>
    <row r="15" spans="1:14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6" ht="12.75">
      <c r="A16" s="3">
        <v>1431</v>
      </c>
      <c r="B16" s="4">
        <v>1.578656205</v>
      </c>
      <c r="C16" s="4">
        <v>92.94</v>
      </c>
      <c r="D16" s="4">
        <v>1025.414302311</v>
      </c>
      <c r="E16" s="4">
        <v>66649.44</v>
      </c>
      <c r="F16" s="4">
        <v>1026.992958516</v>
      </c>
      <c r="G16" s="4">
        <v>66742.38</v>
      </c>
      <c r="H16" s="4">
        <v>1312.38136666</v>
      </c>
      <c r="I16" s="4">
        <v>7240.24</v>
      </c>
      <c r="J16" s="4">
        <v>673.5242876687499</v>
      </c>
      <c r="K16" s="4">
        <v>3677.5</v>
      </c>
      <c r="L16" s="4">
        <v>1985.9056543287497</v>
      </c>
      <c r="M16" s="4">
        <v>10917.74</v>
      </c>
      <c r="N16" s="4">
        <v>77660.12000000001</v>
      </c>
      <c r="O16" s="1">
        <v>0.8594163902914391</v>
      </c>
      <c r="P16" s="1">
        <v>0.14058360970856082</v>
      </c>
    </row>
    <row r="17" spans="1:16" ht="12.75">
      <c r="A17" s="3">
        <v>1432</v>
      </c>
      <c r="B17" s="4">
        <v>0.40139475599999996</v>
      </c>
      <c r="C17" s="4">
        <v>23.6</v>
      </c>
      <c r="D17" s="4">
        <v>334.11218378999996</v>
      </c>
      <c r="E17" s="4">
        <v>21863.37</v>
      </c>
      <c r="F17" s="4">
        <v>334.51357854599996</v>
      </c>
      <c r="G17" s="4">
        <v>21886.969999999998</v>
      </c>
      <c r="H17" s="4">
        <v>24.46407215875</v>
      </c>
      <c r="I17" s="4">
        <v>135.14</v>
      </c>
      <c r="J17" s="4">
        <v>84.270870999</v>
      </c>
      <c r="K17" s="4">
        <v>459.86</v>
      </c>
      <c r="L17" s="4">
        <v>108.73494315775</v>
      </c>
      <c r="M17" s="4">
        <v>595</v>
      </c>
      <c r="N17" s="4">
        <v>22481.969999999998</v>
      </c>
      <c r="O17" s="1">
        <v>0.9735343477462162</v>
      </c>
      <c r="P17" s="1">
        <v>0.026465652253783813</v>
      </c>
    </row>
    <row r="18" spans="1:16" ht="12.75">
      <c r="A18" s="3">
        <v>1433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">
        <v>0</v>
      </c>
      <c r="P18" s="1">
        <v>0</v>
      </c>
    </row>
    <row r="19" spans="1:16" ht="12.75">
      <c r="A19" s="3">
        <v>1434</v>
      </c>
      <c r="B19" s="4">
        <v>913.00174287</v>
      </c>
      <c r="C19" s="4">
        <v>50889.23</v>
      </c>
      <c r="D19" s="4">
        <v>44.562160502999994</v>
      </c>
      <c r="E19" s="4">
        <v>2483.77</v>
      </c>
      <c r="F19" s="4">
        <v>957.563903373</v>
      </c>
      <c r="G19" s="4">
        <v>53373</v>
      </c>
      <c r="H19" s="4">
        <v>14519.86075271375</v>
      </c>
      <c r="I19" s="4">
        <v>74326.56</v>
      </c>
      <c r="J19" s="4">
        <v>107.30884959375001</v>
      </c>
      <c r="K19" s="4">
        <v>548.95</v>
      </c>
      <c r="L19" s="4">
        <v>14627.1696023075</v>
      </c>
      <c r="M19" s="4">
        <v>74875.51</v>
      </c>
      <c r="N19" s="4">
        <v>128248.51</v>
      </c>
      <c r="O19" s="1">
        <v>0.416168577709012</v>
      </c>
      <c r="P19" s="1">
        <v>0.5838314222909881</v>
      </c>
    </row>
    <row r="20" spans="1:16" ht="12.75">
      <c r="A20" s="3">
        <v>1435</v>
      </c>
      <c r="B20" s="4">
        <v>654.831488892</v>
      </c>
      <c r="C20" s="4">
        <v>36449.24</v>
      </c>
      <c r="D20" s="4">
        <v>594.149902395</v>
      </c>
      <c r="E20" s="4">
        <v>33116.88</v>
      </c>
      <c r="F20" s="4">
        <v>1248.981391287</v>
      </c>
      <c r="G20" s="4">
        <v>69566.12</v>
      </c>
      <c r="H20" s="4">
        <v>6986.99061060875</v>
      </c>
      <c r="I20" s="4">
        <v>35777.69</v>
      </c>
      <c r="J20" s="4">
        <v>1430.66738381875</v>
      </c>
      <c r="K20" s="4">
        <v>7319.36</v>
      </c>
      <c r="L20" s="4">
        <v>8417.6579944275</v>
      </c>
      <c r="M20" s="4">
        <v>43097.05</v>
      </c>
      <c r="N20" s="4">
        <v>112663.17</v>
      </c>
      <c r="O20" s="1">
        <v>0.617469932720693</v>
      </c>
      <c r="P20" s="1">
        <v>0.382530067279307</v>
      </c>
    </row>
    <row r="21" spans="1:14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6" ht="12.75">
      <c r="A22" s="3" t="s">
        <v>31</v>
      </c>
      <c r="B22" s="4">
        <f aca="true" t="shared" si="1" ref="B22:N22">SUM(B16:B21)/5</f>
        <v>313.9626565446</v>
      </c>
      <c r="C22" s="4">
        <f t="shared" si="1"/>
        <v>17491.002</v>
      </c>
      <c r="D22" s="4">
        <f t="shared" si="1"/>
        <v>399.64770979980005</v>
      </c>
      <c r="E22" s="4">
        <f t="shared" si="1"/>
        <v>24822.692</v>
      </c>
      <c r="F22" s="4">
        <f t="shared" si="1"/>
        <v>713.6103663444</v>
      </c>
      <c r="G22" s="4">
        <f t="shared" si="1"/>
        <v>42313.694</v>
      </c>
      <c r="H22" s="4">
        <f t="shared" si="1"/>
        <v>4568.73936042825</v>
      </c>
      <c r="I22" s="4">
        <f t="shared" si="1"/>
        <v>23495.926</v>
      </c>
      <c r="J22" s="4">
        <f t="shared" si="1"/>
        <v>459.15427841605</v>
      </c>
      <c r="K22" s="4">
        <f t="shared" si="1"/>
        <v>2401.1339999999996</v>
      </c>
      <c r="L22" s="4">
        <f t="shared" si="1"/>
        <v>5027.8936388443</v>
      </c>
      <c r="M22" s="4">
        <f t="shared" si="1"/>
        <v>25897.06</v>
      </c>
      <c r="N22" s="4">
        <f t="shared" si="1"/>
        <v>68210.754</v>
      </c>
      <c r="O22" s="1">
        <f>G22/N22</f>
        <v>0.6203375790274948</v>
      </c>
      <c r="P22" s="1">
        <f>M22/N22</f>
        <v>0.3796624209725053</v>
      </c>
    </row>
    <row r="23" spans="1:14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6" ht="12.75">
      <c r="A24" s="3">
        <v>1436</v>
      </c>
      <c r="B24" s="4">
        <v>572.386474527</v>
      </c>
      <c r="C24" s="4">
        <v>31903.85</v>
      </c>
      <c r="D24" s="4">
        <v>554.526855414</v>
      </c>
      <c r="E24" s="4">
        <v>30908.26</v>
      </c>
      <c r="F24" s="4">
        <v>1126.913329941</v>
      </c>
      <c r="G24" s="4">
        <v>62812.11</v>
      </c>
      <c r="H24" s="4">
        <v>6353.270283106251</v>
      </c>
      <c r="I24" s="4">
        <v>32556.08</v>
      </c>
      <c r="J24" s="4">
        <v>1922.95112923375</v>
      </c>
      <c r="K24" s="4">
        <v>9848.89</v>
      </c>
      <c r="L24" s="4">
        <v>8276.22141234</v>
      </c>
      <c r="M24" s="4">
        <v>42404.97</v>
      </c>
      <c r="N24" s="4">
        <v>105217.08</v>
      </c>
      <c r="O24" s="1">
        <v>0.5969763654342052</v>
      </c>
      <c r="P24" s="1">
        <v>0.4030236345657948</v>
      </c>
    </row>
    <row r="25" spans="1:16" ht="12.75">
      <c r="A25" s="3">
        <v>1437</v>
      </c>
      <c r="B25" s="4">
        <v>201.155065923</v>
      </c>
      <c r="C25" s="4">
        <v>11212.05</v>
      </c>
      <c r="D25" s="4">
        <v>483.72473650200004</v>
      </c>
      <c r="E25" s="4">
        <v>26962</v>
      </c>
      <c r="F25" s="4">
        <v>684.879802425</v>
      </c>
      <c r="G25" s="4">
        <v>38174.05</v>
      </c>
      <c r="H25" s="4">
        <v>5099.62145401625</v>
      </c>
      <c r="I25" s="4">
        <v>26145.49</v>
      </c>
      <c r="J25" s="4">
        <v>2114.53554092375</v>
      </c>
      <c r="K25" s="4">
        <v>10855.25</v>
      </c>
      <c r="L25" s="4">
        <v>7214.15699494</v>
      </c>
      <c r="M25" s="4">
        <v>37000.740000000005</v>
      </c>
      <c r="N25" s="4">
        <v>75174.79000000001</v>
      </c>
      <c r="O25" s="1">
        <v>0.5078038794654431</v>
      </c>
      <c r="P25" s="1">
        <v>0.49219612053455686</v>
      </c>
    </row>
    <row r="26" spans="1:16" ht="12.75">
      <c r="A26" s="3">
        <v>1438</v>
      </c>
      <c r="B26" s="4">
        <v>199.67920593600002</v>
      </c>
      <c r="C26" s="4">
        <v>11129.78</v>
      </c>
      <c r="D26" s="4">
        <v>65.63293766400001</v>
      </c>
      <c r="E26" s="4">
        <v>3658.29</v>
      </c>
      <c r="F26" s="4">
        <v>265.3121436</v>
      </c>
      <c r="G26" s="4">
        <v>14788.07</v>
      </c>
      <c r="H26" s="4">
        <v>2992.80276806875</v>
      </c>
      <c r="I26" s="4">
        <v>15355.41</v>
      </c>
      <c r="J26" s="4">
        <v>311.019747675</v>
      </c>
      <c r="K26" s="4">
        <v>1597.8</v>
      </c>
      <c r="L26" s="4">
        <v>3303.82251574375</v>
      </c>
      <c r="M26" s="4">
        <v>16953.21</v>
      </c>
      <c r="N26" s="4">
        <v>31741.280000000002</v>
      </c>
      <c r="O26" s="1">
        <v>0.46589394000493994</v>
      </c>
      <c r="P26" s="1">
        <v>0.53410605999506</v>
      </c>
    </row>
    <row r="27" spans="1:16" ht="12.75">
      <c r="A27" s="3">
        <v>1439</v>
      </c>
      <c r="B27" s="4">
        <v>179.86645868099998</v>
      </c>
      <c r="C27" s="4">
        <v>10025.47</v>
      </c>
      <c r="D27" s="4">
        <v>0</v>
      </c>
      <c r="E27" s="4">
        <v>0</v>
      </c>
      <c r="F27" s="4">
        <v>179.86645868099998</v>
      </c>
      <c r="G27" s="4">
        <v>10025.47</v>
      </c>
      <c r="H27" s="4">
        <v>2425.0861788737498</v>
      </c>
      <c r="I27" s="4">
        <v>12451.41</v>
      </c>
      <c r="J27" s="4">
        <v>0</v>
      </c>
      <c r="K27" s="4">
        <v>0</v>
      </c>
      <c r="L27" s="4">
        <v>2425.0861788737498</v>
      </c>
      <c r="M27" s="4">
        <v>12451.41</v>
      </c>
      <c r="N27" s="4">
        <v>22476.879999999997</v>
      </c>
      <c r="O27" s="1">
        <v>0.4460347699502778</v>
      </c>
      <c r="P27" s="1">
        <v>0.5539652300497223</v>
      </c>
    </row>
    <row r="28" spans="1:16" ht="12.75">
      <c r="A28" s="3">
        <v>1440</v>
      </c>
      <c r="B28" s="4">
        <v>56.432676152999996</v>
      </c>
      <c r="C28" s="4">
        <v>3145.49</v>
      </c>
      <c r="D28" s="4">
        <v>0</v>
      </c>
      <c r="E28" s="4">
        <v>0</v>
      </c>
      <c r="F28" s="4">
        <v>56.432676152999996</v>
      </c>
      <c r="G28" s="4">
        <v>3145.49</v>
      </c>
      <c r="H28" s="4">
        <v>654.8771761</v>
      </c>
      <c r="I28" s="4">
        <v>3399.93</v>
      </c>
      <c r="J28" s="4">
        <v>0</v>
      </c>
      <c r="K28" s="4">
        <v>0</v>
      </c>
      <c r="L28" s="4">
        <v>654.8771761</v>
      </c>
      <c r="M28" s="4">
        <v>3399.93</v>
      </c>
      <c r="N28" s="4">
        <v>6545.42</v>
      </c>
      <c r="O28" s="1">
        <v>0.4805635085296283</v>
      </c>
      <c r="P28" s="1">
        <v>0.5194364914703716</v>
      </c>
    </row>
    <row r="29" spans="1:14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6" ht="12.75">
      <c r="A30" s="3" t="s">
        <v>32</v>
      </c>
      <c r="B30" s="4">
        <f aca="true" t="shared" si="2" ref="B30:N30">SUM(B24:B29)/5</f>
        <v>241.90397624400003</v>
      </c>
      <c r="C30" s="4">
        <f t="shared" si="2"/>
        <v>13483.328</v>
      </c>
      <c r="D30" s="4">
        <f t="shared" si="2"/>
        <v>220.77690591600003</v>
      </c>
      <c r="E30" s="4">
        <f t="shared" si="2"/>
        <v>12305.71</v>
      </c>
      <c r="F30" s="4">
        <f t="shared" si="2"/>
        <v>462.68088216000007</v>
      </c>
      <c r="G30" s="4">
        <f t="shared" si="2"/>
        <v>25789.038000000004</v>
      </c>
      <c r="H30" s="4">
        <f t="shared" si="2"/>
        <v>3505.131572033</v>
      </c>
      <c r="I30" s="4">
        <f t="shared" si="2"/>
        <v>17981.664</v>
      </c>
      <c r="J30" s="4">
        <f t="shared" si="2"/>
        <v>869.7012835665</v>
      </c>
      <c r="K30" s="4">
        <f t="shared" si="2"/>
        <v>4460.388</v>
      </c>
      <c r="L30" s="4">
        <f t="shared" si="2"/>
        <v>4374.8328555995</v>
      </c>
      <c r="M30" s="4">
        <f t="shared" si="2"/>
        <v>22442.052000000003</v>
      </c>
      <c r="N30" s="4">
        <f t="shared" si="2"/>
        <v>48231.090000000004</v>
      </c>
      <c r="O30" s="1">
        <f>G30/N30</f>
        <v>0.5346973912470152</v>
      </c>
      <c r="P30" s="1">
        <f>M30/N30</f>
        <v>0.4653026087529849</v>
      </c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6" ht="12.75">
      <c r="A32" s="3">
        <v>1441</v>
      </c>
      <c r="B32" s="4">
        <v>3.465701064</v>
      </c>
      <c r="C32" s="4">
        <v>193.12</v>
      </c>
      <c r="D32" s="4">
        <v>0</v>
      </c>
      <c r="E32" s="4">
        <v>0</v>
      </c>
      <c r="F32" s="4">
        <v>3.465701064</v>
      </c>
      <c r="G32" s="4">
        <v>193.12</v>
      </c>
      <c r="H32" s="4">
        <v>15.550987383749998</v>
      </c>
      <c r="I32" s="4">
        <v>79.62</v>
      </c>
      <c r="J32" s="4">
        <v>0</v>
      </c>
      <c r="K32" s="4">
        <v>0</v>
      </c>
      <c r="L32" s="4">
        <v>15.550987383749998</v>
      </c>
      <c r="M32" s="4">
        <v>79.62</v>
      </c>
      <c r="N32" s="4">
        <v>272.74</v>
      </c>
      <c r="O32" s="1">
        <v>0.7080736232309159</v>
      </c>
      <c r="P32" s="1">
        <v>0.2919263767690841</v>
      </c>
    </row>
    <row r="33" spans="1:16" ht="12.75">
      <c r="A33" s="3">
        <v>1442</v>
      </c>
      <c r="B33" s="4">
        <v>31.499698229999996</v>
      </c>
      <c r="C33" s="4">
        <v>1755.67</v>
      </c>
      <c r="D33" s="4">
        <v>0</v>
      </c>
      <c r="E33" s="4">
        <v>0</v>
      </c>
      <c r="F33" s="4">
        <v>31.499698229999996</v>
      </c>
      <c r="G33" s="4">
        <v>1755.67</v>
      </c>
      <c r="H33" s="4">
        <v>141.27239368374998</v>
      </c>
      <c r="I33" s="4">
        <v>723.78</v>
      </c>
      <c r="J33" s="4">
        <v>0</v>
      </c>
      <c r="K33" s="4">
        <v>0</v>
      </c>
      <c r="L33" s="4">
        <v>141.27239368374998</v>
      </c>
      <c r="M33" s="4">
        <v>723.78</v>
      </c>
      <c r="N33" s="4">
        <v>2479.45</v>
      </c>
      <c r="O33" s="1">
        <v>0.7080884873661498</v>
      </c>
      <c r="P33" s="1">
        <v>0.29191151263385023</v>
      </c>
    </row>
    <row r="34" spans="1:16" ht="12.75">
      <c r="A34" s="3">
        <v>1443</v>
      </c>
      <c r="B34" s="4">
        <v>208.003252065</v>
      </c>
      <c r="C34" s="4">
        <v>11995.52</v>
      </c>
      <c r="D34" s="4">
        <v>0</v>
      </c>
      <c r="E34" s="4">
        <v>0</v>
      </c>
      <c r="F34" s="4">
        <v>208.003252065</v>
      </c>
      <c r="G34" s="4">
        <v>11995.52</v>
      </c>
      <c r="H34" s="4">
        <v>164.07112631875</v>
      </c>
      <c r="I34" s="4">
        <v>849.46</v>
      </c>
      <c r="J34" s="4">
        <v>0</v>
      </c>
      <c r="K34" s="4">
        <v>0</v>
      </c>
      <c r="L34" s="4">
        <v>164.07112631875</v>
      </c>
      <c r="M34" s="4">
        <v>849.46</v>
      </c>
      <c r="N34" s="4">
        <v>12844.98</v>
      </c>
      <c r="O34" s="1">
        <v>0.9338683283274868</v>
      </c>
      <c r="P34" s="1">
        <v>0.06613167167251331</v>
      </c>
    </row>
    <row r="35" spans="1:16" ht="12.75">
      <c r="A35" s="3">
        <v>1444</v>
      </c>
      <c r="B35" s="4">
        <v>214.229765841</v>
      </c>
      <c r="C35" s="4">
        <v>12438.39</v>
      </c>
      <c r="D35" s="4">
        <v>0</v>
      </c>
      <c r="E35" s="4">
        <v>0</v>
      </c>
      <c r="F35" s="4">
        <v>214.229765841</v>
      </c>
      <c r="G35" s="4">
        <v>12438.39</v>
      </c>
      <c r="H35" s="4">
        <v>157.45667919624998</v>
      </c>
      <c r="I35" s="4">
        <v>805.5</v>
      </c>
      <c r="J35" s="4">
        <v>0</v>
      </c>
      <c r="K35" s="4">
        <v>0</v>
      </c>
      <c r="L35" s="4">
        <v>157.45667919624998</v>
      </c>
      <c r="M35" s="4">
        <v>805.5</v>
      </c>
      <c r="N35" s="4">
        <v>13243.89</v>
      </c>
      <c r="O35" s="1">
        <v>0.939179500886824</v>
      </c>
      <c r="P35" s="1">
        <v>0.06082049911317597</v>
      </c>
    </row>
    <row r="36" spans="1:16" ht="12.75">
      <c r="A36" s="3">
        <v>1445</v>
      </c>
      <c r="B36" s="4">
        <v>102.458458998</v>
      </c>
      <c r="C36" s="4">
        <v>5948.75</v>
      </c>
      <c r="D36" s="4">
        <v>0</v>
      </c>
      <c r="E36" s="4">
        <v>0</v>
      </c>
      <c r="F36" s="4">
        <v>102.458458998</v>
      </c>
      <c r="G36" s="4">
        <v>5948.75</v>
      </c>
      <c r="H36" s="4">
        <v>35.06595194375</v>
      </c>
      <c r="I36" s="4">
        <v>179.4</v>
      </c>
      <c r="J36" s="4">
        <v>0</v>
      </c>
      <c r="K36" s="4">
        <v>0</v>
      </c>
      <c r="L36" s="4">
        <v>35.06595194375</v>
      </c>
      <c r="M36" s="4">
        <v>179.4</v>
      </c>
      <c r="N36" s="4">
        <v>6128.15</v>
      </c>
      <c r="O36" s="1">
        <v>0.9707252596623778</v>
      </c>
      <c r="P36" s="1">
        <v>0.029274740337622288</v>
      </c>
    </row>
    <row r="37" spans="1:14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6" ht="12.75">
      <c r="A38" s="3" t="s">
        <v>33</v>
      </c>
      <c r="B38" s="4">
        <f aca="true" t="shared" si="3" ref="B38:N38">SUM(B32:B37)/5</f>
        <v>111.93137523959999</v>
      </c>
      <c r="C38" s="4">
        <f t="shared" si="3"/>
        <v>6466.29</v>
      </c>
      <c r="D38" s="4">
        <f t="shared" si="3"/>
        <v>0</v>
      </c>
      <c r="E38" s="4">
        <f t="shared" si="3"/>
        <v>0</v>
      </c>
      <c r="F38" s="4">
        <f t="shared" si="3"/>
        <v>111.93137523959999</v>
      </c>
      <c r="G38" s="4">
        <f t="shared" si="3"/>
        <v>6466.29</v>
      </c>
      <c r="H38" s="4">
        <f t="shared" si="3"/>
        <v>102.68342770524998</v>
      </c>
      <c r="I38" s="4">
        <f t="shared" si="3"/>
        <v>527.552</v>
      </c>
      <c r="J38" s="4">
        <f t="shared" si="3"/>
        <v>0</v>
      </c>
      <c r="K38" s="4">
        <f t="shared" si="3"/>
        <v>0</v>
      </c>
      <c r="L38" s="4">
        <f t="shared" si="3"/>
        <v>102.68342770524998</v>
      </c>
      <c r="M38" s="4">
        <f t="shared" si="3"/>
        <v>527.552</v>
      </c>
      <c r="N38" s="4">
        <f t="shared" si="3"/>
        <v>6993.842</v>
      </c>
      <c r="O38" s="1">
        <f>G38/N38</f>
        <v>0.9245690709055195</v>
      </c>
      <c r="P38" s="1">
        <f>M38/N38</f>
        <v>0.07543092909448056</v>
      </c>
    </row>
    <row r="39" spans="1:14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6" ht="12.75">
      <c r="A40" s="3">
        <v>1446</v>
      </c>
      <c r="B40" s="4">
        <v>12.75162609</v>
      </c>
      <c r="C40" s="4">
        <v>740.42</v>
      </c>
      <c r="D40" s="4">
        <v>0</v>
      </c>
      <c r="E40" s="4">
        <v>0</v>
      </c>
      <c r="F40" s="4">
        <v>12.75162609</v>
      </c>
      <c r="G40" s="4">
        <v>740.42</v>
      </c>
      <c r="H40" s="4">
        <v>8.913084775</v>
      </c>
      <c r="I40" s="4">
        <v>45.6</v>
      </c>
      <c r="J40" s="4">
        <v>0</v>
      </c>
      <c r="K40" s="4">
        <v>0</v>
      </c>
      <c r="L40" s="4">
        <v>8.913084775</v>
      </c>
      <c r="M40" s="4">
        <v>45.6</v>
      </c>
      <c r="N40" s="4">
        <v>786.02</v>
      </c>
      <c r="O40" s="1">
        <v>0.9419862090023154</v>
      </c>
      <c r="P40" s="1">
        <v>0.05801379099768454</v>
      </c>
    </row>
    <row r="41" spans="1:16" ht="12.75">
      <c r="A41" s="3">
        <v>1447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20.640827899999998</v>
      </c>
      <c r="I41" s="4">
        <v>158.33</v>
      </c>
      <c r="J41" s="4">
        <v>0</v>
      </c>
      <c r="K41" s="4">
        <v>0</v>
      </c>
      <c r="L41" s="4">
        <v>20.640827899999998</v>
      </c>
      <c r="M41" s="4">
        <v>158.33</v>
      </c>
      <c r="N41" s="4">
        <v>158.33</v>
      </c>
      <c r="O41" s="1">
        <v>0</v>
      </c>
      <c r="P41" s="1">
        <v>1</v>
      </c>
    </row>
    <row r="42" spans="1:16" ht="12.75">
      <c r="A42" s="3">
        <v>1448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">
        <v>0</v>
      </c>
      <c r="P42" s="1">
        <v>0</v>
      </c>
    </row>
    <row r="43" spans="1:16" ht="12.75">
      <c r="A43" s="3">
        <v>1449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1">
        <v>0</v>
      </c>
      <c r="P43" s="1">
        <v>0</v>
      </c>
    </row>
    <row r="44" spans="1:16" ht="12.75">
      <c r="A44" s="3">
        <v>1450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1">
        <v>0</v>
      </c>
      <c r="P44" s="1">
        <v>0</v>
      </c>
    </row>
    <row r="45" spans="1:14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6" ht="12.75">
      <c r="A46" s="3" t="s">
        <v>34</v>
      </c>
      <c r="B46" s="4">
        <f aca="true" t="shared" si="4" ref="B46:N46">SUM(B40:B45)/5</f>
        <v>2.5503252180000002</v>
      </c>
      <c r="C46" s="4">
        <f t="shared" si="4"/>
        <v>148.084</v>
      </c>
      <c r="D46" s="4">
        <f t="shared" si="4"/>
        <v>0</v>
      </c>
      <c r="E46" s="4">
        <f t="shared" si="4"/>
        <v>0</v>
      </c>
      <c r="F46" s="4">
        <f t="shared" si="4"/>
        <v>2.5503252180000002</v>
      </c>
      <c r="G46" s="4">
        <f t="shared" si="4"/>
        <v>148.084</v>
      </c>
      <c r="H46" s="4">
        <f t="shared" si="4"/>
        <v>5.910782535</v>
      </c>
      <c r="I46" s="4">
        <f t="shared" si="4"/>
        <v>40.786</v>
      </c>
      <c r="J46" s="4">
        <f t="shared" si="4"/>
        <v>0</v>
      </c>
      <c r="K46" s="4">
        <f t="shared" si="4"/>
        <v>0</v>
      </c>
      <c r="L46" s="4">
        <f t="shared" si="4"/>
        <v>5.910782535</v>
      </c>
      <c r="M46" s="4">
        <f t="shared" si="4"/>
        <v>40.786</v>
      </c>
      <c r="N46" s="4">
        <f t="shared" si="4"/>
        <v>188.87</v>
      </c>
      <c r="O46" s="1">
        <f>G46/N46</f>
        <v>0.7840525228993488</v>
      </c>
      <c r="P46" s="1">
        <f>M46/N46</f>
        <v>0.21594747710065124</v>
      </c>
    </row>
    <row r="47" spans="1:14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6" ht="12.75">
      <c r="A48" s="3">
        <v>1451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">
        <v>0</v>
      </c>
      <c r="P48" s="1">
        <v>0</v>
      </c>
    </row>
    <row r="49" spans="1:16" ht="12.75">
      <c r="A49" s="3">
        <v>1452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">
        <v>0</v>
      </c>
      <c r="P49" s="1">
        <v>0</v>
      </c>
    </row>
    <row r="50" spans="1:16" ht="12.75">
      <c r="A50" s="3">
        <v>1453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">
        <v>0</v>
      </c>
      <c r="P50" s="1">
        <v>0</v>
      </c>
    </row>
    <row r="51" spans="1:16" ht="12.75">
      <c r="A51" s="3">
        <v>1454</v>
      </c>
      <c r="B51" s="4">
        <v>809.953429383</v>
      </c>
      <c r="C51" s="4">
        <v>49639.08</v>
      </c>
      <c r="D51" s="4">
        <v>303.114229005</v>
      </c>
      <c r="E51" s="4">
        <v>18576.81</v>
      </c>
      <c r="F51" s="4">
        <v>1113.067658388</v>
      </c>
      <c r="G51" s="4">
        <v>68215.89</v>
      </c>
      <c r="H51" s="4">
        <v>75.31556634875001</v>
      </c>
      <c r="I51" s="4">
        <v>406.93</v>
      </c>
      <c r="J51" s="4">
        <v>0</v>
      </c>
      <c r="K51" s="4">
        <v>0</v>
      </c>
      <c r="L51" s="4">
        <v>75.31556634875001</v>
      </c>
      <c r="M51" s="4">
        <v>406.93</v>
      </c>
      <c r="N51" s="4">
        <v>68622.81999999999</v>
      </c>
      <c r="O51" s="1">
        <v>0.9940700484182959</v>
      </c>
      <c r="P51" s="1">
        <v>0.005929951581704162</v>
      </c>
    </row>
    <row r="52" spans="1:16" ht="12.75">
      <c r="A52" s="3">
        <v>1455</v>
      </c>
      <c r="B52" s="4">
        <v>802.0895187059999</v>
      </c>
      <c r="C52" s="4">
        <v>49157.09</v>
      </c>
      <c r="D52" s="4">
        <v>990.218835291</v>
      </c>
      <c r="E52" s="4">
        <v>60686.86</v>
      </c>
      <c r="F52" s="4">
        <v>1792.3083539969998</v>
      </c>
      <c r="G52" s="4">
        <v>109843.95</v>
      </c>
      <c r="H52" s="4">
        <v>190.5054593225</v>
      </c>
      <c r="I52" s="4">
        <v>1012.97</v>
      </c>
      <c r="J52" s="4">
        <v>243.25684789874998</v>
      </c>
      <c r="K52" s="4">
        <v>1336.35</v>
      </c>
      <c r="L52" s="4">
        <v>433.76230722125</v>
      </c>
      <c r="M52" s="4">
        <v>2349.3199999999997</v>
      </c>
      <c r="N52" s="4">
        <v>112193.26999999999</v>
      </c>
      <c r="O52" s="1">
        <v>0.9790600630501277</v>
      </c>
      <c r="P52" s="1">
        <v>0.020939936949872305</v>
      </c>
    </row>
    <row r="53" spans="1:14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6" ht="12.75">
      <c r="A54" s="3" t="s">
        <v>35</v>
      </c>
      <c r="B54" s="4">
        <f aca="true" t="shared" si="5" ref="B54:N54">SUM(B48:B53)/5</f>
        <v>322.4085896178</v>
      </c>
      <c r="C54" s="4">
        <f t="shared" si="5"/>
        <v>19759.234</v>
      </c>
      <c r="D54" s="4">
        <f t="shared" si="5"/>
        <v>258.6666128592</v>
      </c>
      <c r="E54" s="4">
        <f t="shared" si="5"/>
        <v>15852.734</v>
      </c>
      <c r="F54" s="4">
        <f t="shared" si="5"/>
        <v>581.075202477</v>
      </c>
      <c r="G54" s="4">
        <f t="shared" si="5"/>
        <v>35611.968</v>
      </c>
      <c r="H54" s="4">
        <f t="shared" si="5"/>
        <v>53.164205134250004</v>
      </c>
      <c r="I54" s="4">
        <f t="shared" si="5"/>
        <v>283.98</v>
      </c>
      <c r="J54" s="4">
        <f t="shared" si="5"/>
        <v>48.651369579749996</v>
      </c>
      <c r="K54" s="4">
        <f t="shared" si="5"/>
        <v>267.27</v>
      </c>
      <c r="L54" s="4">
        <f t="shared" si="5"/>
        <v>101.81557471400001</v>
      </c>
      <c r="M54" s="4">
        <f t="shared" si="5"/>
        <v>551.2499999999999</v>
      </c>
      <c r="N54" s="4">
        <f t="shared" si="5"/>
        <v>36163.21799999999</v>
      </c>
      <c r="O54" s="1">
        <f>G54/N54</f>
        <v>0.9847566109852284</v>
      </c>
      <c r="P54" s="1">
        <f>M54/N54</f>
        <v>0.01524338901477186</v>
      </c>
    </row>
    <row r="55" spans="1:14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6" ht="12.75">
      <c r="A56" s="3">
        <v>1456</v>
      </c>
      <c r="B56" s="4">
        <v>256.936699362</v>
      </c>
      <c r="C56" s="4">
        <v>15746.67</v>
      </c>
      <c r="D56" s="4">
        <v>272.61801766499997</v>
      </c>
      <c r="E56" s="4">
        <v>16707.75</v>
      </c>
      <c r="F56" s="4">
        <v>529.5547170269999</v>
      </c>
      <c r="G56" s="4">
        <v>32454.42</v>
      </c>
      <c r="H56" s="4">
        <v>187.15132478875</v>
      </c>
      <c r="I56" s="4">
        <v>988.81</v>
      </c>
      <c r="J56" s="4">
        <v>56.035156651250006</v>
      </c>
      <c r="K56" s="4">
        <v>311.75</v>
      </c>
      <c r="L56" s="4">
        <v>243.18648144000002</v>
      </c>
      <c r="M56" s="4">
        <v>1300.56</v>
      </c>
      <c r="N56" s="4">
        <v>33754.979999999996</v>
      </c>
      <c r="O56" s="1">
        <v>0.9614705741197299</v>
      </c>
      <c r="P56" s="1">
        <v>0.03852942588027011</v>
      </c>
    </row>
    <row r="57" spans="1:16" ht="12.75">
      <c r="A57" s="3">
        <v>1457</v>
      </c>
      <c r="B57" s="4">
        <v>264.279286362</v>
      </c>
      <c r="C57" s="4">
        <v>16196.72</v>
      </c>
      <c r="D57" s="4">
        <v>0</v>
      </c>
      <c r="E57" s="4">
        <v>0</v>
      </c>
      <c r="F57" s="4">
        <v>264.279286362</v>
      </c>
      <c r="G57" s="4">
        <v>16196.72</v>
      </c>
      <c r="H57" s="4">
        <v>7.5057556000000005</v>
      </c>
      <c r="I57" s="4">
        <v>69</v>
      </c>
      <c r="J57" s="4">
        <v>0</v>
      </c>
      <c r="K57" s="4">
        <v>0</v>
      </c>
      <c r="L57" s="4">
        <v>7.5057556000000005</v>
      </c>
      <c r="M57" s="4">
        <v>69</v>
      </c>
      <c r="N57" s="4">
        <v>16265.72</v>
      </c>
      <c r="O57" s="1">
        <v>0.995757949847901</v>
      </c>
      <c r="P57" s="1">
        <v>0.0042420501520990155</v>
      </c>
    </row>
    <row r="58" spans="1:16" ht="12.75">
      <c r="A58" s="3">
        <v>1458</v>
      </c>
      <c r="B58" s="4">
        <v>243.010259352</v>
      </c>
      <c r="C58" s="4">
        <v>14893.16</v>
      </c>
      <c r="D58" s="4">
        <v>0</v>
      </c>
      <c r="E58" s="4">
        <v>0</v>
      </c>
      <c r="F58" s="4">
        <v>243.010259352</v>
      </c>
      <c r="G58" s="4">
        <v>14893.16</v>
      </c>
      <c r="H58" s="4">
        <v>59.952222855</v>
      </c>
      <c r="I58" s="4">
        <v>606.26</v>
      </c>
      <c r="J58" s="4">
        <v>0</v>
      </c>
      <c r="K58" s="4">
        <v>0</v>
      </c>
      <c r="L58" s="4">
        <v>59.952222855</v>
      </c>
      <c r="M58" s="4">
        <v>606.26</v>
      </c>
      <c r="N58" s="4">
        <v>15499.42</v>
      </c>
      <c r="O58" s="1">
        <v>0.9608849879543879</v>
      </c>
      <c r="P58" s="1">
        <v>0.039115012045612026</v>
      </c>
    </row>
    <row r="59" spans="1:16" ht="12.75">
      <c r="A59" s="3">
        <v>1459</v>
      </c>
      <c r="B59" s="4">
        <v>17.118017826</v>
      </c>
      <c r="C59" s="4">
        <v>1049.08</v>
      </c>
      <c r="D59" s="4">
        <v>40.587373407</v>
      </c>
      <c r="E59" s="4">
        <v>2487.5</v>
      </c>
      <c r="F59" s="4">
        <v>57.705391233</v>
      </c>
      <c r="G59" s="4">
        <v>3536.58</v>
      </c>
      <c r="H59" s="4">
        <v>1.89989438625</v>
      </c>
      <c r="I59" s="4">
        <v>19.2</v>
      </c>
      <c r="J59" s="4">
        <v>0</v>
      </c>
      <c r="K59" s="4">
        <v>0</v>
      </c>
      <c r="L59" s="4">
        <v>1.89989438625</v>
      </c>
      <c r="M59" s="4">
        <v>19.2</v>
      </c>
      <c r="N59" s="4">
        <v>3555.78</v>
      </c>
      <c r="O59" s="1">
        <v>0.9946003408534837</v>
      </c>
      <c r="P59" s="1">
        <v>0.0053996591465163765</v>
      </c>
    </row>
    <row r="60" spans="1:16" ht="12.75">
      <c r="A60" s="3">
        <v>1460</v>
      </c>
      <c r="B60" s="4">
        <v>22.612720431</v>
      </c>
      <c r="C60" s="4">
        <v>1385.91</v>
      </c>
      <c r="D60" s="4">
        <v>13.135888143</v>
      </c>
      <c r="E60" s="4">
        <v>805</v>
      </c>
      <c r="F60" s="4">
        <v>35.748608574</v>
      </c>
      <c r="G60" s="4">
        <v>2190.91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2190.91</v>
      </c>
      <c r="O60" s="1">
        <v>1</v>
      </c>
      <c r="P60" s="1">
        <v>0</v>
      </c>
    </row>
    <row r="61" spans="1:14" ht="12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6" ht="12.75">
      <c r="A62" s="3" t="s">
        <v>37</v>
      </c>
      <c r="B62" s="4">
        <f aca="true" t="shared" si="6" ref="B62:N62">SUM(B56:B61)/5</f>
        <v>160.79139666659998</v>
      </c>
      <c r="C62" s="4">
        <f t="shared" si="6"/>
        <v>9854.308</v>
      </c>
      <c r="D62" s="4">
        <f t="shared" si="6"/>
        <v>65.26825584299999</v>
      </c>
      <c r="E62" s="4">
        <f t="shared" si="6"/>
        <v>4000.05</v>
      </c>
      <c r="F62" s="4">
        <f t="shared" si="6"/>
        <v>226.05965250959997</v>
      </c>
      <c r="G62" s="4">
        <f t="shared" si="6"/>
        <v>13854.358000000002</v>
      </c>
      <c r="H62" s="4">
        <f t="shared" si="6"/>
        <v>51.301839526</v>
      </c>
      <c r="I62" s="4">
        <f t="shared" si="6"/>
        <v>336.654</v>
      </c>
      <c r="J62" s="4">
        <f t="shared" si="6"/>
        <v>11.20703133025</v>
      </c>
      <c r="K62" s="4">
        <f t="shared" si="6"/>
        <v>62.35</v>
      </c>
      <c r="L62" s="4">
        <f t="shared" si="6"/>
        <v>62.508870856250006</v>
      </c>
      <c r="M62" s="4">
        <f t="shared" si="6"/>
        <v>399.004</v>
      </c>
      <c r="N62" s="4">
        <f t="shared" si="6"/>
        <v>14253.362</v>
      </c>
      <c r="O62" s="1">
        <f>G62/N62</f>
        <v>0.9720063238413508</v>
      </c>
      <c r="P62" s="1">
        <f>M62/N62</f>
        <v>0.02799367615864945</v>
      </c>
    </row>
    <row r="63" spans="1:14" ht="12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6" ht="12.75">
      <c r="A64" s="3">
        <v>1461</v>
      </c>
      <c r="B64" s="4">
        <v>22.612720431</v>
      </c>
      <c r="C64" s="4">
        <v>1385.91</v>
      </c>
      <c r="D64" s="4">
        <v>0</v>
      </c>
      <c r="E64" s="4">
        <v>0</v>
      </c>
      <c r="F64" s="4">
        <v>22.612720431</v>
      </c>
      <c r="G64" s="4">
        <v>1385.91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1385.91</v>
      </c>
      <c r="O64" s="1">
        <v>1</v>
      </c>
      <c r="P64" s="1">
        <v>0</v>
      </c>
    </row>
    <row r="65" spans="1:16" ht="12.75">
      <c r="A65" s="3">
        <v>1462</v>
      </c>
      <c r="B65" s="4">
        <v>10.365285315</v>
      </c>
      <c r="C65" s="4">
        <v>635.21</v>
      </c>
      <c r="D65" s="4">
        <v>0</v>
      </c>
      <c r="E65" s="4">
        <v>0</v>
      </c>
      <c r="F65" s="4">
        <v>10.365285315</v>
      </c>
      <c r="G65" s="4">
        <v>635.21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635.21</v>
      </c>
      <c r="O65" s="1">
        <v>1</v>
      </c>
      <c r="P65" s="1">
        <v>0</v>
      </c>
    </row>
    <row r="66" spans="1:16" ht="12.75">
      <c r="A66" s="3">
        <v>1463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">
        <v>0</v>
      </c>
      <c r="P66" s="1">
        <v>0</v>
      </c>
    </row>
    <row r="67" spans="1:16" ht="12.75">
      <c r="A67" s="3">
        <v>1464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">
        <v>0</v>
      </c>
      <c r="P67" s="1">
        <v>0</v>
      </c>
    </row>
    <row r="68" spans="1:16" ht="12.75">
      <c r="A68" s="3">
        <v>1465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">
        <v>0</v>
      </c>
      <c r="P68" s="1">
        <v>0</v>
      </c>
    </row>
    <row r="69" spans="1:14" ht="12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6" ht="12.75">
      <c r="A70" s="3" t="s">
        <v>38</v>
      </c>
      <c r="B70" s="4">
        <f aca="true" t="shared" si="7" ref="B70:N70">SUM(B64:B69)/5</f>
        <v>6.5956011492</v>
      </c>
      <c r="C70" s="4">
        <f t="shared" si="7"/>
        <v>404.22400000000005</v>
      </c>
      <c r="D70" s="4">
        <f t="shared" si="7"/>
        <v>0</v>
      </c>
      <c r="E70" s="4">
        <f t="shared" si="7"/>
        <v>0</v>
      </c>
      <c r="F70" s="4">
        <f t="shared" si="7"/>
        <v>6.5956011492</v>
      </c>
      <c r="G70" s="4">
        <f t="shared" si="7"/>
        <v>404.22400000000005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4">
        <f t="shared" si="7"/>
        <v>0</v>
      </c>
      <c r="L70" s="4">
        <f t="shared" si="7"/>
        <v>0</v>
      </c>
      <c r="M70" s="4">
        <f t="shared" si="7"/>
        <v>0</v>
      </c>
      <c r="N70" s="4">
        <f t="shared" si="7"/>
        <v>404.22400000000005</v>
      </c>
      <c r="O70" s="1">
        <f>G70/N70</f>
        <v>1</v>
      </c>
      <c r="P70" s="1">
        <f>M70/N70</f>
        <v>0</v>
      </c>
    </row>
    <row r="71" spans="1:14" ht="12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6" ht="12.75">
      <c r="A72" s="3">
        <v>1466</v>
      </c>
      <c r="B72" s="4">
        <v>33.548280002999995</v>
      </c>
      <c r="C72" s="4">
        <v>2129.62</v>
      </c>
      <c r="D72" s="4">
        <v>31.896197928</v>
      </c>
      <c r="E72" s="4">
        <v>2024.82</v>
      </c>
      <c r="F72" s="4">
        <v>65.444477931</v>
      </c>
      <c r="G72" s="4">
        <v>4154.44</v>
      </c>
      <c r="H72" s="4">
        <v>428.03916857625</v>
      </c>
      <c r="I72" s="4">
        <v>2541.24</v>
      </c>
      <c r="J72" s="4">
        <v>559.62444643875</v>
      </c>
      <c r="K72" s="4">
        <v>3342.18</v>
      </c>
      <c r="L72" s="4">
        <v>987.663615015</v>
      </c>
      <c r="M72" s="4">
        <v>5883.42</v>
      </c>
      <c r="N72" s="4">
        <v>10037.86</v>
      </c>
      <c r="O72" s="1">
        <v>0.4138770614453678</v>
      </c>
      <c r="P72" s="1">
        <v>0.5861229385546322</v>
      </c>
    </row>
    <row r="73" spans="1:16" ht="12.75">
      <c r="A73" s="3">
        <v>1467</v>
      </c>
      <c r="B73" s="4">
        <v>81.896767869</v>
      </c>
      <c r="C73" s="4">
        <v>5198.79</v>
      </c>
      <c r="D73" s="4">
        <v>91.148427489</v>
      </c>
      <c r="E73" s="4">
        <v>5786.1</v>
      </c>
      <c r="F73" s="4">
        <v>173.045195358</v>
      </c>
      <c r="G73" s="4">
        <v>10984.89</v>
      </c>
      <c r="H73" s="4">
        <v>1044.895001465</v>
      </c>
      <c r="I73" s="4">
        <v>6203.62</v>
      </c>
      <c r="J73" s="4">
        <v>1599.17159703875</v>
      </c>
      <c r="K73" s="4">
        <v>9550.55</v>
      </c>
      <c r="L73" s="4">
        <v>2644.06659850375</v>
      </c>
      <c r="M73" s="4">
        <v>15754.169999999998</v>
      </c>
      <c r="N73" s="4">
        <v>26739.06</v>
      </c>
      <c r="O73" s="1">
        <v>0.4108181065452563</v>
      </c>
      <c r="P73" s="1">
        <v>0.5891818934547437</v>
      </c>
    </row>
    <row r="74" spans="1:16" ht="12.75">
      <c r="A74" s="3">
        <v>1468</v>
      </c>
      <c r="B74" s="4">
        <v>270.54985566</v>
      </c>
      <c r="C74" s="4">
        <v>17593.37</v>
      </c>
      <c r="D74" s="4">
        <v>34.351069515</v>
      </c>
      <c r="E74" s="4">
        <v>2233.81</v>
      </c>
      <c r="F74" s="4">
        <v>304.900925175</v>
      </c>
      <c r="G74" s="4">
        <v>19827.18</v>
      </c>
      <c r="H74" s="4">
        <v>3460.59898583875</v>
      </c>
      <c r="I74" s="4">
        <v>20840.06</v>
      </c>
      <c r="J74" s="4">
        <v>915.25652896125</v>
      </c>
      <c r="K74" s="4">
        <v>5507.9</v>
      </c>
      <c r="L74" s="4">
        <v>4375.8555148000005</v>
      </c>
      <c r="M74" s="4">
        <v>26347.96</v>
      </c>
      <c r="N74" s="4">
        <v>46175.14</v>
      </c>
      <c r="O74" s="1">
        <v>0.42939079340095127</v>
      </c>
      <c r="P74" s="1">
        <v>0.5706092065990488</v>
      </c>
    </row>
    <row r="75" spans="1:16" ht="12.75">
      <c r="A75" s="3">
        <v>1469</v>
      </c>
      <c r="B75" s="4">
        <v>380.230972737</v>
      </c>
      <c r="C75" s="4">
        <v>24725.59</v>
      </c>
      <c r="D75" s="4">
        <v>72.70140141600001</v>
      </c>
      <c r="E75" s="4">
        <v>4727.64</v>
      </c>
      <c r="F75" s="4">
        <v>452.932374153</v>
      </c>
      <c r="G75" s="4">
        <v>29453.23</v>
      </c>
      <c r="H75" s="4">
        <v>5433.81522210625</v>
      </c>
      <c r="I75" s="4">
        <v>32783.63</v>
      </c>
      <c r="J75" s="4">
        <v>1937.04787647</v>
      </c>
      <c r="K75" s="4">
        <v>11656.94</v>
      </c>
      <c r="L75" s="4">
        <v>7370.86309857625</v>
      </c>
      <c r="M75" s="4">
        <v>44440.57</v>
      </c>
      <c r="N75" s="4">
        <v>73893.8</v>
      </c>
      <c r="O75" s="1">
        <v>0.39858865019798684</v>
      </c>
      <c r="P75" s="1">
        <v>0.6014113498020132</v>
      </c>
    </row>
    <row r="76" spans="1:16" ht="12.75">
      <c r="A76" s="3">
        <v>1470</v>
      </c>
      <c r="B76" s="4">
        <v>168.174612648</v>
      </c>
      <c r="C76" s="4">
        <v>10936.01</v>
      </c>
      <c r="D76" s="4">
        <v>51.344263362</v>
      </c>
      <c r="E76" s="4">
        <v>3338.84</v>
      </c>
      <c r="F76" s="4">
        <v>219.51887600999999</v>
      </c>
      <c r="G76" s="4">
        <v>14274.85</v>
      </c>
      <c r="H76" s="4">
        <v>4511.0998485175</v>
      </c>
      <c r="I76" s="4">
        <v>27416.96</v>
      </c>
      <c r="J76" s="4">
        <v>2368.6991899287505</v>
      </c>
      <c r="K76" s="4">
        <v>14245.88</v>
      </c>
      <c r="L76" s="4">
        <v>6879.79903844625</v>
      </c>
      <c r="M76" s="4">
        <v>41662.84</v>
      </c>
      <c r="N76" s="4">
        <v>55937.689999999995</v>
      </c>
      <c r="O76" s="1">
        <v>0.2551919823646633</v>
      </c>
      <c r="P76" s="1">
        <v>0.7448080176353368</v>
      </c>
    </row>
    <row r="77" spans="1:14" ht="12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6" ht="12.75">
      <c r="A78" s="3" t="s">
        <v>39</v>
      </c>
      <c r="B78" s="4">
        <f aca="true" t="shared" si="8" ref="B78:N78">SUM(B72:B77)/5</f>
        <v>186.8800977834</v>
      </c>
      <c r="C78" s="4">
        <f t="shared" si="8"/>
        <v>12116.676</v>
      </c>
      <c r="D78" s="4">
        <f t="shared" si="8"/>
        <v>56.28827194200001</v>
      </c>
      <c r="E78" s="4">
        <f t="shared" si="8"/>
        <v>3622.2419999999997</v>
      </c>
      <c r="F78" s="4">
        <f t="shared" si="8"/>
        <v>243.1683697254</v>
      </c>
      <c r="G78" s="4">
        <f t="shared" si="8"/>
        <v>15738.918</v>
      </c>
      <c r="H78" s="4">
        <f t="shared" si="8"/>
        <v>2975.6896453007503</v>
      </c>
      <c r="I78" s="4">
        <f t="shared" si="8"/>
        <v>17957.102000000003</v>
      </c>
      <c r="J78" s="4">
        <f t="shared" si="8"/>
        <v>1475.9599277675002</v>
      </c>
      <c r="K78" s="4">
        <f t="shared" si="8"/>
        <v>8860.689999999999</v>
      </c>
      <c r="L78" s="4">
        <f t="shared" si="8"/>
        <v>4451.64957306825</v>
      </c>
      <c r="M78" s="4">
        <f t="shared" si="8"/>
        <v>26817.791999999998</v>
      </c>
      <c r="N78" s="4">
        <f t="shared" si="8"/>
        <v>42556.71</v>
      </c>
      <c r="O78" s="1">
        <f>G78/N78</f>
        <v>0.3698339932762659</v>
      </c>
      <c r="P78" s="1">
        <f>M78/N78</f>
        <v>0.630166006723734</v>
      </c>
    </row>
    <row r="79" spans="1:14" ht="12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6" ht="12.75">
      <c r="A80" s="3">
        <v>1471</v>
      </c>
      <c r="B80" s="4">
        <v>124.172936286</v>
      </c>
      <c r="C80" s="4">
        <v>8074.64</v>
      </c>
      <c r="D80" s="4">
        <v>28.286092652999997</v>
      </c>
      <c r="E80" s="4">
        <v>1839.32</v>
      </c>
      <c r="F80" s="4">
        <v>152.459028939</v>
      </c>
      <c r="G80" s="4">
        <v>9913.960000000001</v>
      </c>
      <c r="H80" s="4">
        <v>5552.21851669625</v>
      </c>
      <c r="I80" s="4">
        <v>33713.96</v>
      </c>
      <c r="J80" s="4">
        <v>2834.75970171625</v>
      </c>
      <c r="K80" s="4">
        <v>17041.21</v>
      </c>
      <c r="L80" s="4">
        <v>8386.9782184125</v>
      </c>
      <c r="M80" s="4">
        <v>50755.17</v>
      </c>
      <c r="N80" s="4">
        <v>60669.13</v>
      </c>
      <c r="O80" s="1">
        <v>0.16341028790094733</v>
      </c>
      <c r="P80" s="1">
        <v>0.8365897120990526</v>
      </c>
    </row>
    <row r="81" spans="1:16" ht="12.75">
      <c r="A81" s="3">
        <v>1472</v>
      </c>
      <c r="B81" s="4">
        <v>48.429256323</v>
      </c>
      <c r="C81" s="4">
        <v>3149.29</v>
      </c>
      <c r="D81" s="4">
        <v>22.899081324</v>
      </c>
      <c r="E81" s="4">
        <v>1489.12</v>
      </c>
      <c r="F81" s="4">
        <v>71.328337647</v>
      </c>
      <c r="G81" s="4">
        <v>4638.41</v>
      </c>
      <c r="H81" s="4">
        <v>6405.03654126</v>
      </c>
      <c r="I81" s="4">
        <v>38769.01</v>
      </c>
      <c r="J81" s="4">
        <v>2725.6447796812504</v>
      </c>
      <c r="K81" s="4">
        <v>16390.77</v>
      </c>
      <c r="L81" s="4">
        <v>9130.68132094125</v>
      </c>
      <c r="M81" s="4">
        <v>55159.78</v>
      </c>
      <c r="N81" s="4">
        <v>59798.19</v>
      </c>
      <c r="O81" s="1">
        <v>0.07756773240126498</v>
      </c>
      <c r="P81" s="1">
        <v>0.922432267598735</v>
      </c>
    </row>
    <row r="82" spans="1:16" ht="12.75">
      <c r="A82" s="3">
        <v>1473</v>
      </c>
      <c r="B82" s="4">
        <v>20.152953786</v>
      </c>
      <c r="C82" s="4">
        <v>1310.54</v>
      </c>
      <c r="D82" s="4">
        <v>4.082478372</v>
      </c>
      <c r="E82" s="4">
        <v>265.4</v>
      </c>
      <c r="F82" s="4">
        <v>24.235432158000002</v>
      </c>
      <c r="G82" s="4">
        <v>1575.94</v>
      </c>
      <c r="H82" s="4">
        <v>5971.41496695625</v>
      </c>
      <c r="I82" s="4">
        <v>36025.49</v>
      </c>
      <c r="J82" s="4">
        <v>2344.3758506875</v>
      </c>
      <c r="K82" s="4">
        <v>14117.88</v>
      </c>
      <c r="L82" s="4">
        <v>8315.79081764375</v>
      </c>
      <c r="M82" s="4">
        <v>50143.37</v>
      </c>
      <c r="N82" s="4">
        <v>51719.31</v>
      </c>
      <c r="O82" s="1">
        <v>0.030471017498106608</v>
      </c>
      <c r="P82" s="1">
        <v>0.9695289825018933</v>
      </c>
    </row>
    <row r="83" spans="1:16" ht="12.75">
      <c r="A83" s="3">
        <v>1474</v>
      </c>
      <c r="B83" s="4">
        <v>10.632065976</v>
      </c>
      <c r="C83" s="4">
        <v>691.31</v>
      </c>
      <c r="D83" s="4">
        <v>2.041239186</v>
      </c>
      <c r="E83" s="4">
        <v>132.7</v>
      </c>
      <c r="F83" s="4">
        <v>12.673305162</v>
      </c>
      <c r="G83" s="4">
        <v>824.01</v>
      </c>
      <c r="H83" s="4">
        <v>3149.90761497125</v>
      </c>
      <c r="I83" s="4">
        <v>19003.45</v>
      </c>
      <c r="J83" s="4">
        <v>1172.18792534375</v>
      </c>
      <c r="K83" s="4">
        <v>7058.94</v>
      </c>
      <c r="L83" s="4">
        <v>4322.095540315</v>
      </c>
      <c r="M83" s="4">
        <v>26062.39</v>
      </c>
      <c r="N83" s="4">
        <v>26886.4</v>
      </c>
      <c r="O83" s="1">
        <v>0.03064783682456558</v>
      </c>
      <c r="P83" s="1">
        <v>0.9693521631754345</v>
      </c>
    </row>
    <row r="84" spans="1:16" ht="12.75">
      <c r="A84" s="3">
        <v>1475</v>
      </c>
      <c r="B84" s="4">
        <v>497.685441918</v>
      </c>
      <c r="C84" s="4">
        <v>36986.89</v>
      </c>
      <c r="D84" s="4">
        <v>547.6272711629999</v>
      </c>
      <c r="E84" s="4">
        <v>40698.36</v>
      </c>
      <c r="F84" s="4">
        <v>1045.3127130809999</v>
      </c>
      <c r="G84" s="4">
        <v>77685.25</v>
      </c>
      <c r="H84" s="4">
        <v>2018.1569479225002</v>
      </c>
      <c r="I84" s="4">
        <v>13778.93</v>
      </c>
      <c r="J84" s="4">
        <v>4396.2148768649995</v>
      </c>
      <c r="K84" s="4">
        <v>30058.98</v>
      </c>
      <c r="L84" s="4">
        <v>6414.3718247874995</v>
      </c>
      <c r="M84" s="4">
        <v>43837.91</v>
      </c>
      <c r="N84" s="4">
        <v>121523.16</v>
      </c>
      <c r="O84" s="1">
        <v>0.639262919101182</v>
      </c>
      <c r="P84" s="1">
        <v>0.360737080898818</v>
      </c>
    </row>
    <row r="85" spans="1:14" ht="12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6" ht="12.75">
      <c r="A86" s="3" t="s">
        <v>40</v>
      </c>
      <c r="B86" s="4">
        <f aca="true" t="shared" si="9" ref="B86:N86">SUM(B80:B85)/5</f>
        <v>140.21453085779999</v>
      </c>
      <c r="C86" s="4">
        <f t="shared" si="9"/>
        <v>10042.534</v>
      </c>
      <c r="D86" s="4">
        <f t="shared" si="9"/>
        <v>120.9872325396</v>
      </c>
      <c r="E86" s="4">
        <f t="shared" si="9"/>
        <v>8884.98</v>
      </c>
      <c r="F86" s="4">
        <f t="shared" si="9"/>
        <v>261.2017633974</v>
      </c>
      <c r="G86" s="4">
        <f t="shared" si="9"/>
        <v>18927.514000000003</v>
      </c>
      <c r="H86" s="4">
        <f t="shared" si="9"/>
        <v>4619.34691756125</v>
      </c>
      <c r="I86" s="4">
        <f t="shared" si="9"/>
        <v>28258.167999999998</v>
      </c>
      <c r="J86" s="4">
        <f t="shared" si="9"/>
        <v>2694.6366268587503</v>
      </c>
      <c r="K86" s="4">
        <f t="shared" si="9"/>
        <v>16933.556</v>
      </c>
      <c r="L86" s="4">
        <f t="shared" si="9"/>
        <v>7313.98354442</v>
      </c>
      <c r="M86" s="4">
        <f t="shared" si="9"/>
        <v>45191.724</v>
      </c>
      <c r="N86" s="4">
        <f t="shared" si="9"/>
        <v>64119.238</v>
      </c>
      <c r="O86" s="1">
        <f>G86/N86</f>
        <v>0.2951924350691754</v>
      </c>
      <c r="P86" s="1">
        <f>M86/N86</f>
        <v>0.7048075649308247</v>
      </c>
    </row>
    <row r="87" spans="1:14" ht="12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6" ht="12.75">
      <c r="A88" s="3">
        <v>1476</v>
      </c>
      <c r="B88" s="4">
        <v>415.279588017</v>
      </c>
      <c r="C88" s="4">
        <v>30862.65</v>
      </c>
      <c r="D88" s="4">
        <v>613.5318845459999</v>
      </c>
      <c r="E88" s="4">
        <v>45596.31</v>
      </c>
      <c r="F88" s="4">
        <v>1028.8114725629998</v>
      </c>
      <c r="G88" s="4">
        <v>76458.95999999999</v>
      </c>
      <c r="H88" s="4">
        <v>2551.3236058712496</v>
      </c>
      <c r="I88" s="4">
        <v>17415.79</v>
      </c>
      <c r="J88" s="4">
        <v>6801.45771437125</v>
      </c>
      <c r="K88" s="4">
        <v>46505.63</v>
      </c>
      <c r="L88" s="4">
        <v>9352.7813202425</v>
      </c>
      <c r="M88" s="4">
        <v>63921.42</v>
      </c>
      <c r="N88" s="4">
        <v>140380.38</v>
      </c>
      <c r="O88" s="1">
        <v>0.5446555993081084</v>
      </c>
      <c r="P88" s="1">
        <v>0.4553444006918915</v>
      </c>
    </row>
    <row r="89" spans="1:16" ht="12.75">
      <c r="A89" s="3">
        <v>1477</v>
      </c>
      <c r="B89" s="4">
        <v>221.853818676</v>
      </c>
      <c r="C89" s="4">
        <v>16487.59</v>
      </c>
      <c r="D89" s="4">
        <v>92.52393878699999</v>
      </c>
      <c r="E89" s="4">
        <v>6930.29</v>
      </c>
      <c r="F89" s="4">
        <v>314.37775746299997</v>
      </c>
      <c r="G89" s="4">
        <v>23417.88</v>
      </c>
      <c r="H89" s="4">
        <v>2478.7757868999997</v>
      </c>
      <c r="I89" s="4">
        <v>16915.63</v>
      </c>
      <c r="J89" s="4">
        <v>1850.91933096</v>
      </c>
      <c r="K89" s="4">
        <v>12655.42</v>
      </c>
      <c r="L89" s="4">
        <v>4329.695117859999</v>
      </c>
      <c r="M89" s="4">
        <v>29571.050000000003</v>
      </c>
      <c r="N89" s="4">
        <v>52988.93000000001</v>
      </c>
      <c r="O89" s="1">
        <v>0.44193909935528036</v>
      </c>
      <c r="P89" s="1">
        <v>0.5580609006447196</v>
      </c>
    </row>
    <row r="90" spans="1:16" ht="12.75">
      <c r="A90" s="3">
        <v>1478</v>
      </c>
      <c r="B90" s="4">
        <v>154.84781724299998</v>
      </c>
      <c r="C90" s="4">
        <v>12537.46</v>
      </c>
      <c r="D90" s="4">
        <v>138.647622792</v>
      </c>
      <c r="E90" s="4">
        <v>11591.9</v>
      </c>
      <c r="F90" s="4">
        <v>293.495440035</v>
      </c>
      <c r="G90" s="4">
        <v>24129.36</v>
      </c>
      <c r="H90" s="4">
        <v>4802.6984535775</v>
      </c>
      <c r="I90" s="4">
        <v>33600.6</v>
      </c>
      <c r="J90" s="4">
        <v>6186.97088559375</v>
      </c>
      <c r="K90" s="4">
        <v>46577.254</v>
      </c>
      <c r="L90" s="4">
        <v>10989.66933917125</v>
      </c>
      <c r="M90" s="4">
        <v>80177.85399999999</v>
      </c>
      <c r="N90" s="4">
        <v>104307.21399999999</v>
      </c>
      <c r="O90" s="1">
        <v>0.23132973333944096</v>
      </c>
      <c r="P90" s="1">
        <v>0.768670266660559</v>
      </c>
    </row>
    <row r="91" spans="1:16" ht="12.75">
      <c r="A91" s="3">
        <v>1479</v>
      </c>
      <c r="B91" s="4">
        <v>113.538422781</v>
      </c>
      <c r="C91" s="4">
        <v>9492.67</v>
      </c>
      <c r="D91" s="4">
        <v>92.893515666</v>
      </c>
      <c r="E91" s="4">
        <v>7766.66</v>
      </c>
      <c r="F91" s="4">
        <v>206.431938447</v>
      </c>
      <c r="G91" s="4">
        <v>17259.33</v>
      </c>
      <c r="H91" s="4">
        <v>5409.304238975</v>
      </c>
      <c r="I91" s="4">
        <v>38418.78</v>
      </c>
      <c r="J91" s="4">
        <v>5692.7872457925</v>
      </c>
      <c r="K91" s="4">
        <v>43687.11</v>
      </c>
      <c r="L91" s="4">
        <v>11102.0914847675</v>
      </c>
      <c r="M91" s="4">
        <v>82105.89</v>
      </c>
      <c r="N91" s="4">
        <v>99365.22</v>
      </c>
      <c r="O91" s="1">
        <v>0.1736958867499111</v>
      </c>
      <c r="P91" s="1">
        <v>0.8263041132500889</v>
      </c>
    </row>
    <row r="92" spans="1:16" ht="12.75">
      <c r="A92" s="3">
        <v>1480</v>
      </c>
      <c r="B92" s="4">
        <v>27.468617967</v>
      </c>
      <c r="C92" s="4">
        <v>2296.49</v>
      </c>
      <c r="D92" s="4">
        <v>29.668946538</v>
      </c>
      <c r="E92" s="4">
        <v>2480.47</v>
      </c>
      <c r="F92" s="4">
        <v>57.137564505</v>
      </c>
      <c r="G92" s="4">
        <v>4776.959999999999</v>
      </c>
      <c r="H92" s="4">
        <v>5150.496403692499</v>
      </c>
      <c r="I92" s="4">
        <v>37980.45</v>
      </c>
      <c r="J92" s="4">
        <v>5782.73903556125</v>
      </c>
      <c r="K92" s="4">
        <v>44424.59</v>
      </c>
      <c r="L92" s="4">
        <v>10933.235439253749</v>
      </c>
      <c r="M92" s="4">
        <v>82405.04</v>
      </c>
      <c r="N92" s="4">
        <v>87182</v>
      </c>
      <c r="O92" s="1">
        <v>0.05479296184992314</v>
      </c>
      <c r="P92" s="1">
        <v>0.9452070381500768</v>
      </c>
    </row>
    <row r="93" spans="1:14" ht="12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6" ht="12.75">
      <c r="A94" s="3" t="s">
        <v>42</v>
      </c>
      <c r="B94" s="4">
        <f aca="true" t="shared" si="10" ref="B94:N94">SUM(B88:B93)/5</f>
        <v>186.5976529368</v>
      </c>
      <c r="C94" s="4">
        <f t="shared" si="10"/>
        <v>14335.372000000003</v>
      </c>
      <c r="D94" s="4">
        <f t="shared" si="10"/>
        <v>193.45318166579997</v>
      </c>
      <c r="E94" s="4">
        <f t="shared" si="10"/>
        <v>14873.126</v>
      </c>
      <c r="F94" s="4">
        <f t="shared" si="10"/>
        <v>380.05083460259993</v>
      </c>
      <c r="G94" s="4">
        <f t="shared" si="10"/>
        <v>29208.498</v>
      </c>
      <c r="H94" s="4">
        <f t="shared" si="10"/>
        <v>4078.51969780325</v>
      </c>
      <c r="I94" s="4">
        <f t="shared" si="10"/>
        <v>28866.25</v>
      </c>
      <c r="J94" s="4">
        <f t="shared" si="10"/>
        <v>5262.97484245575</v>
      </c>
      <c r="K94" s="4">
        <f t="shared" si="10"/>
        <v>38770.000799999994</v>
      </c>
      <c r="L94" s="4">
        <f t="shared" si="10"/>
        <v>9341.494540259</v>
      </c>
      <c r="M94" s="4">
        <f t="shared" si="10"/>
        <v>67636.2508</v>
      </c>
      <c r="N94" s="4">
        <f t="shared" si="10"/>
        <v>96844.74879999999</v>
      </c>
      <c r="O94" s="1">
        <f>G94/N94</f>
        <v>0.3016012572898532</v>
      </c>
      <c r="P94" s="1">
        <f>M94/N94</f>
        <v>0.6983987427101469</v>
      </c>
    </row>
    <row r="95" spans="1:14" ht="12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6" ht="12.75">
      <c r="A96" s="3">
        <v>1481</v>
      </c>
      <c r="B96" s="4">
        <v>1.948233084</v>
      </c>
      <c r="C96" s="4">
        <v>162.84</v>
      </c>
      <c r="D96" s="4">
        <v>28.3913364</v>
      </c>
      <c r="E96" s="4">
        <v>2373.8</v>
      </c>
      <c r="F96" s="4">
        <v>30.339569484000002</v>
      </c>
      <c r="G96" s="4">
        <v>2536.6400000000003</v>
      </c>
      <c r="H96" s="4">
        <v>1587.0685661337502</v>
      </c>
      <c r="I96" s="4">
        <v>11093.58</v>
      </c>
      <c r="J96" s="4">
        <v>4121.38694447375</v>
      </c>
      <c r="K96" s="4">
        <v>31732.18</v>
      </c>
      <c r="L96" s="4">
        <v>5708.4555106075</v>
      </c>
      <c r="M96" s="4">
        <v>42825.76</v>
      </c>
      <c r="N96" s="4">
        <v>45362.4</v>
      </c>
      <c r="O96" s="1">
        <v>0.05591943988854206</v>
      </c>
      <c r="P96" s="1">
        <v>0.9440805601114579</v>
      </c>
    </row>
    <row r="97" spans="1:16" ht="12.75">
      <c r="A97" s="3">
        <v>1482</v>
      </c>
      <c r="B97" s="4">
        <v>19.636525167000002</v>
      </c>
      <c r="C97" s="4">
        <v>1818.58</v>
      </c>
      <c r="D97" s="4">
        <v>30.606350145</v>
      </c>
      <c r="E97" s="4">
        <v>2558.93</v>
      </c>
      <c r="F97" s="4">
        <v>50.242875312</v>
      </c>
      <c r="G97" s="4">
        <v>4377.51</v>
      </c>
      <c r="H97" s="4">
        <v>1659.7571180225</v>
      </c>
      <c r="I97" s="4">
        <v>13375.76</v>
      </c>
      <c r="J97" s="4">
        <v>2750.88288288625</v>
      </c>
      <c r="K97" s="4">
        <v>21200.21</v>
      </c>
      <c r="L97" s="4">
        <v>4410.64000090875</v>
      </c>
      <c r="M97" s="4">
        <v>34575.97</v>
      </c>
      <c r="N97" s="4">
        <v>38953.48</v>
      </c>
      <c r="O97" s="1">
        <v>0.11237789280957695</v>
      </c>
      <c r="P97" s="1">
        <v>0.887622107190423</v>
      </c>
    </row>
    <row r="98" spans="1:16" ht="12.75">
      <c r="A98" s="3">
        <v>1483</v>
      </c>
      <c r="B98" s="4">
        <v>66.775933707</v>
      </c>
      <c r="C98" s="4">
        <v>6203.34</v>
      </c>
      <c r="D98" s="4">
        <v>24.551408151900002</v>
      </c>
      <c r="E98" s="4">
        <v>2280.76</v>
      </c>
      <c r="F98" s="4">
        <v>91.3273418589</v>
      </c>
      <c r="G98" s="4">
        <v>8484.1</v>
      </c>
      <c r="H98" s="4">
        <v>3626.14780779125</v>
      </c>
      <c r="I98" s="4">
        <v>31663.06</v>
      </c>
      <c r="J98" s="4">
        <v>1682.48548419875</v>
      </c>
      <c r="K98" s="4">
        <v>14386.89</v>
      </c>
      <c r="L98" s="4">
        <v>5308.6332919900005</v>
      </c>
      <c r="M98" s="4">
        <v>46049.95</v>
      </c>
      <c r="N98" s="4">
        <v>54534.05</v>
      </c>
      <c r="O98" s="1">
        <v>0.1555743613393834</v>
      </c>
      <c r="P98" s="1">
        <v>0.8444256386606166</v>
      </c>
    </row>
    <row r="99" spans="1:16" ht="12.75">
      <c r="A99" s="3">
        <v>1484</v>
      </c>
      <c r="B99" s="4">
        <v>37.584255324</v>
      </c>
      <c r="C99" s="4">
        <v>3400.11</v>
      </c>
      <c r="D99" s="4">
        <v>31.7133675117</v>
      </c>
      <c r="E99" s="4">
        <v>2946.08</v>
      </c>
      <c r="F99" s="4">
        <v>69.2976228357</v>
      </c>
      <c r="G99" s="4">
        <v>6346.19</v>
      </c>
      <c r="H99" s="4">
        <v>2245.22951030875</v>
      </c>
      <c r="I99" s="4">
        <v>19684.8</v>
      </c>
      <c r="J99" s="4">
        <v>1945.2572966575</v>
      </c>
      <c r="K99" s="4">
        <v>16826.54</v>
      </c>
      <c r="L99" s="4">
        <v>4190.48680696625</v>
      </c>
      <c r="M99" s="4">
        <v>36511.34</v>
      </c>
      <c r="N99" s="4">
        <v>42857.53</v>
      </c>
      <c r="O99" s="1">
        <v>0.14807642904292434</v>
      </c>
      <c r="P99" s="1">
        <v>0.8519235709570756</v>
      </c>
    </row>
    <row r="100" spans="1:16" ht="12.75">
      <c r="A100" s="3">
        <v>1485</v>
      </c>
      <c r="B100" s="4">
        <v>10.331019909</v>
      </c>
      <c r="C100" s="4">
        <v>767.86</v>
      </c>
      <c r="D100" s="4">
        <v>12.553376240999999</v>
      </c>
      <c r="E100" s="4">
        <v>1166.16</v>
      </c>
      <c r="F100" s="4">
        <v>22.88439615</v>
      </c>
      <c r="G100" s="4">
        <v>1934.02</v>
      </c>
      <c r="H100" s="4">
        <v>869.37759785625</v>
      </c>
      <c r="I100" s="4">
        <v>7528.63</v>
      </c>
      <c r="J100" s="4">
        <v>7399.73680215</v>
      </c>
      <c r="K100" s="4">
        <v>74641.74</v>
      </c>
      <c r="L100" s="4">
        <v>8269.11440000625</v>
      </c>
      <c r="M100" s="4">
        <v>82170.37000000001</v>
      </c>
      <c r="N100" s="4">
        <v>84104.39000000001</v>
      </c>
      <c r="O100" s="1">
        <v>0.022995470272122533</v>
      </c>
      <c r="P100" s="1">
        <v>0.9770045297278774</v>
      </c>
    </row>
    <row r="101" spans="1:14" ht="12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6" ht="12.75">
      <c r="A102" s="3" t="s">
        <v>43</v>
      </c>
      <c r="B102" s="4">
        <f aca="true" t="shared" si="11" ref="B102:N102">SUM(B96:B101)/5</f>
        <v>27.255193438199996</v>
      </c>
      <c r="C102" s="4">
        <f t="shared" si="11"/>
        <v>2470.5460000000003</v>
      </c>
      <c r="D102" s="4">
        <f t="shared" si="11"/>
        <v>25.56316768992</v>
      </c>
      <c r="E102" s="4">
        <f t="shared" si="11"/>
        <v>2265.1459999999997</v>
      </c>
      <c r="F102" s="4">
        <f t="shared" si="11"/>
        <v>52.81836112812</v>
      </c>
      <c r="G102" s="4">
        <f t="shared" si="11"/>
        <v>4735.692</v>
      </c>
      <c r="H102" s="4">
        <f t="shared" si="11"/>
        <v>1997.5161200225</v>
      </c>
      <c r="I102" s="4">
        <f t="shared" si="11"/>
        <v>16669.166</v>
      </c>
      <c r="J102" s="4">
        <f t="shared" si="11"/>
        <v>3579.94988207325</v>
      </c>
      <c r="K102" s="4">
        <f t="shared" si="11"/>
        <v>31757.512</v>
      </c>
      <c r="L102" s="4">
        <f t="shared" si="11"/>
        <v>5577.46600209575</v>
      </c>
      <c r="M102" s="4">
        <f t="shared" si="11"/>
        <v>48426.678</v>
      </c>
      <c r="N102" s="4">
        <f t="shared" si="11"/>
        <v>53162.369999999995</v>
      </c>
      <c r="O102" s="1">
        <f>G102/N102</f>
        <v>0.08907977578877692</v>
      </c>
      <c r="P102" s="1">
        <f>M102/N102</f>
        <v>0.9109202242112232</v>
      </c>
    </row>
    <row r="103" spans="1:14" ht="12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6" ht="12.75">
      <c r="A104" s="3">
        <v>1486</v>
      </c>
      <c r="B104" s="4">
        <v>0</v>
      </c>
      <c r="C104" s="4">
        <v>0</v>
      </c>
      <c r="D104" s="4">
        <v>10.223328633000001</v>
      </c>
      <c r="E104" s="4">
        <v>997.18</v>
      </c>
      <c r="F104" s="4">
        <v>10.223328633000001</v>
      </c>
      <c r="G104" s="4">
        <v>997.18</v>
      </c>
      <c r="H104" s="4">
        <v>3544.9214589075</v>
      </c>
      <c r="I104" s="4">
        <v>32835.08</v>
      </c>
      <c r="J104" s="4">
        <v>4978.989888232501</v>
      </c>
      <c r="K104" s="4">
        <v>49377.22</v>
      </c>
      <c r="L104" s="4">
        <v>8523.911347140001</v>
      </c>
      <c r="M104" s="4">
        <v>82212.3</v>
      </c>
      <c r="N104" s="4">
        <v>83209.48</v>
      </c>
      <c r="O104" s="1">
        <v>0.01198397105714397</v>
      </c>
      <c r="P104" s="1">
        <v>0.9880160289428561</v>
      </c>
    </row>
    <row r="105" spans="1:16" ht="12.75">
      <c r="A105" s="3">
        <v>1487</v>
      </c>
      <c r="B105" s="4">
        <v>0</v>
      </c>
      <c r="C105" s="4">
        <v>0</v>
      </c>
      <c r="D105" s="4">
        <v>4.043317908</v>
      </c>
      <c r="E105" s="4">
        <v>394.33</v>
      </c>
      <c r="F105" s="4">
        <v>4.043317908</v>
      </c>
      <c r="G105" s="4">
        <v>394.33</v>
      </c>
      <c r="H105" s="4">
        <v>674.298318715</v>
      </c>
      <c r="I105" s="4">
        <v>5818.52</v>
      </c>
      <c r="J105" s="4">
        <v>1702.211548135</v>
      </c>
      <c r="K105" s="4">
        <v>18249.36</v>
      </c>
      <c r="L105" s="4">
        <v>2376.50986685</v>
      </c>
      <c r="M105" s="4">
        <v>24067.88</v>
      </c>
      <c r="N105" s="4">
        <v>24462.210000000003</v>
      </c>
      <c r="O105" s="1">
        <v>0.016119966266334888</v>
      </c>
      <c r="P105" s="1">
        <v>0.9838800337336651</v>
      </c>
    </row>
    <row r="106" spans="1:16" ht="12.75">
      <c r="A106" s="3">
        <v>1488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6386.647440039999</v>
      </c>
      <c r="K106" s="4">
        <v>82947.88</v>
      </c>
      <c r="L106" s="4">
        <v>6386.647440039999</v>
      </c>
      <c r="M106" s="4">
        <v>82947.88</v>
      </c>
      <c r="N106" s="4">
        <v>82947.88</v>
      </c>
      <c r="O106" s="1">
        <v>0</v>
      </c>
      <c r="P106" s="1">
        <v>1</v>
      </c>
    </row>
    <row r="107" spans="1:16" ht="12.75">
      <c r="A107" s="3">
        <v>1489</v>
      </c>
      <c r="B107" s="4">
        <v>0</v>
      </c>
      <c r="C107" s="4">
        <v>0</v>
      </c>
      <c r="D107" s="4">
        <v>418.36102702799997</v>
      </c>
      <c r="E107" s="4">
        <v>78123.45</v>
      </c>
      <c r="F107" s="4">
        <v>418.36102702799997</v>
      </c>
      <c r="G107" s="4">
        <v>78123.45</v>
      </c>
      <c r="H107" s="4">
        <v>263.10018926625</v>
      </c>
      <c r="I107" s="4">
        <v>4078.26</v>
      </c>
      <c r="J107" s="4">
        <v>3570.11265114</v>
      </c>
      <c r="K107" s="4">
        <v>57365.35</v>
      </c>
      <c r="L107" s="4">
        <v>3833.2128404062496</v>
      </c>
      <c r="M107" s="4">
        <v>61443.61</v>
      </c>
      <c r="N107" s="4">
        <v>139567.06</v>
      </c>
      <c r="O107" s="1">
        <v>0.5597556472136047</v>
      </c>
      <c r="P107" s="1">
        <v>0.4402443527863953</v>
      </c>
    </row>
    <row r="108" spans="1:16" ht="12.75">
      <c r="A108" s="3">
        <v>1490</v>
      </c>
      <c r="B108" s="4">
        <v>0</v>
      </c>
      <c r="C108" s="4">
        <v>0</v>
      </c>
      <c r="D108" s="4">
        <v>132.063769782</v>
      </c>
      <c r="E108" s="4">
        <v>22083.94</v>
      </c>
      <c r="F108" s="4">
        <v>132.063769782</v>
      </c>
      <c r="G108" s="4">
        <v>22083.94</v>
      </c>
      <c r="H108" s="4">
        <v>222.33455416375</v>
      </c>
      <c r="I108" s="4">
        <v>3446.21</v>
      </c>
      <c r="J108" s="4">
        <v>1422.69251849375</v>
      </c>
      <c r="K108" s="4">
        <v>13131.06</v>
      </c>
      <c r="L108" s="4">
        <v>1645.0270726575</v>
      </c>
      <c r="M108" s="4">
        <v>16577.27</v>
      </c>
      <c r="N108" s="4">
        <v>38661.21</v>
      </c>
      <c r="O108" s="1">
        <v>0.5712169898458946</v>
      </c>
      <c r="P108" s="1">
        <v>0.4287830101541054</v>
      </c>
    </row>
    <row r="109" spans="1:14" ht="12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6" ht="12.75">
      <c r="A110" s="3" t="s">
        <v>44</v>
      </c>
      <c r="B110" s="4">
        <f aca="true" t="shared" si="12" ref="B110:N110">SUM(B104:B109)/5</f>
        <v>0</v>
      </c>
      <c r="C110" s="4">
        <f t="shared" si="12"/>
        <v>0</v>
      </c>
      <c r="D110" s="4">
        <f t="shared" si="12"/>
        <v>112.9382886702</v>
      </c>
      <c r="E110" s="4">
        <f t="shared" si="12"/>
        <v>20319.78</v>
      </c>
      <c r="F110" s="4">
        <f t="shared" si="12"/>
        <v>112.9382886702</v>
      </c>
      <c r="G110" s="4">
        <f t="shared" si="12"/>
        <v>20319.78</v>
      </c>
      <c r="H110" s="4">
        <f t="shared" si="12"/>
        <v>940.9309042105</v>
      </c>
      <c r="I110" s="4">
        <f t="shared" si="12"/>
        <v>9235.614000000001</v>
      </c>
      <c r="J110" s="4">
        <f t="shared" si="12"/>
        <v>3612.13080920825</v>
      </c>
      <c r="K110" s="4">
        <f t="shared" si="12"/>
        <v>44214.174000000006</v>
      </c>
      <c r="L110" s="4">
        <f t="shared" si="12"/>
        <v>4553.0617134187505</v>
      </c>
      <c r="M110" s="4">
        <f t="shared" si="12"/>
        <v>53449.788</v>
      </c>
      <c r="N110" s="4">
        <f t="shared" si="12"/>
        <v>73769.568</v>
      </c>
      <c r="O110" s="1">
        <f>G110/N110</f>
        <v>0.2754493560271357</v>
      </c>
      <c r="P110" s="1">
        <f>M110/N110</f>
        <v>0.7245506439728643</v>
      </c>
    </row>
    <row r="111" spans="1:14" ht="12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6" ht="12.75">
      <c r="A112" s="3">
        <v>1491</v>
      </c>
      <c r="B112" s="4">
        <v>15.864882977999999</v>
      </c>
      <c r="C112" s="4">
        <v>982.5</v>
      </c>
      <c r="D112" s="4">
        <v>27.916515774</v>
      </c>
      <c r="E112" s="4">
        <v>1726.352</v>
      </c>
      <c r="F112" s="4">
        <v>43.781398752</v>
      </c>
      <c r="G112" s="4">
        <v>2708.852</v>
      </c>
      <c r="H112" s="4">
        <v>1058.99174870125</v>
      </c>
      <c r="I112" s="4">
        <v>6155.81</v>
      </c>
      <c r="J112" s="4">
        <v>1361.4971548675</v>
      </c>
      <c r="K112" s="4">
        <v>7923</v>
      </c>
      <c r="L112" s="4">
        <v>2420.48890356875</v>
      </c>
      <c r="M112" s="4">
        <v>14078.810000000001</v>
      </c>
      <c r="N112" s="4">
        <v>16787.662</v>
      </c>
      <c r="O112" s="1">
        <v>0.16135969380369938</v>
      </c>
      <c r="P112" s="1">
        <v>0.8386403061963007</v>
      </c>
    </row>
    <row r="113" spans="1:16" ht="12.75">
      <c r="A113" s="3">
        <v>1492</v>
      </c>
      <c r="B113" s="4">
        <v>16.511030633999997</v>
      </c>
      <c r="C113" s="4">
        <v>1097.12</v>
      </c>
      <c r="D113" s="4">
        <v>16.170824102999998</v>
      </c>
      <c r="E113" s="4">
        <v>1039.8</v>
      </c>
      <c r="F113" s="4">
        <v>32.681854736999995</v>
      </c>
      <c r="G113" s="4">
        <v>2136.92</v>
      </c>
      <c r="H113" s="4">
        <v>1499.0166707512499</v>
      </c>
      <c r="I113" s="4">
        <v>9923.09</v>
      </c>
      <c r="J113" s="4">
        <v>2492.7083457324998</v>
      </c>
      <c r="K113" s="4">
        <v>17083.97</v>
      </c>
      <c r="L113" s="4">
        <v>3991.7250164837496</v>
      </c>
      <c r="M113" s="4">
        <v>27007.06</v>
      </c>
      <c r="N113" s="4">
        <v>29143.980000000003</v>
      </c>
      <c r="O113" s="1">
        <v>0.07332286118779932</v>
      </c>
      <c r="P113" s="1">
        <v>0.9266771388122006</v>
      </c>
    </row>
    <row r="114" spans="1:16" ht="12.75">
      <c r="A114" s="3">
        <v>1493</v>
      </c>
      <c r="B114" s="4">
        <v>10.546402461000001</v>
      </c>
      <c r="C114" s="4">
        <v>783.7</v>
      </c>
      <c r="D114" s="4">
        <v>4.0237376760000005</v>
      </c>
      <c r="E114" s="4">
        <v>304.04</v>
      </c>
      <c r="F114" s="4">
        <v>14.570140137000003</v>
      </c>
      <c r="G114" s="4">
        <v>1087.74</v>
      </c>
      <c r="H114" s="4">
        <v>1398.6975560600001</v>
      </c>
      <c r="I114" s="4">
        <v>10247.63</v>
      </c>
      <c r="J114" s="4">
        <v>1297.44022191875</v>
      </c>
      <c r="K114" s="4">
        <v>9399.68</v>
      </c>
      <c r="L114" s="4">
        <v>2696.13777797875</v>
      </c>
      <c r="M114" s="4">
        <v>19647.309999999998</v>
      </c>
      <c r="N114" s="4">
        <v>20735.05</v>
      </c>
      <c r="O114" s="1">
        <v>0.0524590005811416</v>
      </c>
      <c r="P114" s="1">
        <v>0.9475409994188583</v>
      </c>
    </row>
    <row r="115" spans="1:16" ht="12.75">
      <c r="A115" s="3">
        <v>1494</v>
      </c>
      <c r="B115" s="4">
        <v>1.59089385</v>
      </c>
      <c r="C115" s="4">
        <v>118.29</v>
      </c>
      <c r="D115" s="4">
        <v>0</v>
      </c>
      <c r="E115" s="4">
        <v>0</v>
      </c>
      <c r="F115" s="4">
        <v>1.59089385</v>
      </c>
      <c r="G115" s="4">
        <v>118.29</v>
      </c>
      <c r="H115" s="4">
        <v>573.46318332625</v>
      </c>
      <c r="I115" s="4">
        <v>4781.19</v>
      </c>
      <c r="J115" s="4">
        <v>1232.79690181375</v>
      </c>
      <c r="K115" s="4">
        <v>10221.81</v>
      </c>
      <c r="L115" s="4">
        <v>1806.2600851400002</v>
      </c>
      <c r="M115" s="4">
        <v>15003</v>
      </c>
      <c r="N115" s="4">
        <v>15121.29</v>
      </c>
      <c r="O115" s="1">
        <v>0.007822745281652558</v>
      </c>
      <c r="P115" s="1">
        <v>0.9921772547183474</v>
      </c>
    </row>
    <row r="116" spans="1:16" ht="12.75">
      <c r="A116" s="3">
        <v>1495</v>
      </c>
      <c r="B116" s="4">
        <v>1.847884395</v>
      </c>
      <c r="C116" s="4">
        <v>137.41</v>
      </c>
      <c r="D116" s="4">
        <v>2.0657144759999997</v>
      </c>
      <c r="E116" s="4">
        <v>179.092</v>
      </c>
      <c r="F116" s="4">
        <v>3.9135988709999996</v>
      </c>
      <c r="G116" s="4">
        <v>316.502</v>
      </c>
      <c r="H116" s="4">
        <v>666.1827204724999</v>
      </c>
      <c r="I116" s="4">
        <v>5554.14</v>
      </c>
      <c r="J116" s="4">
        <v>1043.3703948587502</v>
      </c>
      <c r="K116" s="4">
        <v>8690.47</v>
      </c>
      <c r="L116" s="4">
        <v>1709.55311533125</v>
      </c>
      <c r="M116" s="4">
        <v>14244.61</v>
      </c>
      <c r="N116" s="4">
        <v>14561.112000000001</v>
      </c>
      <c r="O116" s="1">
        <v>0.021736114659374917</v>
      </c>
      <c r="P116" s="1">
        <v>0.978263885340625</v>
      </c>
    </row>
    <row r="117" spans="1:14" ht="12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6" ht="12.75">
      <c r="A118" s="3" t="s">
        <v>45</v>
      </c>
      <c r="B118" s="4">
        <f aca="true" t="shared" si="13" ref="B118:N118">SUM(B112:B117)/5</f>
        <v>9.2722188636</v>
      </c>
      <c r="C118" s="4">
        <f t="shared" si="13"/>
        <v>623.8039999999999</v>
      </c>
      <c r="D118" s="4">
        <f t="shared" si="13"/>
        <v>10.0353584058</v>
      </c>
      <c r="E118" s="4">
        <f t="shared" si="13"/>
        <v>649.8568</v>
      </c>
      <c r="F118" s="4">
        <f t="shared" si="13"/>
        <v>19.3075772694</v>
      </c>
      <c r="G118" s="4">
        <f t="shared" si="13"/>
        <v>1273.6608</v>
      </c>
      <c r="H118" s="4">
        <f t="shared" si="13"/>
        <v>1039.27037586225</v>
      </c>
      <c r="I118" s="4">
        <f t="shared" si="13"/>
        <v>7332.372</v>
      </c>
      <c r="J118" s="4">
        <f t="shared" si="13"/>
        <v>1485.56260383825</v>
      </c>
      <c r="K118" s="4">
        <f t="shared" si="13"/>
        <v>10663.786</v>
      </c>
      <c r="L118" s="4">
        <f t="shared" si="13"/>
        <v>2524.8329797005</v>
      </c>
      <c r="M118" s="4">
        <f t="shared" si="13"/>
        <v>17996.158</v>
      </c>
      <c r="N118" s="4">
        <f t="shared" si="13"/>
        <v>19269.8188</v>
      </c>
      <c r="O118" s="1">
        <f>G118/N118</f>
        <v>0.06609614824193365</v>
      </c>
      <c r="P118" s="1">
        <f>M118/N118</f>
        <v>0.9339038517580662</v>
      </c>
    </row>
    <row r="119" spans="1:14" ht="12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6" ht="12.75">
      <c r="A120" s="3">
        <v>1496</v>
      </c>
      <c r="B120" s="4">
        <v>10.059344190000001</v>
      </c>
      <c r="C120" s="4">
        <v>889.71</v>
      </c>
      <c r="D120" s="4">
        <v>19.714846095</v>
      </c>
      <c r="E120" s="4">
        <v>1781.15</v>
      </c>
      <c r="F120" s="4">
        <v>29.774190285</v>
      </c>
      <c r="G120" s="4">
        <v>2670.86</v>
      </c>
      <c r="H120" s="4">
        <v>1579.60972150625</v>
      </c>
      <c r="I120" s="4">
        <v>13264.96</v>
      </c>
      <c r="J120" s="4">
        <v>1933.6468309637498</v>
      </c>
      <c r="K120" s="4">
        <v>16296.61</v>
      </c>
      <c r="L120" s="4">
        <v>3513.25655247</v>
      </c>
      <c r="M120" s="4">
        <v>29561.57</v>
      </c>
      <c r="N120" s="4">
        <v>32232.43</v>
      </c>
      <c r="O120" s="1">
        <v>0.0828625083495101</v>
      </c>
      <c r="P120" s="1">
        <v>0.9171374916504899</v>
      </c>
    </row>
    <row r="121" spans="1:16" ht="12.75">
      <c r="A121" s="3">
        <v>1497</v>
      </c>
      <c r="B121" s="4">
        <v>24.641721972000003</v>
      </c>
      <c r="C121" s="4">
        <v>2224.15</v>
      </c>
      <c r="D121" s="4">
        <v>47.462482367999996</v>
      </c>
      <c r="E121" s="4">
        <v>4305</v>
      </c>
      <c r="F121" s="4">
        <v>72.10420434</v>
      </c>
      <c r="G121" s="4">
        <v>6529.15</v>
      </c>
      <c r="H121" s="4">
        <v>3224.0504070075</v>
      </c>
      <c r="I121" s="4">
        <v>27143.12</v>
      </c>
      <c r="J121" s="4">
        <v>3811.11777235875</v>
      </c>
      <c r="K121" s="4">
        <v>32277.93</v>
      </c>
      <c r="L121" s="4">
        <v>7035.16817936625</v>
      </c>
      <c r="M121" s="4">
        <v>59421.05</v>
      </c>
      <c r="N121" s="4">
        <v>65950.2</v>
      </c>
      <c r="O121" s="1">
        <v>0.09900121606909455</v>
      </c>
      <c r="P121" s="1">
        <v>0.9009987839309055</v>
      </c>
    </row>
    <row r="122" spans="1:16" ht="12.75">
      <c r="A122" s="3">
        <v>1498</v>
      </c>
      <c r="B122" s="4">
        <v>15.456145634999999</v>
      </c>
      <c r="C122" s="4">
        <v>1398.23</v>
      </c>
      <c r="D122" s="4">
        <v>25.9438074</v>
      </c>
      <c r="E122" s="4">
        <v>2353.09</v>
      </c>
      <c r="F122" s="4">
        <v>41.399953034999996</v>
      </c>
      <c r="G122" s="4">
        <v>3751.32</v>
      </c>
      <c r="H122" s="4">
        <v>1313.3664970825</v>
      </c>
      <c r="I122" s="4">
        <v>11058.45</v>
      </c>
      <c r="J122" s="4">
        <v>2400.1999079625</v>
      </c>
      <c r="K122" s="4">
        <v>20173.15</v>
      </c>
      <c r="L122" s="4">
        <v>3713.5664050450005</v>
      </c>
      <c r="M122" s="4">
        <v>31231.6</v>
      </c>
      <c r="N122" s="4">
        <v>34982.920000000006</v>
      </c>
      <c r="O122" s="1">
        <v>0.10723290108430056</v>
      </c>
      <c r="P122" s="1">
        <v>0.8927670989156994</v>
      </c>
    </row>
    <row r="123" spans="1:16" ht="12.75">
      <c r="A123" s="3">
        <v>1499</v>
      </c>
      <c r="B123" s="4">
        <v>294.05102911800003</v>
      </c>
      <c r="C123" s="4">
        <v>27802.64</v>
      </c>
      <c r="D123" s="4">
        <v>123.59042438399999</v>
      </c>
      <c r="E123" s="4">
        <v>11602.49</v>
      </c>
      <c r="F123" s="4">
        <v>417.641453502</v>
      </c>
      <c r="G123" s="4">
        <v>39405.13</v>
      </c>
      <c r="H123" s="4">
        <v>1391.07452302875</v>
      </c>
      <c r="I123" s="4">
        <v>11734.7</v>
      </c>
      <c r="J123" s="4">
        <v>2598.46913323375</v>
      </c>
      <c r="K123" s="4">
        <v>21946.42</v>
      </c>
      <c r="L123" s="4">
        <v>3989.5436562625</v>
      </c>
      <c r="M123" s="4">
        <v>33681.119999999995</v>
      </c>
      <c r="N123" s="4">
        <v>73086.25</v>
      </c>
      <c r="O123" s="1">
        <v>0.5391592809865057</v>
      </c>
      <c r="P123" s="1">
        <v>0.46084071901349427</v>
      </c>
    </row>
    <row r="124" spans="1:16" ht="12.75">
      <c r="A124" s="3">
        <v>1500</v>
      </c>
      <c r="B124" s="4">
        <v>1122.8981</v>
      </c>
      <c r="C124" s="4">
        <v>105426.89760000001</v>
      </c>
      <c r="D124" s="4">
        <v>689.3486999999999</v>
      </c>
      <c r="E124" s="4">
        <v>64538.041900000004</v>
      </c>
      <c r="F124" s="4">
        <v>1812.2468</v>
      </c>
      <c r="G124" s="4">
        <v>169964.9395</v>
      </c>
      <c r="H124" s="4">
        <v>2851.4652000000006</v>
      </c>
      <c r="I124" s="4">
        <v>22133.325999999997</v>
      </c>
      <c r="J124" s="4">
        <v>3261.8188999999993</v>
      </c>
      <c r="K124" s="4">
        <v>27690.288</v>
      </c>
      <c r="L124" s="4">
        <v>6113.2841</v>
      </c>
      <c r="M124" s="4">
        <v>49823.614</v>
      </c>
      <c r="N124" s="4">
        <v>219788.5535</v>
      </c>
      <c r="O124" s="1">
        <v>0.7733111519840818</v>
      </c>
      <c r="P124" s="1">
        <v>0.22668884801591818</v>
      </c>
    </row>
    <row r="125" spans="1:14" ht="12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6" ht="12.75">
      <c r="A126" s="3" t="s">
        <v>46</v>
      </c>
      <c r="B126" s="4">
        <f aca="true" t="shared" si="14" ref="B126:N126">SUM(B120:B125)/5</f>
        <v>293.42126818300005</v>
      </c>
      <c r="C126" s="4">
        <f t="shared" si="14"/>
        <v>27548.325520000002</v>
      </c>
      <c r="D126" s="4">
        <f t="shared" si="14"/>
        <v>181.21205204939997</v>
      </c>
      <c r="E126" s="4">
        <f t="shared" si="14"/>
        <v>16915.954380000003</v>
      </c>
      <c r="F126" s="4">
        <f t="shared" si="14"/>
        <v>474.6333202324</v>
      </c>
      <c r="G126" s="4">
        <f t="shared" si="14"/>
        <v>44464.2799</v>
      </c>
      <c r="H126" s="4">
        <f t="shared" si="14"/>
        <v>2071.913269725</v>
      </c>
      <c r="I126" s="4">
        <f t="shared" si="14"/>
        <v>17066.9112</v>
      </c>
      <c r="J126" s="4">
        <f t="shared" si="14"/>
        <v>2801.0505089037497</v>
      </c>
      <c r="K126" s="4">
        <f t="shared" si="14"/>
        <v>23676.8796</v>
      </c>
      <c r="L126" s="4">
        <f t="shared" si="14"/>
        <v>4872.96377862875</v>
      </c>
      <c r="M126" s="4">
        <f t="shared" si="14"/>
        <v>40743.7908</v>
      </c>
      <c r="N126" s="4">
        <f t="shared" si="14"/>
        <v>85208.07070000001</v>
      </c>
      <c r="O126" s="1">
        <f>G126/N126</f>
        <v>0.5218317881712113</v>
      </c>
      <c r="P126" s="1">
        <f>M126/N126</f>
        <v>0.4781682118287886</v>
      </c>
    </row>
    <row r="127" spans="1:14" ht="12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6" ht="12.75">
      <c r="A128" s="3">
        <v>1501</v>
      </c>
      <c r="B128" s="4">
        <v>243.3416</v>
      </c>
      <c r="C128" s="4">
        <v>23071.0313</v>
      </c>
      <c r="D128" s="4">
        <v>584.2424</v>
      </c>
      <c r="E128" s="4">
        <v>55388.8521</v>
      </c>
      <c r="F128" s="4">
        <v>827.584</v>
      </c>
      <c r="G128" s="4">
        <v>78459.88339999999</v>
      </c>
      <c r="H128" s="4">
        <v>818.0084</v>
      </c>
      <c r="I128" s="4">
        <v>6913.6757</v>
      </c>
      <c r="J128" s="4">
        <v>2520.5802</v>
      </c>
      <c r="K128" s="4">
        <v>21303.5487</v>
      </c>
      <c r="L128" s="4">
        <v>3338.5886</v>
      </c>
      <c r="M128" s="4">
        <v>28217.2244</v>
      </c>
      <c r="N128" s="4">
        <v>106677.1078</v>
      </c>
      <c r="O128" s="1">
        <v>0.7354894130341242</v>
      </c>
      <c r="P128" s="1">
        <v>0.2645105869658757</v>
      </c>
    </row>
    <row r="129" spans="1:16" ht="12.75">
      <c r="A129" s="3">
        <v>1502</v>
      </c>
      <c r="B129" s="4">
        <v>140.7616</v>
      </c>
      <c r="C129" s="4">
        <v>13346.0513</v>
      </c>
      <c r="D129" s="4">
        <v>337.4034</v>
      </c>
      <c r="E129" s="4">
        <v>32004.8077</v>
      </c>
      <c r="F129" s="4">
        <v>478.165</v>
      </c>
      <c r="G129" s="4">
        <v>45350.859</v>
      </c>
      <c r="H129" s="4">
        <v>880.3526</v>
      </c>
      <c r="I129" s="4">
        <v>7552.3569</v>
      </c>
      <c r="J129" s="4">
        <v>2134.1281</v>
      </c>
      <c r="K129" s="4">
        <v>18408.3931</v>
      </c>
      <c r="L129" s="4">
        <v>3014.4807</v>
      </c>
      <c r="M129" s="4">
        <v>25960.75</v>
      </c>
      <c r="N129" s="4">
        <v>71311.609</v>
      </c>
      <c r="O129" s="1">
        <v>0.6359533831300875</v>
      </c>
      <c r="P129" s="1">
        <v>0.36404661686991246</v>
      </c>
    </row>
    <row r="130" spans="1:16" ht="12.75">
      <c r="A130" s="3">
        <v>1503</v>
      </c>
      <c r="B130" s="4">
        <v>101.5838</v>
      </c>
      <c r="C130" s="4">
        <v>9635.3722</v>
      </c>
      <c r="D130" s="4">
        <v>337.1149</v>
      </c>
      <c r="E130" s="4">
        <v>31979.3307</v>
      </c>
      <c r="F130" s="4">
        <v>438.6987</v>
      </c>
      <c r="G130" s="4">
        <v>41614.7029</v>
      </c>
      <c r="H130" s="4">
        <v>1421.0707</v>
      </c>
      <c r="I130" s="4">
        <v>12339.4387</v>
      </c>
      <c r="J130" s="4">
        <v>2205.7175</v>
      </c>
      <c r="K130" s="4">
        <v>19063.5379</v>
      </c>
      <c r="L130" s="4">
        <v>3626.7882</v>
      </c>
      <c r="M130" s="4">
        <v>31402.9766</v>
      </c>
      <c r="N130" s="4">
        <v>73017.6795</v>
      </c>
      <c r="O130" s="1">
        <v>0.569926395702564</v>
      </c>
      <c r="P130" s="1">
        <v>0.43007360429743596</v>
      </c>
    </row>
    <row r="131" spans="1:16" ht="12.75">
      <c r="A131" s="3">
        <v>1504</v>
      </c>
      <c r="B131" s="4">
        <v>142.4574</v>
      </c>
      <c r="C131" s="4">
        <v>13511.1046</v>
      </c>
      <c r="D131" s="4">
        <v>323.7306</v>
      </c>
      <c r="E131" s="4">
        <v>30719.9159</v>
      </c>
      <c r="F131" s="4">
        <v>466.188</v>
      </c>
      <c r="G131" s="4">
        <v>44231.0205</v>
      </c>
      <c r="H131" s="4">
        <v>647.2162</v>
      </c>
      <c r="I131" s="4">
        <v>5496.5182</v>
      </c>
      <c r="J131" s="4">
        <v>2126.3463</v>
      </c>
      <c r="K131" s="4">
        <v>17951.3956</v>
      </c>
      <c r="L131" s="4">
        <v>2773.5625</v>
      </c>
      <c r="M131" s="4">
        <v>23447.913800000002</v>
      </c>
      <c r="N131" s="4">
        <v>67678.9343</v>
      </c>
      <c r="O131" s="1">
        <v>0.6535419175475995</v>
      </c>
      <c r="P131" s="1">
        <v>0.3464580824524006</v>
      </c>
    </row>
    <row r="132" spans="1:16" ht="12.75">
      <c r="A132" s="3">
        <v>1505</v>
      </c>
      <c r="B132" s="4">
        <v>143.7109</v>
      </c>
      <c r="C132" s="4">
        <v>13632.1046</v>
      </c>
      <c r="D132" s="4">
        <v>340.0075</v>
      </c>
      <c r="E132" s="4">
        <v>32274.0778</v>
      </c>
      <c r="F132" s="4">
        <v>483.7184</v>
      </c>
      <c r="G132" s="4">
        <v>45906.1824</v>
      </c>
      <c r="H132" s="4">
        <v>784.9865</v>
      </c>
      <c r="I132" s="4">
        <v>6751.9812</v>
      </c>
      <c r="J132" s="4">
        <v>2250.7737</v>
      </c>
      <c r="K132" s="4">
        <v>18733.7167</v>
      </c>
      <c r="L132" s="4">
        <v>3035.7602</v>
      </c>
      <c r="M132" s="4">
        <v>25485.6979</v>
      </c>
      <c r="N132" s="4">
        <v>71391.88029999999</v>
      </c>
      <c r="O132" s="1">
        <v>0.6430168557978155</v>
      </c>
      <c r="P132" s="1">
        <v>0.35698314420218463</v>
      </c>
    </row>
    <row r="133" spans="1:14" ht="12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6" ht="12.75">
      <c r="A134" s="3" t="s">
        <v>47</v>
      </c>
      <c r="B134" s="4">
        <f aca="true" t="shared" si="15" ref="B134:N134">SUM(B128:B133)/5</f>
        <v>154.37106</v>
      </c>
      <c r="C134" s="4">
        <f t="shared" si="15"/>
        <v>14639.132799999998</v>
      </c>
      <c r="D134" s="4">
        <f t="shared" si="15"/>
        <v>384.49976000000004</v>
      </c>
      <c r="E134" s="4">
        <f t="shared" si="15"/>
        <v>36473.396839999994</v>
      </c>
      <c r="F134" s="4">
        <f t="shared" si="15"/>
        <v>538.8708199999999</v>
      </c>
      <c r="G134" s="4">
        <f t="shared" si="15"/>
        <v>51112.52964</v>
      </c>
      <c r="H134" s="4">
        <f t="shared" si="15"/>
        <v>910.32688</v>
      </c>
      <c r="I134" s="4">
        <f t="shared" si="15"/>
        <v>7810.79414</v>
      </c>
      <c r="J134" s="4">
        <f t="shared" si="15"/>
        <v>2247.5091600000005</v>
      </c>
      <c r="K134" s="4">
        <f t="shared" si="15"/>
        <v>19092.1184</v>
      </c>
      <c r="L134" s="4">
        <f t="shared" si="15"/>
        <v>3157.83604</v>
      </c>
      <c r="M134" s="4">
        <f t="shared" si="15"/>
        <v>26902.91254</v>
      </c>
      <c r="N134" s="4">
        <f t="shared" si="15"/>
        <v>78015.44217999998</v>
      </c>
      <c r="O134" s="1">
        <f>G134/N134</f>
        <v>0.6551591353167154</v>
      </c>
      <c r="P134" s="1">
        <f>M134/N134</f>
        <v>0.3448408646832848</v>
      </c>
    </row>
    <row r="135" spans="1:14" ht="12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6" ht="12.75">
      <c r="A136" s="3">
        <v>1506</v>
      </c>
      <c r="B136" s="4">
        <v>71.1063</v>
      </c>
      <c r="C136" s="4">
        <v>6752.6641</v>
      </c>
      <c r="D136" s="4">
        <v>364.0453</v>
      </c>
      <c r="E136" s="4">
        <v>34563.3655</v>
      </c>
      <c r="F136" s="4">
        <v>435.15160000000003</v>
      </c>
      <c r="G136" s="4">
        <v>41316.0296</v>
      </c>
      <c r="H136" s="4">
        <v>771.2929</v>
      </c>
      <c r="I136" s="4">
        <v>6835.4735</v>
      </c>
      <c r="J136" s="4">
        <v>2135.7664</v>
      </c>
      <c r="K136" s="4">
        <v>18012.4339</v>
      </c>
      <c r="L136" s="4">
        <v>2907.0593</v>
      </c>
      <c r="M136" s="4">
        <v>24847.9074</v>
      </c>
      <c r="N136" s="4">
        <v>66163.937</v>
      </c>
      <c r="O136" s="1">
        <v>0.6244493824483268</v>
      </c>
      <c r="P136" s="1">
        <v>0.3755506175516732</v>
      </c>
    </row>
    <row r="137" spans="1:16" ht="12.75">
      <c r="A137" s="3">
        <v>1507</v>
      </c>
      <c r="B137" s="4">
        <v>23.9257</v>
      </c>
      <c r="C137" s="4">
        <v>2272.3855</v>
      </c>
      <c r="D137" s="4">
        <v>216.7436</v>
      </c>
      <c r="E137" s="4">
        <v>20578.119</v>
      </c>
      <c r="F137" s="4">
        <v>240.6693</v>
      </c>
      <c r="G137" s="4">
        <v>22850.5045</v>
      </c>
      <c r="H137" s="4">
        <v>132.055</v>
      </c>
      <c r="I137" s="4">
        <v>1210.2838</v>
      </c>
      <c r="J137" s="4">
        <v>1214.271</v>
      </c>
      <c r="K137" s="4">
        <v>10361.842299999998</v>
      </c>
      <c r="L137" s="4">
        <v>1346.326</v>
      </c>
      <c r="M137" s="4">
        <v>11572.126099999998</v>
      </c>
      <c r="N137" s="4">
        <v>34422.6306</v>
      </c>
      <c r="O137" s="1">
        <v>0.663822145539336</v>
      </c>
      <c r="P137" s="1">
        <v>0.336177854460664</v>
      </c>
    </row>
    <row r="138" spans="1:16" ht="12.75">
      <c r="A138" s="3">
        <v>1508</v>
      </c>
      <c r="B138" s="4">
        <v>11.5567</v>
      </c>
      <c r="C138" s="4">
        <v>1097.4118</v>
      </c>
      <c r="D138" s="4">
        <v>245.1478</v>
      </c>
      <c r="E138" s="4">
        <v>23277.544</v>
      </c>
      <c r="F138" s="4">
        <v>256.7045</v>
      </c>
      <c r="G138" s="4">
        <v>24374.955800000003</v>
      </c>
      <c r="H138" s="4">
        <v>25.2037</v>
      </c>
      <c r="I138" s="4">
        <v>228.2501</v>
      </c>
      <c r="J138" s="4">
        <v>1019.9038</v>
      </c>
      <c r="K138" s="4">
        <v>8752.4294</v>
      </c>
      <c r="L138" s="4">
        <v>1045.1075</v>
      </c>
      <c r="M138" s="4">
        <v>8980.6795</v>
      </c>
      <c r="N138" s="4">
        <v>33355.6353</v>
      </c>
      <c r="O138" s="1">
        <v>0.7307597526106782</v>
      </c>
      <c r="P138" s="1">
        <v>0.26924024738932195</v>
      </c>
    </row>
    <row r="139" spans="1:16" ht="12.75">
      <c r="A139" s="3">
        <v>1509</v>
      </c>
      <c r="B139" s="4">
        <v>72.7274</v>
      </c>
      <c r="C139" s="4">
        <v>6906.1261</v>
      </c>
      <c r="D139" s="4">
        <v>272.8069</v>
      </c>
      <c r="E139" s="4">
        <v>25902.5806</v>
      </c>
      <c r="F139" s="4">
        <v>345.5343</v>
      </c>
      <c r="G139" s="4">
        <v>32808.7067</v>
      </c>
      <c r="H139" s="4">
        <v>158.6092</v>
      </c>
      <c r="I139" s="4">
        <v>1436.4017</v>
      </c>
      <c r="J139" s="4">
        <v>710.1859000000001</v>
      </c>
      <c r="K139" s="4">
        <v>6114.2563</v>
      </c>
      <c r="L139" s="4">
        <v>868.7951</v>
      </c>
      <c r="M139" s="4">
        <v>7550.657999999999</v>
      </c>
      <c r="N139" s="4">
        <v>40359.364700000006</v>
      </c>
      <c r="O139" s="1">
        <v>0.8129143494669527</v>
      </c>
      <c r="P139" s="1">
        <v>0.18708565053304713</v>
      </c>
    </row>
    <row r="140" spans="1:16" ht="12.75">
      <c r="A140" s="3">
        <v>1510</v>
      </c>
      <c r="B140" s="4">
        <v>59.9343</v>
      </c>
      <c r="C140" s="4">
        <v>5695.4081</v>
      </c>
      <c r="D140" s="4">
        <v>219.4035</v>
      </c>
      <c r="E140" s="4">
        <v>20832.439</v>
      </c>
      <c r="F140" s="4">
        <v>279.3378</v>
      </c>
      <c r="G140" s="4">
        <v>26527.8471</v>
      </c>
      <c r="H140" s="4">
        <v>132.7563</v>
      </c>
      <c r="I140" s="4">
        <v>1231.1197</v>
      </c>
      <c r="J140" s="4">
        <v>618.6037</v>
      </c>
      <c r="K140" s="4">
        <v>5278.49</v>
      </c>
      <c r="L140" s="4">
        <v>751.36</v>
      </c>
      <c r="M140" s="4">
        <v>6509.6097</v>
      </c>
      <c r="N140" s="4">
        <v>33037.4568</v>
      </c>
      <c r="O140" s="1">
        <v>0.8029627480284741</v>
      </c>
      <c r="P140" s="1">
        <v>0.19703725197152586</v>
      </c>
    </row>
    <row r="141" spans="1:14" ht="12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6" ht="12.75">
      <c r="A142" s="3" t="s">
        <v>49</v>
      </c>
      <c r="B142" s="4">
        <f aca="true" t="shared" si="16" ref="B142:N142">SUM(B136:B141)/5</f>
        <v>47.850080000000005</v>
      </c>
      <c r="C142" s="4">
        <f t="shared" si="16"/>
        <v>4544.799120000001</v>
      </c>
      <c r="D142" s="4">
        <f t="shared" si="16"/>
        <v>263.62942000000004</v>
      </c>
      <c r="E142" s="4">
        <f t="shared" si="16"/>
        <v>25030.80962</v>
      </c>
      <c r="F142" s="4">
        <f t="shared" si="16"/>
        <v>311.47950000000003</v>
      </c>
      <c r="G142" s="4">
        <f t="shared" si="16"/>
        <v>29575.608740000007</v>
      </c>
      <c r="H142" s="4">
        <f t="shared" si="16"/>
        <v>243.98342000000002</v>
      </c>
      <c r="I142" s="4">
        <f t="shared" si="16"/>
        <v>2188.30576</v>
      </c>
      <c r="J142" s="4">
        <f t="shared" si="16"/>
        <v>1139.7461600000001</v>
      </c>
      <c r="K142" s="4">
        <f t="shared" si="16"/>
        <v>9703.89038</v>
      </c>
      <c r="L142" s="4">
        <f t="shared" si="16"/>
        <v>1383.72958</v>
      </c>
      <c r="M142" s="4">
        <f t="shared" si="16"/>
        <v>11892.19614</v>
      </c>
      <c r="N142" s="4">
        <f t="shared" si="16"/>
        <v>41467.804879999996</v>
      </c>
      <c r="O142" s="1">
        <f>G142/N142</f>
        <v>0.7132185758466415</v>
      </c>
      <c r="P142" s="1">
        <f>M142/N142</f>
        <v>0.2867814241533588</v>
      </c>
    </row>
    <row r="143" spans="1:14" ht="12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6" ht="12.75">
      <c r="A144" s="3">
        <v>1511</v>
      </c>
      <c r="B144" s="4">
        <v>41.443</v>
      </c>
      <c r="C144" s="4">
        <v>3933.8202</v>
      </c>
      <c r="D144" s="4">
        <v>201.6835</v>
      </c>
      <c r="E144" s="4">
        <v>19152.3256</v>
      </c>
      <c r="F144" s="4">
        <v>243.12650000000002</v>
      </c>
      <c r="G144" s="4">
        <v>23086.1458</v>
      </c>
      <c r="H144" s="4">
        <v>95.0667</v>
      </c>
      <c r="I144" s="4">
        <v>930.6777</v>
      </c>
      <c r="J144" s="4">
        <v>1154.6213</v>
      </c>
      <c r="K144" s="4">
        <v>9848.1303</v>
      </c>
      <c r="L144" s="4">
        <v>1249.688</v>
      </c>
      <c r="M144" s="4">
        <v>10778.808</v>
      </c>
      <c r="N144" s="4">
        <v>33864.9538</v>
      </c>
      <c r="O144" s="1">
        <v>0.6817120122573442</v>
      </c>
      <c r="P144" s="1">
        <v>0.31828798774265565</v>
      </c>
    </row>
    <row r="145" spans="1:16" ht="12.75">
      <c r="A145" s="3">
        <v>1512</v>
      </c>
      <c r="B145" s="4">
        <v>52.5381</v>
      </c>
      <c r="C145" s="4">
        <v>4986.91</v>
      </c>
      <c r="D145" s="4">
        <v>186.0932</v>
      </c>
      <c r="E145" s="4">
        <v>17670.6307</v>
      </c>
      <c r="F145" s="4">
        <v>238.6313</v>
      </c>
      <c r="G145" s="4">
        <v>22657.5407</v>
      </c>
      <c r="H145" s="4">
        <v>147.8401</v>
      </c>
      <c r="I145" s="4">
        <v>1353.6146</v>
      </c>
      <c r="J145" s="4">
        <v>2404.1387</v>
      </c>
      <c r="K145" s="4">
        <v>20490.799000000003</v>
      </c>
      <c r="L145" s="4">
        <v>2551.9788</v>
      </c>
      <c r="M145" s="4">
        <v>21844.413600000003</v>
      </c>
      <c r="N145" s="4">
        <v>44501.954300000005</v>
      </c>
      <c r="O145" s="1">
        <v>0.5091358583324058</v>
      </c>
      <c r="P145" s="1">
        <v>0.4908641416675942</v>
      </c>
    </row>
    <row r="146" spans="1:16" ht="12.75">
      <c r="A146" s="3">
        <v>1513</v>
      </c>
      <c r="B146" s="4">
        <v>82.0374</v>
      </c>
      <c r="C146" s="4">
        <v>7787.1652</v>
      </c>
      <c r="D146" s="4">
        <v>274.7448</v>
      </c>
      <c r="E146" s="4">
        <v>26068.4984</v>
      </c>
      <c r="F146" s="4">
        <v>356.7822</v>
      </c>
      <c r="G146" s="4">
        <v>33855.6636</v>
      </c>
      <c r="H146" s="4">
        <v>283.2386</v>
      </c>
      <c r="I146" s="4">
        <v>2457.3551</v>
      </c>
      <c r="J146" s="4">
        <v>2342.6429000000003</v>
      </c>
      <c r="K146" s="4">
        <v>19844.9087</v>
      </c>
      <c r="L146" s="4">
        <v>2625.8815000000004</v>
      </c>
      <c r="M146" s="4">
        <v>22302.2638</v>
      </c>
      <c r="N146" s="4">
        <v>56157.9274</v>
      </c>
      <c r="O146" s="1">
        <v>0.6028652617261655</v>
      </c>
      <c r="P146" s="1">
        <v>0.3971347382738345</v>
      </c>
    </row>
    <row r="147" spans="1:16" ht="12.75">
      <c r="A147" s="3">
        <v>1514</v>
      </c>
      <c r="B147" s="4">
        <v>34.1785</v>
      </c>
      <c r="C147" s="4">
        <v>3246.2444</v>
      </c>
      <c r="D147" s="4">
        <v>215.582</v>
      </c>
      <c r="E147" s="4">
        <v>20449.5409</v>
      </c>
      <c r="F147" s="4">
        <v>249.76049999999998</v>
      </c>
      <c r="G147" s="4">
        <v>23695.7853</v>
      </c>
      <c r="H147" s="4">
        <v>120.7659</v>
      </c>
      <c r="I147" s="4">
        <v>1103.0702</v>
      </c>
      <c r="J147" s="4">
        <v>940.831</v>
      </c>
      <c r="K147" s="4">
        <v>8074.8312</v>
      </c>
      <c r="L147" s="4">
        <v>1061.5969</v>
      </c>
      <c r="M147" s="4">
        <v>9177.901399999999</v>
      </c>
      <c r="N147" s="4">
        <v>32873.6867</v>
      </c>
      <c r="O147" s="1">
        <v>0.7208131389778074</v>
      </c>
      <c r="P147" s="1">
        <v>0.27918686102219253</v>
      </c>
    </row>
    <row r="148" spans="1:16" ht="12.75">
      <c r="A148" s="3">
        <v>1515</v>
      </c>
      <c r="B148" s="4">
        <v>34.1785</v>
      </c>
      <c r="C148" s="4">
        <v>3246.2444</v>
      </c>
      <c r="D148" s="4">
        <v>166.0161</v>
      </c>
      <c r="E148" s="4">
        <v>15757.6209</v>
      </c>
      <c r="F148" s="4">
        <v>200.19459999999998</v>
      </c>
      <c r="G148" s="4">
        <v>19003.8653</v>
      </c>
      <c r="H148" s="4">
        <v>120.7659</v>
      </c>
      <c r="I148" s="4">
        <v>1103.0702</v>
      </c>
      <c r="J148" s="4">
        <v>592.003</v>
      </c>
      <c r="K148" s="4">
        <v>5164.1775</v>
      </c>
      <c r="L148" s="4">
        <v>712.7689</v>
      </c>
      <c r="M148" s="4">
        <v>6267.2477</v>
      </c>
      <c r="N148" s="4">
        <v>25271.113</v>
      </c>
      <c r="O148" s="1">
        <v>0.7519995379704882</v>
      </c>
      <c r="P148" s="1">
        <v>0.2480004620295117</v>
      </c>
    </row>
    <row r="149" spans="1:14" ht="12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6" ht="12.75">
      <c r="A150" s="3" t="s">
        <v>50</v>
      </c>
      <c r="B150" s="4">
        <f aca="true" t="shared" si="17" ref="B150:N150">SUM(B144:B149)/5</f>
        <v>48.875099999999996</v>
      </c>
      <c r="C150" s="4">
        <f t="shared" si="17"/>
        <v>4640.07684</v>
      </c>
      <c r="D150" s="4">
        <f t="shared" si="17"/>
        <v>208.82392</v>
      </c>
      <c r="E150" s="4">
        <f t="shared" si="17"/>
        <v>19819.723299999998</v>
      </c>
      <c r="F150" s="4">
        <f t="shared" si="17"/>
        <v>257.69901999999996</v>
      </c>
      <c r="G150" s="4">
        <f t="shared" si="17"/>
        <v>24459.80014</v>
      </c>
      <c r="H150" s="4">
        <f t="shared" si="17"/>
        <v>153.53544</v>
      </c>
      <c r="I150" s="4">
        <f t="shared" si="17"/>
        <v>1389.55756</v>
      </c>
      <c r="J150" s="4">
        <f t="shared" si="17"/>
        <v>1486.8473800000002</v>
      </c>
      <c r="K150" s="4">
        <f t="shared" si="17"/>
        <v>12684.56934</v>
      </c>
      <c r="L150" s="4">
        <f t="shared" si="17"/>
        <v>1640.3828200000003</v>
      </c>
      <c r="M150" s="4">
        <f t="shared" si="17"/>
        <v>14074.126900000003</v>
      </c>
      <c r="N150" s="4">
        <f t="shared" si="17"/>
        <v>38533.927039999995</v>
      </c>
      <c r="O150" s="1">
        <f>G150/N150</f>
        <v>0.6347601196890625</v>
      </c>
      <c r="P150" s="1">
        <f>M150/N150</f>
        <v>0.3652398803109377</v>
      </c>
    </row>
    <row r="151" spans="1:14" ht="12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6" ht="12.75">
      <c r="A152" s="3">
        <v>1516</v>
      </c>
      <c r="B152" s="4">
        <v>10.7686</v>
      </c>
      <c r="C152" s="4">
        <v>1022.7893</v>
      </c>
      <c r="D152" s="4">
        <v>158.931</v>
      </c>
      <c r="E152" s="4">
        <v>15089.8298</v>
      </c>
      <c r="F152" s="4">
        <v>169.6996</v>
      </c>
      <c r="G152" s="4">
        <v>16112.6191</v>
      </c>
      <c r="H152" s="4">
        <v>38.0495</v>
      </c>
      <c r="I152" s="4">
        <v>347.5427</v>
      </c>
      <c r="J152" s="4">
        <v>947.7946</v>
      </c>
      <c r="K152" s="4">
        <v>8197.8473</v>
      </c>
      <c r="L152" s="4">
        <v>985.8440999999999</v>
      </c>
      <c r="M152" s="4">
        <v>8545.39</v>
      </c>
      <c r="N152" s="4">
        <v>24658.0091</v>
      </c>
      <c r="O152" s="1">
        <v>0.6534436350743338</v>
      </c>
      <c r="P152" s="1">
        <v>0.34655636492566627</v>
      </c>
    </row>
    <row r="153" spans="1:16" ht="12.75">
      <c r="A153" s="3">
        <v>1517</v>
      </c>
      <c r="B153" s="4">
        <v>25.5965</v>
      </c>
      <c r="C153" s="4">
        <v>2431.1374</v>
      </c>
      <c r="D153" s="4">
        <v>145.2948</v>
      </c>
      <c r="E153" s="4">
        <v>13799.7116</v>
      </c>
      <c r="F153" s="4">
        <v>170.8913</v>
      </c>
      <c r="G153" s="4">
        <v>16230.849</v>
      </c>
      <c r="H153" s="4">
        <v>246.9834</v>
      </c>
      <c r="I153" s="4">
        <v>2183.5659</v>
      </c>
      <c r="J153" s="4">
        <v>978.8412</v>
      </c>
      <c r="K153" s="4">
        <v>8464.9731</v>
      </c>
      <c r="L153" s="4">
        <v>1225.8246</v>
      </c>
      <c r="M153" s="4">
        <v>10648.538999999999</v>
      </c>
      <c r="N153" s="4">
        <v>26879.388</v>
      </c>
      <c r="O153" s="1">
        <v>0.6038399758208781</v>
      </c>
      <c r="P153" s="1">
        <v>0.3961600241791219</v>
      </c>
    </row>
    <row r="154" spans="1:16" ht="12.75">
      <c r="A154" s="3">
        <v>1518</v>
      </c>
      <c r="B154" s="4">
        <v>10.1435</v>
      </c>
      <c r="C154" s="4">
        <v>963.4229</v>
      </c>
      <c r="D154" s="4">
        <v>135.3177</v>
      </c>
      <c r="E154" s="4">
        <v>12852.1557</v>
      </c>
      <c r="F154" s="4">
        <v>145.4612</v>
      </c>
      <c r="G154" s="4">
        <v>13815.578599999999</v>
      </c>
      <c r="H154" s="4">
        <v>97.8758</v>
      </c>
      <c r="I154" s="4">
        <v>865.314</v>
      </c>
      <c r="J154" s="4">
        <v>459.9338</v>
      </c>
      <c r="K154" s="4">
        <v>4045.5946</v>
      </c>
      <c r="L154" s="4">
        <v>557.8096</v>
      </c>
      <c r="M154" s="4">
        <v>4910.9086</v>
      </c>
      <c r="N154" s="4">
        <v>18726.4872</v>
      </c>
      <c r="O154" s="1">
        <v>0.7377560165154733</v>
      </c>
      <c r="P154" s="1">
        <v>0.26224398348452665</v>
      </c>
    </row>
    <row r="155" spans="1:16" ht="12.75">
      <c r="A155" s="3">
        <v>1519</v>
      </c>
      <c r="B155" s="4">
        <v>0</v>
      </c>
      <c r="C155" s="4">
        <v>0</v>
      </c>
      <c r="D155" s="4">
        <v>131.0149</v>
      </c>
      <c r="E155" s="4">
        <v>12443.7591</v>
      </c>
      <c r="F155" s="4">
        <v>131.0149</v>
      </c>
      <c r="G155" s="4">
        <v>12443.7591</v>
      </c>
      <c r="H155" s="4">
        <v>0</v>
      </c>
      <c r="I155" s="4">
        <v>0</v>
      </c>
      <c r="J155" s="4">
        <v>429.8287</v>
      </c>
      <c r="K155" s="4">
        <v>3782.7496</v>
      </c>
      <c r="L155" s="4">
        <v>429.8287</v>
      </c>
      <c r="M155" s="4">
        <v>3782.7496</v>
      </c>
      <c r="N155" s="4">
        <v>16226.508699999998</v>
      </c>
      <c r="O155" s="1">
        <v>0.7668784043483119</v>
      </c>
      <c r="P155" s="1">
        <v>0.2331215956516882</v>
      </c>
    </row>
    <row r="156" spans="1:16" ht="12.75">
      <c r="A156" s="3">
        <v>1520</v>
      </c>
      <c r="B156" s="4">
        <v>0</v>
      </c>
      <c r="C156" s="4">
        <v>0</v>
      </c>
      <c r="D156" s="4">
        <v>108.4025</v>
      </c>
      <c r="E156" s="4">
        <v>10296.552</v>
      </c>
      <c r="F156" s="4">
        <v>108.4025</v>
      </c>
      <c r="G156" s="4">
        <v>10296.552</v>
      </c>
      <c r="H156" s="4">
        <v>0</v>
      </c>
      <c r="I156" s="4">
        <v>0</v>
      </c>
      <c r="J156" s="4">
        <v>326.3031</v>
      </c>
      <c r="K156" s="4">
        <v>2875.513</v>
      </c>
      <c r="L156" s="4">
        <v>326.3031</v>
      </c>
      <c r="M156" s="4">
        <v>2875.513</v>
      </c>
      <c r="N156" s="4">
        <v>13172.064999999999</v>
      </c>
      <c r="O156" s="1">
        <v>0.7816961121889393</v>
      </c>
      <c r="P156" s="1">
        <v>0.21830388781106078</v>
      </c>
    </row>
    <row r="157" spans="1:14" ht="12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6" ht="12.75">
      <c r="A158" s="3" t="s">
        <v>51</v>
      </c>
      <c r="B158" s="4">
        <f aca="true" t="shared" si="18" ref="B158:N158">SUM(B152:B157)/5</f>
        <v>9.30172</v>
      </c>
      <c r="C158" s="4">
        <f t="shared" si="18"/>
        <v>883.4699199999999</v>
      </c>
      <c r="D158" s="4">
        <f t="shared" si="18"/>
        <v>135.79218000000003</v>
      </c>
      <c r="E158" s="4">
        <f t="shared" si="18"/>
        <v>12896.40164</v>
      </c>
      <c r="F158" s="4">
        <f t="shared" si="18"/>
        <v>145.09390000000002</v>
      </c>
      <c r="G158" s="4">
        <f t="shared" si="18"/>
        <v>13779.87156</v>
      </c>
      <c r="H158" s="4">
        <f t="shared" si="18"/>
        <v>76.58174</v>
      </c>
      <c r="I158" s="4">
        <f t="shared" si="18"/>
        <v>679.2845199999999</v>
      </c>
      <c r="J158" s="4">
        <f t="shared" si="18"/>
        <v>628.5402799999999</v>
      </c>
      <c r="K158" s="4">
        <f t="shared" si="18"/>
        <v>5473.335519999999</v>
      </c>
      <c r="L158" s="4">
        <f t="shared" si="18"/>
        <v>705.12202</v>
      </c>
      <c r="M158" s="4">
        <f t="shared" si="18"/>
        <v>6152.620039999999</v>
      </c>
      <c r="N158" s="4">
        <f t="shared" si="18"/>
        <v>19932.4916</v>
      </c>
      <c r="O158" s="1">
        <f>G158/N158</f>
        <v>0.6913270973108048</v>
      </c>
      <c r="P158" s="1">
        <f>M158/N158</f>
        <v>0.30867290268919506</v>
      </c>
    </row>
    <row r="159" spans="1:14" ht="12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6" ht="12.75">
      <c r="A160" s="3">
        <v>1521</v>
      </c>
      <c r="B160" s="4">
        <v>831.9195</v>
      </c>
      <c r="C160" s="4">
        <v>80210.2289</v>
      </c>
      <c r="D160" s="4">
        <v>1542.0199</v>
      </c>
      <c r="E160" s="4">
        <v>148310.8726</v>
      </c>
      <c r="F160" s="4">
        <v>2373.9394</v>
      </c>
      <c r="G160" s="4">
        <v>228521.1015</v>
      </c>
      <c r="H160" s="4">
        <v>765.3019</v>
      </c>
      <c r="I160" s="4">
        <v>6716.5592</v>
      </c>
      <c r="J160" s="4">
        <v>3365.554</v>
      </c>
      <c r="K160" s="4">
        <v>29483.803699999997</v>
      </c>
      <c r="L160" s="4">
        <v>4130.8559000000005</v>
      </c>
      <c r="M160" s="4">
        <v>36200.36289999999</v>
      </c>
      <c r="N160" s="4">
        <v>264721.4644</v>
      </c>
      <c r="O160" s="1">
        <v>0.8632511232814107</v>
      </c>
      <c r="P160" s="1">
        <v>0.13674887671858918</v>
      </c>
    </row>
    <row r="161" spans="1:16" ht="12.75">
      <c r="A161" s="3">
        <v>1522</v>
      </c>
      <c r="B161" s="4">
        <v>844.5998</v>
      </c>
      <c r="C161" s="4">
        <v>81411.2504</v>
      </c>
      <c r="D161" s="4">
        <v>1066.5124</v>
      </c>
      <c r="E161" s="4">
        <v>102571.4196</v>
      </c>
      <c r="F161" s="4">
        <v>1911.1122</v>
      </c>
      <c r="G161" s="4">
        <v>183982.67</v>
      </c>
      <c r="H161" s="4">
        <v>606.5335</v>
      </c>
      <c r="I161" s="4">
        <v>5344.2088</v>
      </c>
      <c r="J161" s="4">
        <v>1681.5430000000001</v>
      </c>
      <c r="K161" s="4">
        <v>14758.185599999999</v>
      </c>
      <c r="L161" s="4">
        <v>2288.0765</v>
      </c>
      <c r="M161" s="4">
        <v>20102.394399999997</v>
      </c>
      <c r="N161" s="4">
        <v>204085.06439999997</v>
      </c>
      <c r="O161" s="1">
        <v>0.9014999237739418</v>
      </c>
      <c r="P161" s="1">
        <v>0.09850007622605822</v>
      </c>
    </row>
    <row r="162" spans="1:16" ht="12.75">
      <c r="A162" s="3">
        <v>1523</v>
      </c>
      <c r="B162" s="4">
        <v>296.0506</v>
      </c>
      <c r="C162" s="4">
        <v>28515.1296</v>
      </c>
      <c r="D162" s="4">
        <v>854.2763</v>
      </c>
      <c r="E162" s="4">
        <v>83662.7576</v>
      </c>
      <c r="F162" s="4">
        <v>1150.3269</v>
      </c>
      <c r="G162" s="4">
        <v>112177.8872</v>
      </c>
      <c r="H162" s="4">
        <v>44.3458</v>
      </c>
      <c r="I162" s="4">
        <v>417.3634</v>
      </c>
      <c r="J162" s="4">
        <v>834.8034</v>
      </c>
      <c r="K162" s="4">
        <v>7453.3954</v>
      </c>
      <c r="L162" s="4">
        <v>879.1492000000001</v>
      </c>
      <c r="M162" s="4">
        <v>7870.7588000000005</v>
      </c>
      <c r="N162" s="4">
        <v>120048.646</v>
      </c>
      <c r="O162" s="1">
        <v>0.9344369215126341</v>
      </c>
      <c r="P162" s="1">
        <v>0.06556307848736587</v>
      </c>
    </row>
    <row r="163" spans="1:16" ht="12.75">
      <c r="A163" s="3">
        <v>1524</v>
      </c>
      <c r="B163" s="4">
        <v>42.7157</v>
      </c>
      <c r="C163" s="4">
        <v>4115.9965</v>
      </c>
      <c r="D163" s="4">
        <v>552.7511</v>
      </c>
      <c r="E163" s="4">
        <v>56992.2587</v>
      </c>
      <c r="F163" s="4">
        <v>595.4667999999999</v>
      </c>
      <c r="G163" s="4">
        <v>61108.2552</v>
      </c>
      <c r="H163" s="4">
        <v>81.5154</v>
      </c>
      <c r="I163" s="4">
        <v>724.5699</v>
      </c>
      <c r="J163" s="4">
        <v>416.03</v>
      </c>
      <c r="K163" s="4">
        <v>3831.8802</v>
      </c>
      <c r="L163" s="4">
        <v>497.54540000000003</v>
      </c>
      <c r="M163" s="4">
        <v>4556.4501</v>
      </c>
      <c r="N163" s="4">
        <v>65664.7053</v>
      </c>
      <c r="O163" s="1">
        <v>0.9306103624590545</v>
      </c>
      <c r="P163" s="1">
        <v>0.06938963754094546</v>
      </c>
    </row>
    <row r="164" spans="1:16" ht="12.75">
      <c r="A164" s="3">
        <v>1525</v>
      </c>
      <c r="B164" s="4">
        <v>95.6704</v>
      </c>
      <c r="C164" s="4">
        <v>9233.4323</v>
      </c>
      <c r="D164" s="4">
        <v>406.4252</v>
      </c>
      <c r="E164" s="4">
        <v>42793.935</v>
      </c>
      <c r="F164" s="4">
        <v>502.0956</v>
      </c>
      <c r="G164" s="4">
        <v>52027.3673</v>
      </c>
      <c r="H164" s="4">
        <v>845.1693</v>
      </c>
      <c r="I164" s="4">
        <v>7482.9921</v>
      </c>
      <c r="J164" s="4">
        <v>880.192</v>
      </c>
      <c r="K164" s="4">
        <v>7722.6361</v>
      </c>
      <c r="L164" s="4">
        <v>1725.3613</v>
      </c>
      <c r="M164" s="4">
        <v>15205.6282</v>
      </c>
      <c r="N164" s="4">
        <v>67232.99549999999</v>
      </c>
      <c r="O164" s="1">
        <v>0.7738368179653695</v>
      </c>
      <c r="P164" s="1">
        <v>0.22616318203463062</v>
      </c>
    </row>
    <row r="165" spans="1:14" ht="12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6" ht="12.75">
      <c r="A166" s="3" t="s">
        <v>52</v>
      </c>
      <c r="B166" s="4">
        <f aca="true" t="shared" si="19" ref="B166:N166">SUM(B160:B165)/5</f>
        <v>422.19120000000004</v>
      </c>
      <c r="C166" s="4">
        <f t="shared" si="19"/>
        <v>40697.207539999996</v>
      </c>
      <c r="D166" s="4">
        <f t="shared" si="19"/>
        <v>884.3969799999999</v>
      </c>
      <c r="E166" s="4">
        <f t="shared" si="19"/>
        <v>86866.2487</v>
      </c>
      <c r="F166" s="4">
        <f t="shared" si="19"/>
        <v>1306.5881800000002</v>
      </c>
      <c r="G166" s="4">
        <f t="shared" si="19"/>
        <v>127563.45624000001</v>
      </c>
      <c r="H166" s="4">
        <f t="shared" si="19"/>
        <v>468.57318</v>
      </c>
      <c r="I166" s="4">
        <f t="shared" si="19"/>
        <v>4137.13868</v>
      </c>
      <c r="J166" s="4">
        <f t="shared" si="19"/>
        <v>1435.62448</v>
      </c>
      <c r="K166" s="4">
        <f t="shared" si="19"/>
        <v>12649.9802</v>
      </c>
      <c r="L166" s="4">
        <f t="shared" si="19"/>
        <v>1904.1976600000003</v>
      </c>
      <c r="M166" s="4">
        <f t="shared" si="19"/>
        <v>16787.11888</v>
      </c>
      <c r="N166" s="4">
        <f t="shared" si="19"/>
        <v>144350.57512</v>
      </c>
      <c r="O166" s="1">
        <f>G166/N166</f>
        <v>0.8837059092695357</v>
      </c>
      <c r="P166" s="1">
        <f>M166/N166</f>
        <v>0.11629409073046444</v>
      </c>
    </row>
    <row r="167" spans="1:14" ht="12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6" ht="12.75">
      <c r="A168" s="3">
        <v>1526</v>
      </c>
      <c r="B168" s="4">
        <v>95.6704</v>
      </c>
      <c r="C168" s="4">
        <v>9233.4323</v>
      </c>
      <c r="D168" s="4">
        <v>341.0777</v>
      </c>
      <c r="E168" s="4">
        <v>36053.1803</v>
      </c>
      <c r="F168" s="4">
        <v>436.7481</v>
      </c>
      <c r="G168" s="4">
        <v>45286.6126</v>
      </c>
      <c r="H168" s="4">
        <v>845.1693</v>
      </c>
      <c r="I168" s="4">
        <v>7482.9921</v>
      </c>
      <c r="J168" s="4">
        <v>1653.4942</v>
      </c>
      <c r="K168" s="4">
        <v>14491.5932</v>
      </c>
      <c r="L168" s="4">
        <v>2498.6635</v>
      </c>
      <c r="M168" s="4">
        <v>21974.5853</v>
      </c>
      <c r="N168" s="4">
        <v>67261.1979</v>
      </c>
      <c r="O168" s="1">
        <v>0.6732947674724657</v>
      </c>
      <c r="P168" s="1">
        <v>0.32670523252753425</v>
      </c>
    </row>
    <row r="169" spans="1:16" ht="12.75">
      <c r="A169" s="3">
        <v>1527</v>
      </c>
      <c r="B169" s="4">
        <v>57.4679</v>
      </c>
      <c r="C169" s="4">
        <v>5574.7801</v>
      </c>
      <c r="D169" s="4">
        <v>220.0827</v>
      </c>
      <c r="E169" s="4">
        <v>23572.2183</v>
      </c>
      <c r="F169" s="4">
        <v>277.5506</v>
      </c>
      <c r="G169" s="4">
        <v>29146.9984</v>
      </c>
      <c r="H169" s="4">
        <v>672.7096</v>
      </c>
      <c r="I169" s="4">
        <v>5980.427</v>
      </c>
      <c r="J169" s="4">
        <v>3085.3113</v>
      </c>
      <c r="K169" s="4">
        <v>27024.7405</v>
      </c>
      <c r="L169" s="4">
        <v>3758.0209</v>
      </c>
      <c r="M169" s="4">
        <v>33005.167499999996</v>
      </c>
      <c r="N169" s="4">
        <v>62152.16589999999</v>
      </c>
      <c r="O169" s="1">
        <v>0.46896190949960126</v>
      </c>
      <c r="P169" s="1">
        <v>0.5310380905003987</v>
      </c>
    </row>
    <row r="170" spans="1:16" ht="12.75">
      <c r="A170" s="3">
        <v>1528</v>
      </c>
      <c r="B170" s="4">
        <v>34.3373</v>
      </c>
      <c r="C170" s="4">
        <v>3359.7571</v>
      </c>
      <c r="D170" s="4">
        <v>180.6896</v>
      </c>
      <c r="E170" s="4">
        <v>18153.4409</v>
      </c>
      <c r="F170" s="4">
        <v>215.0269</v>
      </c>
      <c r="G170" s="4">
        <v>21513.198</v>
      </c>
      <c r="H170" s="4">
        <v>569.4221</v>
      </c>
      <c r="I170" s="4">
        <v>5080.8555</v>
      </c>
      <c r="J170" s="4">
        <v>3022.2801000000004</v>
      </c>
      <c r="K170" s="4">
        <v>26492.10526</v>
      </c>
      <c r="L170" s="4">
        <v>3591.7022000000006</v>
      </c>
      <c r="M170" s="4">
        <v>31572.96076</v>
      </c>
      <c r="N170" s="4">
        <v>53086.158760000006</v>
      </c>
      <c r="O170" s="1">
        <v>0.40525060585491113</v>
      </c>
      <c r="P170" s="1">
        <v>0.5947493941450888</v>
      </c>
    </row>
    <row r="171" spans="1:16" ht="12.75">
      <c r="A171" s="3">
        <v>1529</v>
      </c>
      <c r="B171" s="4">
        <v>24.9242</v>
      </c>
      <c r="C171" s="4">
        <v>2418.3543</v>
      </c>
      <c r="D171" s="4">
        <v>131.514</v>
      </c>
      <c r="E171" s="4">
        <v>12840.794</v>
      </c>
      <c r="F171" s="4">
        <v>156.4382</v>
      </c>
      <c r="G171" s="4">
        <v>15259.1483</v>
      </c>
      <c r="H171" s="4">
        <v>418.9479</v>
      </c>
      <c r="I171" s="4">
        <v>3741.0388</v>
      </c>
      <c r="J171" s="4">
        <v>2204.707</v>
      </c>
      <c r="K171" s="4">
        <v>19337.6312</v>
      </c>
      <c r="L171" s="4">
        <v>2623.6549</v>
      </c>
      <c r="M171" s="4">
        <v>23078.67</v>
      </c>
      <c r="N171" s="4">
        <v>38337.8183</v>
      </c>
      <c r="O171" s="1">
        <v>0.39801817048102606</v>
      </c>
      <c r="P171" s="1">
        <v>0.6019818295189739</v>
      </c>
    </row>
    <row r="172" spans="1:16" ht="12.75">
      <c r="A172" s="3">
        <v>1530</v>
      </c>
      <c r="B172" s="4">
        <v>17.6455</v>
      </c>
      <c r="C172" s="4">
        <v>1690.6161</v>
      </c>
      <c r="D172" s="4">
        <v>101.5396</v>
      </c>
      <c r="E172" s="4">
        <v>9916.7514</v>
      </c>
      <c r="F172" s="4">
        <v>119.18509999999999</v>
      </c>
      <c r="G172" s="4">
        <v>11607.367499999998</v>
      </c>
      <c r="H172" s="4">
        <v>302.5374</v>
      </c>
      <c r="I172" s="4">
        <v>2704.4858</v>
      </c>
      <c r="J172" s="4">
        <v>2124.7961</v>
      </c>
      <c r="K172" s="4">
        <v>18656.528</v>
      </c>
      <c r="L172" s="4">
        <v>2427.3335</v>
      </c>
      <c r="M172" s="4">
        <v>21361.013799999997</v>
      </c>
      <c r="N172" s="4">
        <v>32968.381299999994</v>
      </c>
      <c r="O172" s="1">
        <v>0.35207574780142453</v>
      </c>
      <c r="P172" s="1">
        <v>0.6479242521985755</v>
      </c>
    </row>
    <row r="173" spans="1:14" ht="12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6" ht="12.75">
      <c r="A174" s="3" t="s">
        <v>53</v>
      </c>
      <c r="B174" s="4">
        <f aca="true" t="shared" si="20" ref="B174:N174">SUM(B168:B173)/5</f>
        <v>46.009060000000005</v>
      </c>
      <c r="C174" s="4">
        <f t="shared" si="20"/>
        <v>4455.3879799999995</v>
      </c>
      <c r="D174" s="4">
        <f t="shared" si="20"/>
        <v>194.98072</v>
      </c>
      <c r="E174" s="4">
        <f t="shared" si="20"/>
        <v>20107.27698</v>
      </c>
      <c r="F174" s="4">
        <f t="shared" si="20"/>
        <v>240.98978000000002</v>
      </c>
      <c r="G174" s="4">
        <f t="shared" si="20"/>
        <v>24562.664960000002</v>
      </c>
      <c r="H174" s="4">
        <f t="shared" si="20"/>
        <v>561.7572600000001</v>
      </c>
      <c r="I174" s="4">
        <f t="shared" si="20"/>
        <v>4997.959839999999</v>
      </c>
      <c r="J174" s="4">
        <f t="shared" si="20"/>
        <v>2418.11774</v>
      </c>
      <c r="K174" s="4">
        <f t="shared" si="20"/>
        <v>21200.519632</v>
      </c>
      <c r="L174" s="4">
        <f t="shared" si="20"/>
        <v>2979.8750000000005</v>
      </c>
      <c r="M174" s="4">
        <f t="shared" si="20"/>
        <v>26198.479472</v>
      </c>
      <c r="N174" s="4">
        <f t="shared" si="20"/>
        <v>50761.144432</v>
      </c>
      <c r="O174" s="1">
        <f>G174/N174</f>
        <v>0.4838871391661456</v>
      </c>
      <c r="P174" s="1">
        <f>M174/N174</f>
        <v>0.5161128608338544</v>
      </c>
    </row>
    <row r="175" spans="1:14" ht="12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6" ht="12.75">
      <c r="A176" s="3">
        <v>1531</v>
      </c>
      <c r="B176" s="4">
        <v>17.0891</v>
      </c>
      <c r="C176" s="4">
        <v>1627.7229</v>
      </c>
      <c r="D176" s="4">
        <v>275.0908</v>
      </c>
      <c r="E176" s="4">
        <v>27458.739</v>
      </c>
      <c r="F176" s="4">
        <v>292.1799</v>
      </c>
      <c r="G176" s="4">
        <v>29086.461900000002</v>
      </c>
      <c r="H176" s="4">
        <v>272.08779999999996</v>
      </c>
      <c r="I176" s="4">
        <v>2425.7947000000004</v>
      </c>
      <c r="J176" s="4">
        <v>5656.6260999999995</v>
      </c>
      <c r="K176" s="4">
        <v>49603.0417</v>
      </c>
      <c r="L176" s="4">
        <v>5928.7139</v>
      </c>
      <c r="M176" s="4">
        <v>52028.8364</v>
      </c>
      <c r="N176" s="4">
        <v>81115.2983</v>
      </c>
      <c r="O176" s="1">
        <v>0.358581704186373</v>
      </c>
      <c r="P176" s="1">
        <v>0.6414182958136271</v>
      </c>
    </row>
    <row r="177" spans="1:16" ht="12.75">
      <c r="A177" s="3">
        <v>1532</v>
      </c>
      <c r="B177" s="4">
        <v>16.5645</v>
      </c>
      <c r="C177" s="4">
        <v>1569.1553</v>
      </c>
      <c r="D177" s="4">
        <v>138.6276</v>
      </c>
      <c r="E177" s="4">
        <v>14311.777600000001</v>
      </c>
      <c r="F177" s="4">
        <v>155.1921</v>
      </c>
      <c r="G177" s="4">
        <v>15880.932900000002</v>
      </c>
      <c r="H177" s="4">
        <v>244.9584</v>
      </c>
      <c r="I177" s="4">
        <v>2177.6462</v>
      </c>
      <c r="J177" s="4">
        <v>2958.8624</v>
      </c>
      <c r="K177" s="4">
        <v>25936.1205</v>
      </c>
      <c r="L177" s="4">
        <v>3203.8208</v>
      </c>
      <c r="M177" s="4">
        <v>28113.7667</v>
      </c>
      <c r="N177" s="4">
        <v>43994.6996</v>
      </c>
      <c r="O177" s="1">
        <v>0.3609737773956752</v>
      </c>
      <c r="P177" s="1">
        <v>0.6390262226043248</v>
      </c>
    </row>
    <row r="178" spans="1:16" ht="12.75">
      <c r="A178" s="3">
        <v>1533</v>
      </c>
      <c r="B178" s="4">
        <v>16.5192</v>
      </c>
      <c r="C178" s="4">
        <v>1564.868</v>
      </c>
      <c r="D178" s="4">
        <v>60.5535</v>
      </c>
      <c r="E178" s="4">
        <v>5897.0337</v>
      </c>
      <c r="F178" s="4">
        <v>77.0727</v>
      </c>
      <c r="G178" s="4">
        <v>7461.9017</v>
      </c>
      <c r="H178" s="4">
        <v>244.2892</v>
      </c>
      <c r="I178" s="4">
        <v>2171.6963</v>
      </c>
      <c r="J178" s="4">
        <v>1503.0194999999999</v>
      </c>
      <c r="K178" s="4">
        <v>13192.4931</v>
      </c>
      <c r="L178" s="4">
        <v>1747.3086999999998</v>
      </c>
      <c r="M178" s="4">
        <v>15364.1894</v>
      </c>
      <c r="N178" s="4">
        <v>22826.091099999998</v>
      </c>
      <c r="O178" s="1">
        <v>0.3269023008499252</v>
      </c>
      <c r="P178" s="1">
        <v>0.6730976991500749</v>
      </c>
    </row>
    <row r="179" spans="1:16" ht="12.75">
      <c r="A179" s="3">
        <v>1534</v>
      </c>
      <c r="B179" s="4">
        <v>16.5192</v>
      </c>
      <c r="C179" s="4">
        <v>1564.868</v>
      </c>
      <c r="D179" s="4">
        <v>61.8389</v>
      </c>
      <c r="E179" s="4">
        <v>5979.4495</v>
      </c>
      <c r="F179" s="4">
        <v>78.35810000000001</v>
      </c>
      <c r="G179" s="4">
        <v>7544.317499999999</v>
      </c>
      <c r="H179" s="4">
        <v>244.2892</v>
      </c>
      <c r="I179" s="4">
        <v>2171.6963</v>
      </c>
      <c r="J179" s="4">
        <v>1556.4886</v>
      </c>
      <c r="K179" s="4">
        <v>13663.4753</v>
      </c>
      <c r="L179" s="4">
        <v>1800.7777999999998</v>
      </c>
      <c r="M179" s="4">
        <v>15835.1716</v>
      </c>
      <c r="N179" s="4">
        <v>23379.4891</v>
      </c>
      <c r="O179" s="1">
        <v>0.32268957921753727</v>
      </c>
      <c r="P179" s="1">
        <v>0.6773104207824627</v>
      </c>
    </row>
    <row r="180" spans="1:16" ht="12.75">
      <c r="A180" s="3">
        <v>1535</v>
      </c>
      <c r="B180" s="4">
        <v>16.5192</v>
      </c>
      <c r="C180" s="4">
        <v>1564.868</v>
      </c>
      <c r="D180" s="4">
        <v>61.8389</v>
      </c>
      <c r="E180" s="4">
        <v>5979.4495</v>
      </c>
      <c r="F180" s="4">
        <v>78.35810000000001</v>
      </c>
      <c r="G180" s="4">
        <v>7544.317499999999</v>
      </c>
      <c r="H180" s="4">
        <v>244.2892</v>
      </c>
      <c r="I180" s="4">
        <v>2171.6963</v>
      </c>
      <c r="J180" s="4">
        <v>1556.4886</v>
      </c>
      <c r="K180" s="4">
        <v>13663.4753</v>
      </c>
      <c r="L180" s="4">
        <v>1800.7777999999998</v>
      </c>
      <c r="M180" s="4">
        <v>15835.1716</v>
      </c>
      <c r="N180" s="4">
        <v>23379.4891</v>
      </c>
      <c r="O180" s="1">
        <v>0.32268957921753727</v>
      </c>
      <c r="P180" s="1">
        <v>0.6773104207824627</v>
      </c>
    </row>
    <row r="181" spans="1:14" ht="12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6" ht="12.75">
      <c r="A182" s="3" t="s">
        <v>55</v>
      </c>
      <c r="B182" s="4">
        <f aca="true" t="shared" si="21" ref="B182:N182">SUM(B176:B181)/5</f>
        <v>16.642239999999997</v>
      </c>
      <c r="C182" s="4">
        <f t="shared" si="21"/>
        <v>1578.29644</v>
      </c>
      <c r="D182" s="4">
        <f t="shared" si="21"/>
        <v>119.58993999999998</v>
      </c>
      <c r="E182" s="4">
        <f t="shared" si="21"/>
        <v>11925.28986</v>
      </c>
      <c r="F182" s="4">
        <f t="shared" si="21"/>
        <v>136.23218000000003</v>
      </c>
      <c r="G182" s="4">
        <f t="shared" si="21"/>
        <v>13503.5863</v>
      </c>
      <c r="H182" s="4">
        <f t="shared" si="21"/>
        <v>249.98275999999996</v>
      </c>
      <c r="I182" s="4">
        <f t="shared" si="21"/>
        <v>2223.7059600000002</v>
      </c>
      <c r="J182" s="4">
        <f t="shared" si="21"/>
        <v>2646.2970400000004</v>
      </c>
      <c r="K182" s="4">
        <f t="shared" si="21"/>
        <v>23211.721180000004</v>
      </c>
      <c r="L182" s="4">
        <f t="shared" si="21"/>
        <v>2896.2798</v>
      </c>
      <c r="M182" s="4">
        <f t="shared" si="21"/>
        <v>25435.427140000003</v>
      </c>
      <c r="N182" s="4">
        <f t="shared" si="21"/>
        <v>38939.013439999995</v>
      </c>
      <c r="O182" s="1">
        <f>G182/N182</f>
        <v>0.34678809520449944</v>
      </c>
      <c r="P182" s="1">
        <f>M182/N182</f>
        <v>0.6532119047955008</v>
      </c>
    </row>
    <row r="183" spans="1:14" ht="12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6" ht="12.75">
      <c r="A184" s="3">
        <v>1536</v>
      </c>
      <c r="B184" s="4">
        <v>14.3109</v>
      </c>
      <c r="C184" s="4">
        <v>1369.2353</v>
      </c>
      <c r="D184" s="4">
        <v>50.2264</v>
      </c>
      <c r="E184" s="4">
        <v>4865.9158</v>
      </c>
      <c r="F184" s="4">
        <v>64.5373</v>
      </c>
      <c r="G184" s="4">
        <v>6235.1511</v>
      </c>
      <c r="H184" s="4">
        <v>286.17670000000004</v>
      </c>
      <c r="I184" s="4">
        <v>2535.6294</v>
      </c>
      <c r="J184" s="4">
        <v>4484.8917</v>
      </c>
      <c r="K184" s="4">
        <v>39493.5219</v>
      </c>
      <c r="L184" s="4">
        <v>4771.0684</v>
      </c>
      <c r="M184" s="4">
        <v>42029.1513</v>
      </c>
      <c r="N184" s="4">
        <v>48264.3024</v>
      </c>
      <c r="O184" s="1">
        <v>0.12918763537334377</v>
      </c>
      <c r="P184" s="1">
        <v>0.8708123646266562</v>
      </c>
    </row>
    <row r="185" spans="1:16" ht="12.75">
      <c r="A185" s="3">
        <v>1537</v>
      </c>
      <c r="B185" s="4">
        <v>26.008</v>
      </c>
      <c r="C185" s="4">
        <v>2506.0538</v>
      </c>
      <c r="D185" s="4">
        <v>24.4507</v>
      </c>
      <c r="E185" s="4">
        <v>2361.2838</v>
      </c>
      <c r="F185" s="4">
        <v>50.4587</v>
      </c>
      <c r="G185" s="4">
        <v>4867.337600000001</v>
      </c>
      <c r="H185" s="4">
        <v>617.1652</v>
      </c>
      <c r="I185" s="4">
        <v>5460.1782</v>
      </c>
      <c r="J185" s="4">
        <v>2577.1924</v>
      </c>
      <c r="K185" s="4">
        <v>22720.784</v>
      </c>
      <c r="L185" s="4">
        <v>3194.3576</v>
      </c>
      <c r="M185" s="4">
        <v>28180.9622</v>
      </c>
      <c r="N185" s="4">
        <v>33048.2998</v>
      </c>
      <c r="O185" s="1">
        <v>0.14727951602520867</v>
      </c>
      <c r="P185" s="1">
        <v>0.8527204839747914</v>
      </c>
    </row>
    <row r="186" spans="1:16" ht="12.75">
      <c r="A186" s="3">
        <v>1538</v>
      </c>
      <c r="B186" s="4">
        <v>26.008</v>
      </c>
      <c r="C186" s="4">
        <v>2506.0538</v>
      </c>
      <c r="D186" s="4">
        <v>14.8415</v>
      </c>
      <c r="E186" s="4">
        <v>1426.7713</v>
      </c>
      <c r="F186" s="4">
        <v>40.8495</v>
      </c>
      <c r="G186" s="4">
        <v>3932.8251</v>
      </c>
      <c r="H186" s="4">
        <v>617.1652</v>
      </c>
      <c r="I186" s="4">
        <v>5460.1782</v>
      </c>
      <c r="J186" s="4">
        <v>1671.2908</v>
      </c>
      <c r="K186" s="4">
        <v>14751.7606</v>
      </c>
      <c r="L186" s="4">
        <v>2288.456</v>
      </c>
      <c r="M186" s="4">
        <v>20211.9388</v>
      </c>
      <c r="N186" s="4">
        <v>24144.763899999998</v>
      </c>
      <c r="O186" s="1">
        <v>0.1628852166990956</v>
      </c>
      <c r="P186" s="1">
        <v>0.8371147833009045</v>
      </c>
    </row>
    <row r="187" spans="1:16" ht="12.75">
      <c r="A187" s="3">
        <v>1539</v>
      </c>
      <c r="B187" s="4">
        <v>31.6079</v>
      </c>
      <c r="C187" s="4">
        <v>3049.4146</v>
      </c>
      <c r="D187" s="4">
        <v>220.2742</v>
      </c>
      <c r="E187" s="4">
        <v>21404.8631</v>
      </c>
      <c r="F187" s="4">
        <v>251.8821</v>
      </c>
      <c r="G187" s="4">
        <v>24454.2777</v>
      </c>
      <c r="H187" s="4">
        <v>604.8811</v>
      </c>
      <c r="I187" s="4">
        <v>5347.6178</v>
      </c>
      <c r="J187" s="4">
        <v>7550.339499999999</v>
      </c>
      <c r="K187" s="4">
        <v>66543.1881</v>
      </c>
      <c r="L187" s="4">
        <v>8155.220599999999</v>
      </c>
      <c r="M187" s="4">
        <v>71890.8059</v>
      </c>
      <c r="N187" s="4">
        <v>96345.08360000001</v>
      </c>
      <c r="O187" s="1">
        <v>0.2538196738873347</v>
      </c>
      <c r="P187" s="1">
        <v>0.7461803261126653</v>
      </c>
    </row>
    <row r="188" spans="1:16" ht="12.75">
      <c r="A188" s="3">
        <v>1540</v>
      </c>
      <c r="B188" s="4">
        <v>44.7112</v>
      </c>
      <c r="C188" s="4">
        <v>4320.0536</v>
      </c>
      <c r="D188" s="4">
        <v>240.8766</v>
      </c>
      <c r="E188" s="4">
        <v>23408.8633</v>
      </c>
      <c r="F188" s="4">
        <v>285.5878</v>
      </c>
      <c r="G188" s="4">
        <v>27728.9169</v>
      </c>
      <c r="H188" s="4">
        <v>606.8758</v>
      </c>
      <c r="I188" s="4">
        <v>5357.005999999999</v>
      </c>
      <c r="J188" s="4">
        <v>7808.9573</v>
      </c>
      <c r="K188" s="4">
        <v>68819.6013</v>
      </c>
      <c r="L188" s="4">
        <v>8415.8331</v>
      </c>
      <c r="M188" s="4">
        <v>74176.60729999999</v>
      </c>
      <c r="N188" s="4">
        <v>101905.52419999999</v>
      </c>
      <c r="O188" s="1">
        <v>0.27210415841224833</v>
      </c>
      <c r="P188" s="1">
        <v>0.7278958415877517</v>
      </c>
    </row>
    <row r="189" spans="1:14" ht="12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6" ht="12.75">
      <c r="A190" s="3" t="s">
        <v>56</v>
      </c>
      <c r="B190" s="4">
        <f aca="true" t="shared" si="22" ref="B190:N190">SUM(B184:B189)/5</f>
        <v>28.529199999999996</v>
      </c>
      <c r="C190" s="4">
        <f t="shared" si="22"/>
        <v>2750.1622199999997</v>
      </c>
      <c r="D190" s="4">
        <f t="shared" si="22"/>
        <v>110.13388</v>
      </c>
      <c r="E190" s="4">
        <f t="shared" si="22"/>
        <v>10693.53946</v>
      </c>
      <c r="F190" s="4">
        <f t="shared" si="22"/>
        <v>138.66308</v>
      </c>
      <c r="G190" s="4">
        <f t="shared" si="22"/>
        <v>13443.701680000002</v>
      </c>
      <c r="H190" s="4">
        <f t="shared" si="22"/>
        <v>546.4528</v>
      </c>
      <c r="I190" s="4">
        <f t="shared" si="22"/>
        <v>4832.1219200000005</v>
      </c>
      <c r="J190" s="4">
        <f t="shared" si="22"/>
        <v>4818.53434</v>
      </c>
      <c r="K190" s="4">
        <f t="shared" si="22"/>
        <v>42465.771179999996</v>
      </c>
      <c r="L190" s="4">
        <f t="shared" si="22"/>
        <v>5364.987139999999</v>
      </c>
      <c r="M190" s="4">
        <f t="shared" si="22"/>
        <v>47297.8931</v>
      </c>
      <c r="N190" s="4">
        <f t="shared" si="22"/>
        <v>60741.59478</v>
      </c>
      <c r="O190" s="1">
        <f>G190/N190</f>
        <v>0.22132612304124957</v>
      </c>
      <c r="P190" s="1">
        <f>M190/N190</f>
        <v>0.7786738769587505</v>
      </c>
    </row>
    <row r="191" spans="1:14" ht="12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6" ht="12.75">
      <c r="A192" s="3">
        <v>1541</v>
      </c>
      <c r="B192" s="4">
        <v>44.5891</v>
      </c>
      <c r="C192" s="4">
        <v>4308.2501</v>
      </c>
      <c r="D192" s="4">
        <v>149.7088</v>
      </c>
      <c r="E192" s="4">
        <v>14545.0459</v>
      </c>
      <c r="F192" s="4">
        <v>194.2979</v>
      </c>
      <c r="G192" s="4">
        <v>18853.296</v>
      </c>
      <c r="H192" s="4">
        <v>605.2177</v>
      </c>
      <c r="I192" s="4">
        <v>5342.3694</v>
      </c>
      <c r="J192" s="4">
        <v>3613.0799</v>
      </c>
      <c r="K192" s="4">
        <v>31847.0478</v>
      </c>
      <c r="L192" s="4">
        <v>4218.2976</v>
      </c>
      <c r="M192" s="4">
        <v>37189.417199999996</v>
      </c>
      <c r="N192" s="4">
        <v>56042.7132</v>
      </c>
      <c r="O192" s="1">
        <v>0.3364094085294928</v>
      </c>
      <c r="P192" s="1">
        <v>0.6635905914705071</v>
      </c>
    </row>
    <row r="193" spans="1:16" ht="12.75">
      <c r="A193" s="3">
        <v>1542</v>
      </c>
      <c r="B193" s="4">
        <v>44.5891</v>
      </c>
      <c r="C193" s="4">
        <v>4308.2501</v>
      </c>
      <c r="D193" s="4">
        <v>326.1943</v>
      </c>
      <c r="E193" s="4">
        <v>30995.6208</v>
      </c>
      <c r="F193" s="4">
        <v>370.78340000000003</v>
      </c>
      <c r="G193" s="4">
        <v>35303.8709</v>
      </c>
      <c r="H193" s="4">
        <v>605.2177</v>
      </c>
      <c r="I193" s="4">
        <v>5342.3694</v>
      </c>
      <c r="J193" s="4">
        <v>1619.8557</v>
      </c>
      <c r="K193" s="4">
        <v>14266.8232</v>
      </c>
      <c r="L193" s="4">
        <v>2225.0734</v>
      </c>
      <c r="M193" s="4">
        <v>19609.192600000002</v>
      </c>
      <c r="N193" s="4">
        <v>54913.063500000004</v>
      </c>
      <c r="O193" s="1">
        <v>0.6429047780224463</v>
      </c>
      <c r="P193" s="1">
        <v>0.35709522197755367</v>
      </c>
    </row>
    <row r="194" spans="1:16" ht="12.75">
      <c r="A194" s="3">
        <v>1543</v>
      </c>
      <c r="B194" s="4">
        <v>44.5891</v>
      </c>
      <c r="C194" s="4">
        <v>4308.2501</v>
      </c>
      <c r="D194" s="4">
        <v>581.6048</v>
      </c>
      <c r="E194" s="4">
        <v>55094.8731</v>
      </c>
      <c r="F194" s="4">
        <v>626.1939</v>
      </c>
      <c r="G194" s="4">
        <v>59403.123199999995</v>
      </c>
      <c r="H194" s="4">
        <v>605.2177</v>
      </c>
      <c r="I194" s="4">
        <v>5342.3694</v>
      </c>
      <c r="J194" s="4">
        <v>1357.7314</v>
      </c>
      <c r="K194" s="4">
        <v>11944.8549</v>
      </c>
      <c r="L194" s="4">
        <v>1962.9490999999998</v>
      </c>
      <c r="M194" s="4">
        <v>17287.2243</v>
      </c>
      <c r="N194" s="4">
        <v>76690.3475</v>
      </c>
      <c r="O194" s="1">
        <v>0.7745840922157771</v>
      </c>
      <c r="P194" s="1">
        <v>0.2254159077842228</v>
      </c>
    </row>
    <row r="195" spans="1:16" ht="12.75">
      <c r="A195" s="3">
        <v>1544</v>
      </c>
      <c r="B195" s="4">
        <v>46.099</v>
      </c>
      <c r="C195" s="4">
        <v>4400.8773</v>
      </c>
      <c r="D195" s="4">
        <v>583.1982</v>
      </c>
      <c r="E195" s="4">
        <v>55245.818</v>
      </c>
      <c r="F195" s="4">
        <v>629.2972000000001</v>
      </c>
      <c r="G195" s="4">
        <v>59646.6953</v>
      </c>
      <c r="H195" s="4">
        <v>521.3063000000001</v>
      </c>
      <c r="I195" s="4">
        <v>4623.1099</v>
      </c>
      <c r="J195" s="4">
        <v>1361.4512</v>
      </c>
      <c r="K195" s="4">
        <v>11977.5805</v>
      </c>
      <c r="L195" s="4">
        <v>1882.7575000000002</v>
      </c>
      <c r="M195" s="4">
        <v>16600.6904</v>
      </c>
      <c r="N195" s="4">
        <v>76247.3857</v>
      </c>
      <c r="O195" s="1">
        <v>0.7822785627652018</v>
      </c>
      <c r="P195" s="1">
        <v>0.2177214372347982</v>
      </c>
    </row>
    <row r="196" spans="1:16" ht="12.75">
      <c r="A196" s="3">
        <v>1545</v>
      </c>
      <c r="B196" s="4">
        <v>35.7201</v>
      </c>
      <c r="C196" s="4">
        <v>3382.2073</v>
      </c>
      <c r="D196" s="4">
        <v>863.2077</v>
      </c>
      <c r="E196" s="4">
        <v>70101.1029</v>
      </c>
      <c r="F196" s="4">
        <v>898.9278</v>
      </c>
      <c r="G196" s="4">
        <v>73483.31019999999</v>
      </c>
      <c r="H196" s="4">
        <v>268.3666</v>
      </c>
      <c r="I196" s="4">
        <v>2392.3406</v>
      </c>
      <c r="J196" s="4">
        <v>1029.7842</v>
      </c>
      <c r="K196" s="4">
        <v>9063.3043</v>
      </c>
      <c r="L196" s="4">
        <v>1298.1508000000001</v>
      </c>
      <c r="M196" s="4">
        <v>11455.6449</v>
      </c>
      <c r="N196" s="4">
        <v>84938.95509999999</v>
      </c>
      <c r="O196" s="1">
        <v>0.8651308473654629</v>
      </c>
      <c r="P196" s="1">
        <v>0.1348691526345372</v>
      </c>
    </row>
    <row r="197" spans="1:14" ht="12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6" ht="12.75">
      <c r="A198" s="3" t="s">
        <v>57</v>
      </c>
      <c r="B198" s="4">
        <f aca="true" t="shared" si="23" ref="B198:N198">SUM(B192:B197)/5</f>
        <v>43.11728</v>
      </c>
      <c r="C198" s="4">
        <f t="shared" si="23"/>
        <v>4141.5669800000005</v>
      </c>
      <c r="D198" s="4">
        <f t="shared" si="23"/>
        <v>500.78276000000005</v>
      </c>
      <c r="E198" s="4">
        <f t="shared" si="23"/>
        <v>45196.49214</v>
      </c>
      <c r="F198" s="4">
        <f t="shared" si="23"/>
        <v>543.90004</v>
      </c>
      <c r="G198" s="4">
        <f t="shared" si="23"/>
        <v>49338.05911999999</v>
      </c>
      <c r="H198" s="4">
        <f t="shared" si="23"/>
        <v>521.0652</v>
      </c>
      <c r="I198" s="4">
        <f t="shared" si="23"/>
        <v>4608.51174</v>
      </c>
      <c r="J198" s="4">
        <f t="shared" si="23"/>
        <v>1796.3804800000003</v>
      </c>
      <c r="K198" s="4">
        <f t="shared" si="23"/>
        <v>15819.92214</v>
      </c>
      <c r="L198" s="4">
        <f t="shared" si="23"/>
        <v>2317.44568</v>
      </c>
      <c r="M198" s="4">
        <f t="shared" si="23"/>
        <v>20428.43388</v>
      </c>
      <c r="N198" s="4">
        <f t="shared" si="23"/>
        <v>69766.49299999999</v>
      </c>
      <c r="O198" s="1">
        <f>G198/N198</f>
        <v>0.7071884653855254</v>
      </c>
      <c r="P198" s="1">
        <f>M198/N198</f>
        <v>0.2928115346144747</v>
      </c>
    </row>
    <row r="199" spans="1:14" ht="12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6" ht="12.75">
      <c r="A200" s="3">
        <v>1546</v>
      </c>
      <c r="B200" s="4">
        <v>18.3474</v>
      </c>
      <c r="C200" s="4">
        <v>1737.2407</v>
      </c>
      <c r="D200" s="4">
        <v>1891.3906</v>
      </c>
      <c r="E200" s="4">
        <v>135488.0167</v>
      </c>
      <c r="F200" s="4">
        <v>1909.738</v>
      </c>
      <c r="G200" s="4">
        <v>137225.2574</v>
      </c>
      <c r="H200" s="4">
        <v>30.8738</v>
      </c>
      <c r="I200" s="4">
        <v>278.7441</v>
      </c>
      <c r="J200" s="4">
        <v>701.109</v>
      </c>
      <c r="K200" s="4">
        <v>6183.6529</v>
      </c>
      <c r="L200" s="4">
        <v>731.9828</v>
      </c>
      <c r="M200" s="4">
        <v>6462.397</v>
      </c>
      <c r="N200" s="4">
        <v>143687.6544</v>
      </c>
      <c r="O200" s="1">
        <v>0.9550246886067896</v>
      </c>
      <c r="P200" s="1">
        <v>0.04497531139321041</v>
      </c>
    </row>
    <row r="201" spans="1:16" ht="12.75">
      <c r="A201" s="3">
        <v>1547</v>
      </c>
      <c r="B201" s="4">
        <v>18.3474</v>
      </c>
      <c r="C201" s="4">
        <v>1737.2407</v>
      </c>
      <c r="D201" s="4">
        <v>253.7816</v>
      </c>
      <c r="E201" s="4">
        <v>24044.957</v>
      </c>
      <c r="F201" s="4">
        <v>272.129</v>
      </c>
      <c r="G201" s="4">
        <v>25782.197699999997</v>
      </c>
      <c r="H201" s="4">
        <v>30.8738</v>
      </c>
      <c r="I201" s="4">
        <v>278.7441</v>
      </c>
      <c r="J201" s="4">
        <v>487.4348</v>
      </c>
      <c r="K201" s="4">
        <v>4285.6691</v>
      </c>
      <c r="L201" s="4">
        <v>518.3086</v>
      </c>
      <c r="M201" s="4">
        <v>4564.4132</v>
      </c>
      <c r="N201" s="4">
        <v>30346.610899999996</v>
      </c>
      <c r="O201" s="1">
        <v>0.8495906770268044</v>
      </c>
      <c r="P201" s="1">
        <v>0.15040932297319567</v>
      </c>
    </row>
    <row r="202" spans="1:16" ht="12.75">
      <c r="A202" s="3">
        <v>1548</v>
      </c>
      <c r="B202" s="4">
        <v>27.9175</v>
      </c>
      <c r="C202" s="4">
        <v>2666.718</v>
      </c>
      <c r="D202" s="4">
        <v>225.9314</v>
      </c>
      <c r="E202" s="4">
        <v>21411.3325</v>
      </c>
      <c r="F202" s="4">
        <v>253.8489</v>
      </c>
      <c r="G202" s="4">
        <v>24078.0505</v>
      </c>
      <c r="H202" s="4">
        <v>160.67</v>
      </c>
      <c r="I202" s="4">
        <v>1436.4568</v>
      </c>
      <c r="J202" s="4">
        <v>481.6242</v>
      </c>
      <c r="K202" s="4">
        <v>4237.7166</v>
      </c>
      <c r="L202" s="4">
        <v>642.2941999999999</v>
      </c>
      <c r="M202" s="4">
        <v>5674.1734</v>
      </c>
      <c r="N202" s="4">
        <v>29752.2239</v>
      </c>
      <c r="O202" s="1">
        <v>0.8092857388048899</v>
      </c>
      <c r="P202" s="1">
        <v>0.19071426119511017</v>
      </c>
    </row>
    <row r="203" spans="1:16" ht="12.75">
      <c r="A203" s="3">
        <v>1549</v>
      </c>
      <c r="B203" s="4">
        <v>50.2778</v>
      </c>
      <c r="C203" s="4">
        <v>4820.9813</v>
      </c>
      <c r="D203" s="4">
        <v>560.94</v>
      </c>
      <c r="E203" s="4">
        <v>53279.93</v>
      </c>
      <c r="F203" s="4">
        <v>611.2178</v>
      </c>
      <c r="G203" s="4">
        <v>58100.9113</v>
      </c>
      <c r="H203" s="4">
        <v>378.9139</v>
      </c>
      <c r="I203" s="4">
        <v>3384.39</v>
      </c>
      <c r="J203" s="4">
        <v>2320.4997</v>
      </c>
      <c r="K203" s="4">
        <v>20484.2743</v>
      </c>
      <c r="L203" s="4">
        <v>2699.4136</v>
      </c>
      <c r="M203" s="4">
        <v>23868.6643</v>
      </c>
      <c r="N203" s="4">
        <v>81969.5756</v>
      </c>
      <c r="O203" s="1">
        <v>0.7088106882915227</v>
      </c>
      <c r="P203" s="1">
        <v>0.2911893117084774</v>
      </c>
    </row>
    <row r="204" spans="1:16" ht="12.75">
      <c r="A204" s="3">
        <v>1550</v>
      </c>
      <c r="B204" s="4">
        <v>50.2778</v>
      </c>
      <c r="C204" s="4">
        <v>4820.9813</v>
      </c>
      <c r="D204" s="4">
        <v>560.94</v>
      </c>
      <c r="E204" s="4">
        <v>53279.93</v>
      </c>
      <c r="F204" s="4">
        <v>611.2178</v>
      </c>
      <c r="G204" s="4">
        <v>58100.9113</v>
      </c>
      <c r="H204" s="4">
        <v>378.9139</v>
      </c>
      <c r="I204" s="4">
        <v>3384.39</v>
      </c>
      <c r="J204" s="4">
        <v>2320.4997</v>
      </c>
      <c r="K204" s="4">
        <v>20484.2743</v>
      </c>
      <c r="L204" s="4">
        <v>2699.4136</v>
      </c>
      <c r="M204" s="4">
        <v>23868.6643</v>
      </c>
      <c r="N204" s="4">
        <v>81969.5756</v>
      </c>
      <c r="O204" s="1">
        <v>0.7088106882915227</v>
      </c>
      <c r="P204" s="1">
        <v>0.2911893117084774</v>
      </c>
    </row>
    <row r="205" spans="1:14" ht="12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6" ht="12.75">
      <c r="A206" s="3" t="s">
        <v>58</v>
      </c>
      <c r="B206" s="4">
        <f aca="true" t="shared" si="24" ref="B206:N206">SUM(B200:B205)/5</f>
        <v>33.03358</v>
      </c>
      <c r="C206" s="4">
        <f t="shared" si="24"/>
        <v>3156.6324</v>
      </c>
      <c r="D206" s="4">
        <f t="shared" si="24"/>
        <v>698.59672</v>
      </c>
      <c r="E206" s="4">
        <f t="shared" si="24"/>
        <v>57500.83323999999</v>
      </c>
      <c r="F206" s="4">
        <f t="shared" si="24"/>
        <v>731.6303</v>
      </c>
      <c r="G206" s="4">
        <f t="shared" si="24"/>
        <v>60657.465639999995</v>
      </c>
      <c r="H206" s="4">
        <f t="shared" si="24"/>
        <v>196.04908</v>
      </c>
      <c r="I206" s="4">
        <f t="shared" si="24"/>
        <v>1752.545</v>
      </c>
      <c r="J206" s="4">
        <f t="shared" si="24"/>
        <v>1262.23348</v>
      </c>
      <c r="K206" s="4">
        <f t="shared" si="24"/>
        <v>11135.117440000002</v>
      </c>
      <c r="L206" s="4">
        <f t="shared" si="24"/>
        <v>1458.28256</v>
      </c>
      <c r="M206" s="4">
        <f t="shared" si="24"/>
        <v>12887.66244</v>
      </c>
      <c r="N206" s="4">
        <f t="shared" si="24"/>
        <v>73545.12808</v>
      </c>
      <c r="O206" s="1">
        <f>G206/N206</f>
        <v>0.824765245823201</v>
      </c>
      <c r="P206" s="1">
        <f>M206/N206</f>
        <v>0.17523475417679904</v>
      </c>
    </row>
    <row r="207" spans="1:14" ht="12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6" ht="12.75">
      <c r="A208" s="3">
        <v>1551</v>
      </c>
      <c r="B208" s="4">
        <v>37.5558</v>
      </c>
      <c r="C208" s="4">
        <v>3594.6249</v>
      </c>
      <c r="D208" s="4">
        <v>560.94</v>
      </c>
      <c r="E208" s="4">
        <v>53279.93</v>
      </c>
      <c r="F208" s="4">
        <v>598.4958</v>
      </c>
      <c r="G208" s="4">
        <v>56874.5549</v>
      </c>
      <c r="H208" s="4">
        <v>542.3599</v>
      </c>
      <c r="I208" s="4">
        <v>4811.7256</v>
      </c>
      <c r="J208" s="4">
        <v>2320.4997</v>
      </c>
      <c r="K208" s="4">
        <v>20484.2743</v>
      </c>
      <c r="L208" s="4">
        <v>2862.8596</v>
      </c>
      <c r="M208" s="4">
        <v>25295.999900000003</v>
      </c>
      <c r="N208" s="4">
        <v>82170.55480000001</v>
      </c>
      <c r="O208" s="1">
        <v>0.6921524996202166</v>
      </c>
      <c r="P208" s="1">
        <v>0.30784750037978326</v>
      </c>
    </row>
    <row r="209" spans="1:16" ht="12.75">
      <c r="A209" s="3">
        <v>1552</v>
      </c>
      <c r="B209" s="4">
        <v>28.2878</v>
      </c>
      <c r="C209" s="4">
        <v>2681.1729</v>
      </c>
      <c r="D209" s="4">
        <v>1050.8503</v>
      </c>
      <c r="E209" s="4">
        <v>99574.2229</v>
      </c>
      <c r="F209" s="4">
        <v>1079.1381000000001</v>
      </c>
      <c r="G209" s="4">
        <v>102255.3958</v>
      </c>
      <c r="H209" s="4">
        <v>1462.036</v>
      </c>
      <c r="I209" s="4">
        <v>12901.9637</v>
      </c>
      <c r="J209" s="4">
        <v>7305.6039</v>
      </c>
      <c r="K209" s="4">
        <v>64090.5704</v>
      </c>
      <c r="L209" s="4">
        <v>8767.6399</v>
      </c>
      <c r="M209" s="4">
        <v>76992.53409999999</v>
      </c>
      <c r="N209" s="4">
        <v>179247.9299</v>
      </c>
      <c r="O209" s="1">
        <v>0.5704690472969306</v>
      </c>
      <c r="P209" s="1">
        <v>0.4295309527030694</v>
      </c>
    </row>
    <row r="210" spans="1:16" ht="12.75">
      <c r="A210" s="3">
        <v>1553</v>
      </c>
      <c r="B210" s="4">
        <v>27.1042</v>
      </c>
      <c r="C210" s="4">
        <v>2584.7542</v>
      </c>
      <c r="D210" s="4">
        <v>765.8074</v>
      </c>
      <c r="E210" s="4">
        <v>72524.532</v>
      </c>
      <c r="F210" s="4">
        <v>792.9116</v>
      </c>
      <c r="G210" s="4">
        <v>75109.2862</v>
      </c>
      <c r="H210" s="4">
        <v>719.2378</v>
      </c>
      <c r="I210" s="4">
        <v>6321.1232</v>
      </c>
      <c r="J210" s="4">
        <v>5170.1672</v>
      </c>
      <c r="K210" s="4">
        <v>45272.9143</v>
      </c>
      <c r="L210" s="4">
        <v>5889.405</v>
      </c>
      <c r="M210" s="4">
        <v>51594.0375</v>
      </c>
      <c r="N210" s="4">
        <v>126703.32370000001</v>
      </c>
      <c r="O210" s="1">
        <v>0.5927964950456939</v>
      </c>
      <c r="P210" s="1">
        <v>0.4072035049543061</v>
      </c>
    </row>
    <row r="211" spans="1:16" ht="12.75">
      <c r="A211" s="3">
        <v>1554</v>
      </c>
      <c r="B211" s="4">
        <v>28.837</v>
      </c>
      <c r="C211" s="4">
        <v>2755.7144</v>
      </c>
      <c r="D211" s="4">
        <v>593.3859</v>
      </c>
      <c r="E211" s="4">
        <v>56185.1176</v>
      </c>
      <c r="F211" s="4">
        <v>622.2229</v>
      </c>
      <c r="G211" s="4">
        <v>58940.831999999995</v>
      </c>
      <c r="H211" s="4">
        <v>518.5785</v>
      </c>
      <c r="I211" s="4">
        <v>4539.3459</v>
      </c>
      <c r="J211" s="4">
        <v>3743.7612</v>
      </c>
      <c r="K211" s="4">
        <v>32741.3299</v>
      </c>
      <c r="L211" s="4">
        <v>4262.3396999999995</v>
      </c>
      <c r="M211" s="4">
        <v>37280.6758</v>
      </c>
      <c r="N211" s="4">
        <v>96221.50779999999</v>
      </c>
      <c r="O211" s="1">
        <v>0.6125536103893812</v>
      </c>
      <c r="P211" s="1">
        <v>0.38744638961061884</v>
      </c>
    </row>
    <row r="212" spans="1:16" ht="12.75">
      <c r="A212" s="3">
        <v>1555</v>
      </c>
      <c r="B212" s="4">
        <v>28.837</v>
      </c>
      <c r="C212" s="4">
        <v>2755.7144</v>
      </c>
      <c r="D212" s="4">
        <v>666.878</v>
      </c>
      <c r="E212" s="4">
        <v>63159.2632</v>
      </c>
      <c r="F212" s="4">
        <v>695.715</v>
      </c>
      <c r="G212" s="4">
        <v>65914.9776</v>
      </c>
      <c r="H212" s="4">
        <v>518.5785</v>
      </c>
      <c r="I212" s="4">
        <v>4539.3459</v>
      </c>
      <c r="J212" s="4">
        <v>7469.2144</v>
      </c>
      <c r="K212" s="4">
        <v>70155.9236</v>
      </c>
      <c r="L212" s="4">
        <v>7987.7928999999995</v>
      </c>
      <c r="M212" s="4">
        <v>74695.2695</v>
      </c>
      <c r="N212" s="4">
        <v>140610.24709999998</v>
      </c>
      <c r="O212" s="1">
        <v>0.4687779088612384</v>
      </c>
      <c r="P212" s="1">
        <v>0.5312220911387617</v>
      </c>
    </row>
    <row r="213" spans="1:14" ht="12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6" ht="12.75">
      <c r="A214" s="3" t="s">
        <v>59</v>
      </c>
      <c r="B214" s="4">
        <f aca="true" t="shared" si="25" ref="B214:N214">SUM(B208:B213)/5</f>
        <v>30.124360000000003</v>
      </c>
      <c r="C214" s="4">
        <f t="shared" si="25"/>
        <v>2874.3961600000002</v>
      </c>
      <c r="D214" s="4">
        <f t="shared" si="25"/>
        <v>727.5723200000001</v>
      </c>
      <c r="E214" s="4">
        <f t="shared" si="25"/>
        <v>68944.61314</v>
      </c>
      <c r="F214" s="4">
        <f t="shared" si="25"/>
        <v>757.69668</v>
      </c>
      <c r="G214" s="4">
        <f t="shared" si="25"/>
        <v>71819.00929999999</v>
      </c>
      <c r="H214" s="4">
        <f t="shared" si="25"/>
        <v>752.15814</v>
      </c>
      <c r="I214" s="4">
        <f t="shared" si="25"/>
        <v>6622.70086</v>
      </c>
      <c r="J214" s="4">
        <f t="shared" si="25"/>
        <v>5201.84928</v>
      </c>
      <c r="K214" s="4">
        <f t="shared" si="25"/>
        <v>46549.0025</v>
      </c>
      <c r="L214" s="4">
        <f t="shared" si="25"/>
        <v>5954.00742</v>
      </c>
      <c r="M214" s="4">
        <f t="shared" si="25"/>
        <v>53171.70336</v>
      </c>
      <c r="N214" s="4">
        <f t="shared" si="25"/>
        <v>124990.71266</v>
      </c>
      <c r="O214" s="1">
        <f>G214/N214</f>
        <v>0.5745947660556365</v>
      </c>
      <c r="P214" s="1">
        <f>M214/N214</f>
        <v>0.42540523394436336</v>
      </c>
    </row>
    <row r="215" spans="1:14" ht="12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6" ht="12.75">
      <c r="A216" s="3">
        <v>1556</v>
      </c>
      <c r="B216" s="4">
        <v>6.3204</v>
      </c>
      <c r="C216" s="4">
        <v>603.9922</v>
      </c>
      <c r="D216" s="4">
        <v>744.4611</v>
      </c>
      <c r="E216" s="4">
        <v>70521.9939</v>
      </c>
      <c r="F216" s="4">
        <v>750.7814999999999</v>
      </c>
      <c r="G216" s="4">
        <v>71125.9861</v>
      </c>
      <c r="H216" s="4">
        <v>113.6611</v>
      </c>
      <c r="I216" s="4">
        <v>994.9251</v>
      </c>
      <c r="J216" s="4">
        <v>11479.9377</v>
      </c>
      <c r="K216" s="4">
        <v>110449.8405</v>
      </c>
      <c r="L216" s="4">
        <v>11593.5988</v>
      </c>
      <c r="M216" s="4">
        <v>111444.7656</v>
      </c>
      <c r="N216" s="4">
        <v>182570.7517</v>
      </c>
      <c r="O216" s="1">
        <v>0.3895803979427883</v>
      </c>
      <c r="P216" s="1">
        <v>0.6104196020572117</v>
      </c>
    </row>
    <row r="217" spans="1:16" ht="12.75">
      <c r="A217" s="3">
        <v>1557</v>
      </c>
      <c r="B217" s="4">
        <v>50.24869</v>
      </c>
      <c r="C217" s="4">
        <v>5236.0675</v>
      </c>
      <c r="D217" s="4">
        <v>742.427</v>
      </c>
      <c r="E217" s="4">
        <v>70329.3108</v>
      </c>
      <c r="F217" s="4">
        <v>792.67569</v>
      </c>
      <c r="G217" s="4">
        <v>75565.37830000001</v>
      </c>
      <c r="H217" s="4">
        <v>8858.2356</v>
      </c>
      <c r="I217" s="4">
        <v>85277.7219</v>
      </c>
      <c r="J217" s="4">
        <v>11448.5718</v>
      </c>
      <c r="K217" s="4">
        <v>110148.065</v>
      </c>
      <c r="L217" s="4">
        <v>20306.807399999998</v>
      </c>
      <c r="M217" s="4">
        <v>195425.7869</v>
      </c>
      <c r="N217" s="4">
        <v>270991.16520000005</v>
      </c>
      <c r="O217" s="1">
        <v>0.2788481249720092</v>
      </c>
      <c r="P217" s="1">
        <v>0.7211518750279907</v>
      </c>
    </row>
    <row r="218" spans="1:16" ht="12.75">
      <c r="A218" s="3">
        <v>1558</v>
      </c>
      <c r="B218" s="4">
        <v>59.5479</v>
      </c>
      <c r="C218" s="4">
        <v>6205.08</v>
      </c>
      <c r="D218" s="4">
        <v>628.1892</v>
      </c>
      <c r="E218" s="4">
        <v>63334.1822</v>
      </c>
      <c r="F218" s="4">
        <v>687.7371</v>
      </c>
      <c r="G218" s="4">
        <v>69539.2622</v>
      </c>
      <c r="H218" s="4">
        <v>10497.5845</v>
      </c>
      <c r="I218" s="4">
        <v>101059.6379</v>
      </c>
      <c r="J218" s="4">
        <v>9314.9614</v>
      </c>
      <c r="K218" s="4">
        <v>91454.5875</v>
      </c>
      <c r="L218" s="4">
        <v>19812.5459</v>
      </c>
      <c r="M218" s="4">
        <v>192514.2254</v>
      </c>
      <c r="N218" s="4">
        <v>262053.4876</v>
      </c>
      <c r="O218" s="1">
        <v>0.26536285716656877</v>
      </c>
      <c r="P218" s="1">
        <v>0.7346371428334313</v>
      </c>
    </row>
    <row r="219" spans="1:16" ht="12.75">
      <c r="A219" s="3">
        <v>1559</v>
      </c>
      <c r="B219" s="4">
        <v>28.9846</v>
      </c>
      <c r="C219" s="4">
        <v>3200.4215</v>
      </c>
      <c r="D219" s="4">
        <v>501.295</v>
      </c>
      <c r="E219" s="4">
        <v>55422.7695</v>
      </c>
      <c r="F219" s="4">
        <v>530.2796000000001</v>
      </c>
      <c r="G219" s="4">
        <v>58623.191</v>
      </c>
      <c r="H219" s="4">
        <v>561.215</v>
      </c>
      <c r="I219" s="4">
        <v>5514.5466</v>
      </c>
      <c r="J219" s="4">
        <v>6958.7061</v>
      </c>
      <c r="K219" s="4">
        <v>70754.5006</v>
      </c>
      <c r="L219" s="4">
        <v>7519.9211000000005</v>
      </c>
      <c r="M219" s="4">
        <v>76269.0472</v>
      </c>
      <c r="N219" s="4">
        <v>134892.2382</v>
      </c>
      <c r="O219" s="1">
        <v>0.4345927666577928</v>
      </c>
      <c r="P219" s="1">
        <v>0.5654072333422072</v>
      </c>
    </row>
    <row r="220" spans="1:16" ht="12.75">
      <c r="A220" s="3">
        <v>1560</v>
      </c>
      <c r="B220" s="4">
        <v>38.4895</v>
      </c>
      <c r="C220" s="4">
        <v>4267.2736</v>
      </c>
      <c r="D220" s="4">
        <v>460.4349</v>
      </c>
      <c r="E220" s="4">
        <v>50653.9176</v>
      </c>
      <c r="F220" s="4">
        <v>498.92440000000005</v>
      </c>
      <c r="G220" s="4">
        <v>54921.1912</v>
      </c>
      <c r="H220" s="4">
        <v>307.7376</v>
      </c>
      <c r="I220" s="4">
        <v>3121.735</v>
      </c>
      <c r="J220" s="4">
        <v>1189.7334</v>
      </c>
      <c r="K220" s="4">
        <v>12088.5952</v>
      </c>
      <c r="L220" s="4">
        <v>1497.471</v>
      </c>
      <c r="M220" s="4">
        <v>15210.3302</v>
      </c>
      <c r="N220" s="4">
        <v>70131.5214</v>
      </c>
      <c r="O220" s="1">
        <v>0.7831170649607496</v>
      </c>
      <c r="P220" s="1">
        <v>0.21688293503925044</v>
      </c>
    </row>
    <row r="221" spans="1:14" ht="12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6" ht="12.75">
      <c r="A222" s="3" t="s">
        <v>61</v>
      </c>
      <c r="B222" s="4">
        <f aca="true" t="shared" si="26" ref="B222:N222">SUM(B216:B221)/5</f>
        <v>36.71821799999999</v>
      </c>
      <c r="C222" s="4">
        <f t="shared" si="26"/>
        <v>3902.56696</v>
      </c>
      <c r="D222" s="4">
        <f t="shared" si="26"/>
        <v>615.36144</v>
      </c>
      <c r="E222" s="4">
        <f t="shared" si="26"/>
        <v>62052.4348</v>
      </c>
      <c r="F222" s="4">
        <f t="shared" si="26"/>
        <v>652.079658</v>
      </c>
      <c r="G222" s="4">
        <f t="shared" si="26"/>
        <v>65955.00176</v>
      </c>
      <c r="H222" s="4">
        <f t="shared" si="26"/>
        <v>4067.6867600000005</v>
      </c>
      <c r="I222" s="4">
        <f t="shared" si="26"/>
        <v>39193.713299999996</v>
      </c>
      <c r="J222" s="4">
        <f t="shared" si="26"/>
        <v>8078.38208</v>
      </c>
      <c r="K222" s="4">
        <f t="shared" si="26"/>
        <v>78979.11776000001</v>
      </c>
      <c r="L222" s="4">
        <f t="shared" si="26"/>
        <v>12146.068839999998</v>
      </c>
      <c r="M222" s="4">
        <f t="shared" si="26"/>
        <v>118172.83106</v>
      </c>
      <c r="N222" s="4">
        <f t="shared" si="26"/>
        <v>184127.83282</v>
      </c>
      <c r="O222" s="1">
        <f>G222/N222</f>
        <v>0.3582022378141842</v>
      </c>
      <c r="P222" s="1">
        <f>M222/N222</f>
        <v>0.6417977621858157</v>
      </c>
    </row>
    <row r="223" spans="1:14" ht="12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6" ht="12.75">
      <c r="A224" s="3">
        <v>1561</v>
      </c>
      <c r="B224" s="4">
        <v>38.3844</v>
      </c>
      <c r="C224" s="4">
        <v>4255.6143</v>
      </c>
      <c r="D224" s="4">
        <v>383.3378</v>
      </c>
      <c r="E224" s="4">
        <v>42239.896</v>
      </c>
      <c r="F224" s="4">
        <v>421.72220000000004</v>
      </c>
      <c r="G224" s="4">
        <v>46495.5103</v>
      </c>
      <c r="H224" s="4">
        <v>306.8968</v>
      </c>
      <c r="I224" s="4">
        <v>3113.2057</v>
      </c>
      <c r="J224" s="4">
        <v>4689.9197</v>
      </c>
      <c r="K224" s="4">
        <v>47886.7934</v>
      </c>
      <c r="L224" s="4">
        <v>4996.816500000001</v>
      </c>
      <c r="M224" s="4">
        <v>50999.9991</v>
      </c>
      <c r="N224" s="4">
        <v>97495.50940000001</v>
      </c>
      <c r="O224" s="1">
        <v>0.47689899346276965</v>
      </c>
      <c r="P224" s="1">
        <v>0.5231010065372302</v>
      </c>
    </row>
    <row r="225" spans="1:16" ht="12.75">
      <c r="A225" s="3">
        <v>1562</v>
      </c>
      <c r="B225" s="4">
        <v>263.4017</v>
      </c>
      <c r="C225" s="4">
        <v>29275.5396</v>
      </c>
      <c r="D225" s="4">
        <v>382.539</v>
      </c>
      <c r="E225" s="4">
        <v>41748.8409</v>
      </c>
      <c r="F225" s="4">
        <v>645.9407</v>
      </c>
      <c r="G225" s="4">
        <v>71024.3805</v>
      </c>
      <c r="H225" s="4">
        <v>967.8613</v>
      </c>
      <c r="I225" s="4">
        <v>9873.8572</v>
      </c>
      <c r="J225" s="4">
        <v>7218.9356</v>
      </c>
      <c r="K225" s="4">
        <v>73704.5257</v>
      </c>
      <c r="L225" s="4">
        <v>8186.796899999999</v>
      </c>
      <c r="M225" s="4">
        <v>83578.3829</v>
      </c>
      <c r="N225" s="4">
        <v>154602.7634</v>
      </c>
      <c r="O225" s="1">
        <v>0.4593991655649798</v>
      </c>
      <c r="P225" s="1">
        <v>0.5406008344350202</v>
      </c>
    </row>
    <row r="226" spans="1:16" ht="12.75">
      <c r="A226" s="3">
        <v>1563</v>
      </c>
      <c r="B226" s="4">
        <v>359.2099</v>
      </c>
      <c r="C226" s="4">
        <v>39928.5347</v>
      </c>
      <c r="D226" s="4">
        <v>338.411</v>
      </c>
      <c r="E226" s="4">
        <v>37514.4384</v>
      </c>
      <c r="F226" s="4">
        <v>697.6209</v>
      </c>
      <c r="G226" s="4">
        <v>77442.9731</v>
      </c>
      <c r="H226" s="4">
        <v>1249.2877</v>
      </c>
      <c r="I226" s="4">
        <v>12752.4158</v>
      </c>
      <c r="J226" s="4">
        <v>4369.4903</v>
      </c>
      <c r="K226" s="4">
        <v>44595.2371</v>
      </c>
      <c r="L226" s="4">
        <v>5618.778</v>
      </c>
      <c r="M226" s="4">
        <v>57347.6529</v>
      </c>
      <c r="N226" s="4">
        <v>134790.626</v>
      </c>
      <c r="O226" s="1">
        <v>0.5745427215391077</v>
      </c>
      <c r="P226" s="1">
        <v>0.42545727846089243</v>
      </c>
    </row>
    <row r="227" spans="1:16" ht="12.75">
      <c r="A227" s="3">
        <v>1564</v>
      </c>
      <c r="B227" s="4">
        <v>360.194</v>
      </c>
      <c r="C227" s="4">
        <v>40037.948</v>
      </c>
      <c r="D227" s="4">
        <v>339.3381</v>
      </c>
      <c r="E227" s="4">
        <v>37617.2177</v>
      </c>
      <c r="F227" s="4">
        <v>699.5321</v>
      </c>
      <c r="G227" s="4">
        <v>77655.1657</v>
      </c>
      <c r="H227" s="4">
        <v>1252.7104</v>
      </c>
      <c r="I227" s="4">
        <v>12787.3539</v>
      </c>
      <c r="J227" s="4">
        <v>4381.4615</v>
      </c>
      <c r="K227" s="4">
        <v>44717.4158</v>
      </c>
      <c r="L227" s="4">
        <v>5634.1719</v>
      </c>
      <c r="M227" s="4">
        <v>57504.769700000004</v>
      </c>
      <c r="N227" s="4">
        <v>135159.93540000002</v>
      </c>
      <c r="O227" s="1">
        <v>0.5745427849619998</v>
      </c>
      <c r="P227" s="1">
        <v>0.42545721503800005</v>
      </c>
    </row>
    <row r="228" spans="1:16" ht="12.75">
      <c r="A228" s="3">
        <v>1565</v>
      </c>
      <c r="B228" s="4">
        <v>345.4637</v>
      </c>
      <c r="C228" s="4">
        <v>38400.9063</v>
      </c>
      <c r="D228" s="4">
        <v>92.2539</v>
      </c>
      <c r="E228" s="4">
        <v>10198.2437</v>
      </c>
      <c r="F228" s="4">
        <v>437.7176</v>
      </c>
      <c r="G228" s="4">
        <v>48599.15</v>
      </c>
      <c r="H228" s="4">
        <v>4015.2119</v>
      </c>
      <c r="I228" s="4">
        <v>40916.6919</v>
      </c>
      <c r="J228" s="4">
        <v>13436.9171</v>
      </c>
      <c r="K228" s="4">
        <v>137049.2111</v>
      </c>
      <c r="L228" s="4">
        <v>17452.129</v>
      </c>
      <c r="M228" s="4">
        <v>177965.903</v>
      </c>
      <c r="N228" s="4">
        <v>226565.05299999999</v>
      </c>
      <c r="O228" s="1">
        <v>0.214504175981633</v>
      </c>
      <c r="P228" s="1">
        <v>0.785495824018367</v>
      </c>
    </row>
    <row r="229" spans="1:14" ht="12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6" ht="12.75">
      <c r="A230" s="3" t="s">
        <v>62</v>
      </c>
      <c r="B230" s="4">
        <f aca="true" t="shared" si="27" ref="B230:N230">SUM(B224:B229)/5</f>
        <v>273.33074</v>
      </c>
      <c r="C230" s="4">
        <f t="shared" si="27"/>
        <v>30379.70858</v>
      </c>
      <c r="D230" s="4">
        <f t="shared" si="27"/>
        <v>307.17596</v>
      </c>
      <c r="E230" s="4">
        <f t="shared" si="27"/>
        <v>33863.72734</v>
      </c>
      <c r="F230" s="4">
        <f t="shared" si="27"/>
        <v>580.5067</v>
      </c>
      <c r="G230" s="4">
        <f t="shared" si="27"/>
        <v>64243.43592</v>
      </c>
      <c r="H230" s="4">
        <f t="shared" si="27"/>
        <v>1558.39362</v>
      </c>
      <c r="I230" s="4">
        <f t="shared" si="27"/>
        <v>15888.7049</v>
      </c>
      <c r="J230" s="4">
        <f t="shared" si="27"/>
        <v>6819.344840000001</v>
      </c>
      <c r="K230" s="4">
        <f t="shared" si="27"/>
        <v>69590.63662</v>
      </c>
      <c r="L230" s="4">
        <f t="shared" si="27"/>
        <v>8377.73846</v>
      </c>
      <c r="M230" s="4">
        <f t="shared" si="27"/>
        <v>85479.34151999999</v>
      </c>
      <c r="N230" s="4">
        <f t="shared" si="27"/>
        <v>149722.77744</v>
      </c>
      <c r="O230" s="1">
        <f>G230/N230</f>
        <v>0.4290825819454555</v>
      </c>
      <c r="P230" s="1">
        <f>M230/N230</f>
        <v>0.5709174180545443</v>
      </c>
    </row>
    <row r="231" spans="1:14" ht="12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6" ht="12.75">
      <c r="A232" s="3">
        <v>1566</v>
      </c>
      <c r="B232" s="4">
        <v>338.0423</v>
      </c>
      <c r="C232" s="4">
        <v>37576.1129</v>
      </c>
      <c r="D232" s="4">
        <v>13.4117</v>
      </c>
      <c r="E232" s="4">
        <v>1447.4488</v>
      </c>
      <c r="F232" s="4">
        <v>351.454</v>
      </c>
      <c r="G232" s="4">
        <v>39023.5617</v>
      </c>
      <c r="H232" s="4">
        <v>5219.0242</v>
      </c>
      <c r="I232" s="4">
        <v>53174.496</v>
      </c>
      <c r="J232" s="4">
        <v>17039.9626</v>
      </c>
      <c r="K232" s="4">
        <v>173788.6262</v>
      </c>
      <c r="L232" s="4">
        <v>22258.9868</v>
      </c>
      <c r="M232" s="4">
        <v>226963.12219999998</v>
      </c>
      <c r="N232" s="4">
        <v>265986.6839</v>
      </c>
      <c r="O232" s="1">
        <v>0.14671246367608104</v>
      </c>
      <c r="P232" s="1">
        <v>0.8532875363239188</v>
      </c>
    </row>
    <row r="233" spans="1:16" ht="12.75">
      <c r="A233" s="3">
        <v>1567</v>
      </c>
      <c r="B233" s="4">
        <v>338.0423</v>
      </c>
      <c r="C233" s="4">
        <v>37576.1129</v>
      </c>
      <c r="D233" s="4">
        <v>103.5124</v>
      </c>
      <c r="E233" s="4">
        <v>11521.9612</v>
      </c>
      <c r="F233" s="4">
        <v>441.5547</v>
      </c>
      <c r="G233" s="4">
        <v>49098.0741</v>
      </c>
      <c r="H233" s="4">
        <v>5219.0242</v>
      </c>
      <c r="I233" s="4">
        <v>53174.496</v>
      </c>
      <c r="J233" s="4">
        <v>18532.7576</v>
      </c>
      <c r="K233" s="4">
        <v>188744.1478</v>
      </c>
      <c r="L233" s="4">
        <v>23751.7818</v>
      </c>
      <c r="M233" s="4">
        <v>241918.64380000002</v>
      </c>
      <c r="N233" s="4">
        <v>291016.71790000005</v>
      </c>
      <c r="O233" s="1">
        <v>0.16871221163614117</v>
      </c>
      <c r="P233" s="1">
        <v>0.8312877883638587</v>
      </c>
    </row>
    <row r="234" spans="1:16" ht="12.75">
      <c r="A234" s="3">
        <v>1568</v>
      </c>
      <c r="B234" s="4">
        <v>119.5168</v>
      </c>
      <c r="C234" s="4">
        <v>13274.2655</v>
      </c>
      <c r="D234" s="4">
        <v>171.2969</v>
      </c>
      <c r="E234" s="4">
        <v>19100.8065</v>
      </c>
      <c r="F234" s="4">
        <v>290.8137</v>
      </c>
      <c r="G234" s="4">
        <v>32375.072</v>
      </c>
      <c r="H234" s="4">
        <v>2860.7976</v>
      </c>
      <c r="I234" s="4">
        <v>29236.8261</v>
      </c>
      <c r="J234" s="4">
        <v>19782.5786</v>
      </c>
      <c r="K234" s="4">
        <v>201288.6142</v>
      </c>
      <c r="L234" s="4">
        <v>22643.3762</v>
      </c>
      <c r="M234" s="4">
        <v>230525.44030000002</v>
      </c>
      <c r="N234" s="4">
        <v>262900.5123</v>
      </c>
      <c r="O234" s="1">
        <v>0.12314571666964379</v>
      </c>
      <c r="P234" s="1">
        <v>0.8768542833303563</v>
      </c>
    </row>
    <row r="235" spans="1:16" ht="12.75">
      <c r="A235" s="3">
        <v>1569</v>
      </c>
      <c r="B235" s="4">
        <v>18.3017</v>
      </c>
      <c r="C235" s="4">
        <v>2017.7503</v>
      </c>
      <c r="D235" s="4">
        <v>114.8354</v>
      </c>
      <c r="E235" s="4">
        <v>12505.8161</v>
      </c>
      <c r="F235" s="4">
        <v>133.1371</v>
      </c>
      <c r="G235" s="4">
        <v>14523.5664</v>
      </c>
      <c r="H235" s="4">
        <v>1820.6818</v>
      </c>
      <c r="I235" s="4">
        <v>18685.4772</v>
      </c>
      <c r="J235" s="4">
        <v>11136.579</v>
      </c>
      <c r="K235" s="4">
        <v>117558.5529</v>
      </c>
      <c r="L235" s="4">
        <v>12957.2608</v>
      </c>
      <c r="M235" s="4">
        <v>136244.0301</v>
      </c>
      <c r="N235" s="4">
        <v>150767.5965</v>
      </c>
      <c r="O235" s="1">
        <v>0.09633082132472676</v>
      </c>
      <c r="P235" s="1">
        <v>0.9036691786752732</v>
      </c>
    </row>
    <row r="236" spans="1:16" ht="12.75">
      <c r="A236" s="3">
        <v>1570</v>
      </c>
      <c r="B236" s="4">
        <v>18.3017</v>
      </c>
      <c r="C236" s="4">
        <v>2017.7503</v>
      </c>
      <c r="D236" s="4">
        <v>99.031</v>
      </c>
      <c r="E236" s="4">
        <v>10493.9822</v>
      </c>
      <c r="F236" s="4">
        <v>117.3327</v>
      </c>
      <c r="G236" s="4">
        <v>12511.7325</v>
      </c>
      <c r="H236" s="4">
        <v>1820.6818</v>
      </c>
      <c r="I236" s="4">
        <v>18685.4772</v>
      </c>
      <c r="J236" s="4">
        <v>7538.4057</v>
      </c>
      <c r="K236" s="4">
        <v>84486.673</v>
      </c>
      <c r="L236" s="4">
        <v>9359.0875</v>
      </c>
      <c r="M236" s="4">
        <v>103172.1502</v>
      </c>
      <c r="N236" s="4">
        <v>115683.8827</v>
      </c>
      <c r="O236" s="1">
        <v>0.10815450007367361</v>
      </c>
      <c r="P236" s="1">
        <v>0.8918454999263264</v>
      </c>
    </row>
    <row r="237" spans="1:14" ht="12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6" ht="12.75">
      <c r="A238" s="3" t="s">
        <v>63</v>
      </c>
      <c r="B238" s="4">
        <f aca="true" t="shared" si="28" ref="B238:N238">SUM(B232:B237)/5</f>
        <v>166.44096</v>
      </c>
      <c r="C238" s="4">
        <f t="shared" si="28"/>
        <v>18492.39838</v>
      </c>
      <c r="D238" s="4">
        <f t="shared" si="28"/>
        <v>100.41748</v>
      </c>
      <c r="E238" s="4">
        <f t="shared" si="28"/>
        <v>11014.00296</v>
      </c>
      <c r="F238" s="4">
        <f t="shared" si="28"/>
        <v>266.85844</v>
      </c>
      <c r="G238" s="4">
        <f t="shared" si="28"/>
        <v>29506.40134</v>
      </c>
      <c r="H238" s="4">
        <f t="shared" si="28"/>
        <v>3388.0419199999997</v>
      </c>
      <c r="I238" s="4">
        <f t="shared" si="28"/>
        <v>34591.3545</v>
      </c>
      <c r="J238" s="4">
        <f t="shared" si="28"/>
        <v>14806.056700000001</v>
      </c>
      <c r="K238" s="4">
        <f t="shared" si="28"/>
        <v>153173.32281999997</v>
      </c>
      <c r="L238" s="4">
        <f t="shared" si="28"/>
        <v>18194.098619999997</v>
      </c>
      <c r="M238" s="4">
        <f t="shared" si="28"/>
        <v>187764.67732</v>
      </c>
      <c r="N238" s="4">
        <f t="shared" si="28"/>
        <v>217271.07866000003</v>
      </c>
      <c r="O238" s="1">
        <f>G238/N238</f>
        <v>0.1358045512636937</v>
      </c>
      <c r="P238" s="1">
        <f>M238/N238</f>
        <v>0.8641954487363062</v>
      </c>
    </row>
    <row r="239" spans="1:14" ht="12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6" ht="12.75">
      <c r="A240" s="3">
        <v>1571</v>
      </c>
      <c r="B240" s="4">
        <v>6.4181</v>
      </c>
      <c r="C240" s="4">
        <v>707.5946</v>
      </c>
      <c r="D240" s="4">
        <v>99.031</v>
      </c>
      <c r="E240" s="4">
        <v>10493.9822</v>
      </c>
      <c r="F240" s="4">
        <v>105.4491</v>
      </c>
      <c r="G240" s="4">
        <v>11201.5768</v>
      </c>
      <c r="H240" s="4">
        <v>638.4857</v>
      </c>
      <c r="I240" s="4">
        <v>6552.7153</v>
      </c>
      <c r="J240" s="4">
        <v>7538.4057</v>
      </c>
      <c r="K240" s="4">
        <v>84486.673</v>
      </c>
      <c r="L240" s="4">
        <v>8176.8914</v>
      </c>
      <c r="M240" s="4">
        <v>91039.38829999999</v>
      </c>
      <c r="N240" s="4">
        <v>102240.96509999999</v>
      </c>
      <c r="O240" s="1">
        <v>0.10956055421663857</v>
      </c>
      <c r="P240" s="1">
        <v>0.8904394457833614</v>
      </c>
    </row>
    <row r="241" spans="1:16" ht="12.75">
      <c r="A241" s="3">
        <v>1572</v>
      </c>
      <c r="B241" s="4">
        <v>0</v>
      </c>
      <c r="C241" s="4"/>
      <c r="D241" s="4">
        <v>94.1503</v>
      </c>
      <c r="E241" s="4">
        <v>10275.6935</v>
      </c>
      <c r="F241" s="4">
        <v>94.1503</v>
      </c>
      <c r="G241" s="4">
        <v>10275.6935</v>
      </c>
      <c r="H241" s="4">
        <v>0</v>
      </c>
      <c r="I241" s="4">
        <v>0</v>
      </c>
      <c r="J241" s="4">
        <v>16704.4928</v>
      </c>
      <c r="K241" s="4">
        <v>176618.7187</v>
      </c>
      <c r="L241" s="4">
        <v>16704.4928</v>
      </c>
      <c r="M241" s="4">
        <v>176618.7187</v>
      </c>
      <c r="N241" s="4">
        <v>186894.4122</v>
      </c>
      <c r="O241" s="1">
        <v>0.0549812772840086</v>
      </c>
      <c r="P241" s="1">
        <v>0.9450187227159914</v>
      </c>
    </row>
    <row r="242" spans="1:16" ht="12.75">
      <c r="A242" s="3">
        <v>1573</v>
      </c>
      <c r="B242" s="4">
        <v>0</v>
      </c>
      <c r="C242" s="4"/>
      <c r="D242" s="4">
        <v>101.3976</v>
      </c>
      <c r="E242" s="4">
        <v>11501.4186</v>
      </c>
      <c r="F242" s="4">
        <v>101.3976</v>
      </c>
      <c r="G242" s="4">
        <v>11501.4186</v>
      </c>
      <c r="H242" s="4">
        <v>0</v>
      </c>
      <c r="I242" s="4">
        <v>0</v>
      </c>
      <c r="J242" s="4">
        <v>15714.2056</v>
      </c>
      <c r="K242" s="4">
        <v>160437.0501</v>
      </c>
      <c r="L242" s="4">
        <v>15714.2056</v>
      </c>
      <c r="M242" s="4">
        <v>160437.0501</v>
      </c>
      <c r="N242" s="4">
        <v>171938.4687</v>
      </c>
      <c r="O242" s="1">
        <v>0.0668926429725729</v>
      </c>
      <c r="P242" s="1">
        <v>0.9331073570274271</v>
      </c>
    </row>
    <row r="243" spans="1:16" ht="12.75">
      <c r="A243" s="3">
        <v>1574</v>
      </c>
      <c r="B243" s="4">
        <v>11.7634</v>
      </c>
      <c r="C243" s="4">
        <v>1493.952</v>
      </c>
      <c r="D243" s="4">
        <v>50.187</v>
      </c>
      <c r="E243" s="4">
        <v>5680.5154</v>
      </c>
      <c r="F243" s="4">
        <v>61.9504</v>
      </c>
      <c r="G243" s="4">
        <v>7174.4674</v>
      </c>
      <c r="H243" s="4">
        <v>1555.8296</v>
      </c>
      <c r="I243" s="4">
        <v>16910.1406</v>
      </c>
      <c r="J243" s="4">
        <v>12747.47</v>
      </c>
      <c r="K243" s="4">
        <v>130314.1405</v>
      </c>
      <c r="L243" s="4">
        <v>14303.299599999998</v>
      </c>
      <c r="M243" s="4">
        <v>147224.2811</v>
      </c>
      <c r="N243" s="4">
        <v>154398.7485</v>
      </c>
      <c r="O243" s="1">
        <v>0.04646713441462902</v>
      </c>
      <c r="P243" s="1">
        <v>0.953532865585371</v>
      </c>
    </row>
    <row r="244" spans="1:16" ht="12.75">
      <c r="A244" s="3">
        <v>1575</v>
      </c>
      <c r="B244" s="4">
        <v>18.0405</v>
      </c>
      <c r="C244" s="4">
        <v>2291.1448</v>
      </c>
      <c r="D244" s="4">
        <v>4.1702</v>
      </c>
      <c r="E244" s="4">
        <v>492.9205</v>
      </c>
      <c r="F244" s="4">
        <v>22.210700000000003</v>
      </c>
      <c r="G244" s="4">
        <v>2784.0653</v>
      </c>
      <c r="H244" s="4">
        <v>2386.0412</v>
      </c>
      <c r="I244" s="4">
        <v>25933.6191</v>
      </c>
      <c r="J244" s="4">
        <v>4453.0347</v>
      </c>
      <c r="K244" s="4">
        <v>46739.4495</v>
      </c>
      <c r="L244" s="4">
        <v>6839.0759</v>
      </c>
      <c r="M244" s="4">
        <v>72673.0686</v>
      </c>
      <c r="N244" s="4">
        <v>75457.1339</v>
      </c>
      <c r="O244" s="1">
        <v>0.03689598525819439</v>
      </c>
      <c r="P244" s="1">
        <v>0.9631040147418056</v>
      </c>
    </row>
    <row r="245" spans="1:14" ht="12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6" ht="12.75">
      <c r="A246" s="3" t="s">
        <v>64</v>
      </c>
      <c r="B246" s="4">
        <f aca="true" t="shared" si="29" ref="B246:N246">SUM(B240:B245)/5</f>
        <v>7.244400000000001</v>
      </c>
      <c r="C246" s="4">
        <f t="shared" si="29"/>
        <v>898.53828</v>
      </c>
      <c r="D246" s="4">
        <f t="shared" si="29"/>
        <v>69.78722000000002</v>
      </c>
      <c r="E246" s="4">
        <f t="shared" si="29"/>
        <v>7688.90604</v>
      </c>
      <c r="F246" s="4">
        <f t="shared" si="29"/>
        <v>77.03162</v>
      </c>
      <c r="G246" s="4">
        <f t="shared" si="29"/>
        <v>8587.44432</v>
      </c>
      <c r="H246" s="4">
        <f t="shared" si="29"/>
        <v>916.0713</v>
      </c>
      <c r="I246" s="4">
        <f t="shared" si="29"/>
        <v>9879.295</v>
      </c>
      <c r="J246" s="4">
        <f t="shared" si="29"/>
        <v>11431.52176</v>
      </c>
      <c r="K246" s="4">
        <f t="shared" si="29"/>
        <v>119719.20636</v>
      </c>
      <c r="L246" s="4">
        <f t="shared" si="29"/>
        <v>12347.59306</v>
      </c>
      <c r="M246" s="4">
        <f t="shared" si="29"/>
        <v>129598.50136</v>
      </c>
      <c r="N246" s="4">
        <f t="shared" si="29"/>
        <v>138185.94568</v>
      </c>
      <c r="O246" s="1">
        <f>G246/N246</f>
        <v>0.062144122383372614</v>
      </c>
      <c r="P246" s="1">
        <f>M246/N246</f>
        <v>0.9378558776166274</v>
      </c>
    </row>
    <row r="247" spans="1:14" ht="12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6" ht="12.75">
      <c r="A248" s="3">
        <v>1576</v>
      </c>
      <c r="B248" s="4">
        <v>18.0899</v>
      </c>
      <c r="C248" s="4">
        <v>2297.422</v>
      </c>
      <c r="D248" s="4">
        <v>19.722900000000003</v>
      </c>
      <c r="E248" s="4">
        <v>2326.5310000000004</v>
      </c>
      <c r="F248" s="4">
        <v>37.8128</v>
      </c>
      <c r="G248" s="4">
        <v>4623.953</v>
      </c>
      <c r="H248" s="4">
        <v>2392.5783</v>
      </c>
      <c r="I248" s="4">
        <v>26004.6701</v>
      </c>
      <c r="J248" s="4">
        <v>4028.5482</v>
      </c>
      <c r="K248" s="4">
        <v>42728.0287</v>
      </c>
      <c r="L248" s="4">
        <v>6421.1265</v>
      </c>
      <c r="M248" s="4">
        <v>68732.6988</v>
      </c>
      <c r="N248" s="4">
        <v>73356.65179999999</v>
      </c>
      <c r="O248" s="1">
        <v>0.06303386109560688</v>
      </c>
      <c r="P248" s="1">
        <v>0.9369661389043932</v>
      </c>
    </row>
    <row r="249" spans="1:16" ht="12.75">
      <c r="A249" s="3">
        <v>1577</v>
      </c>
      <c r="B249" s="4">
        <v>15.6916</v>
      </c>
      <c r="C249" s="4">
        <v>1993.7626</v>
      </c>
      <c r="D249" s="4">
        <v>21.0928</v>
      </c>
      <c r="E249" s="4">
        <v>2750.5858</v>
      </c>
      <c r="F249" s="4">
        <v>36.7844</v>
      </c>
      <c r="G249" s="4">
        <v>4744.3484</v>
      </c>
      <c r="H249" s="4">
        <v>2370.9604</v>
      </c>
      <c r="I249" s="4">
        <v>26215.0832</v>
      </c>
      <c r="J249" s="4">
        <v>9719.334200000001</v>
      </c>
      <c r="K249" s="4">
        <v>114967.2063</v>
      </c>
      <c r="L249" s="4">
        <v>12090.294600000001</v>
      </c>
      <c r="M249" s="4">
        <v>141182.2895</v>
      </c>
      <c r="N249" s="4">
        <v>145926.6379</v>
      </c>
      <c r="O249" s="1">
        <v>0.03251187355697996</v>
      </c>
      <c r="P249" s="1">
        <v>0.9674881264430201</v>
      </c>
    </row>
    <row r="250" spans="1:16" ht="12.75">
      <c r="A250" s="3">
        <v>1578</v>
      </c>
      <c r="B250" s="4">
        <v>0.5325</v>
      </c>
      <c r="C250" s="4">
        <v>74.4317</v>
      </c>
      <c r="D250" s="4">
        <v>8.1841</v>
      </c>
      <c r="E250" s="4">
        <v>1089.3737</v>
      </c>
      <c r="F250" s="4">
        <v>8.716600000000001</v>
      </c>
      <c r="G250" s="4">
        <v>1163.8054000000002</v>
      </c>
      <c r="H250" s="4">
        <v>2228.2306</v>
      </c>
      <c r="I250" s="4">
        <v>27469.6348</v>
      </c>
      <c r="J250" s="4">
        <v>5100.3692</v>
      </c>
      <c r="K250" s="4">
        <v>66040.4825</v>
      </c>
      <c r="L250" s="4">
        <v>7328.5998</v>
      </c>
      <c r="M250" s="4">
        <v>93510.1173</v>
      </c>
      <c r="N250" s="4">
        <v>94673.9227</v>
      </c>
      <c r="O250" s="1">
        <v>0.012292776794385432</v>
      </c>
      <c r="P250" s="1">
        <v>0.9877072232056145</v>
      </c>
    </row>
    <row r="251" spans="1:16" ht="12.75">
      <c r="A251" s="3">
        <v>1579</v>
      </c>
      <c r="B251" s="4">
        <v>0.4713</v>
      </c>
      <c r="C251" s="4">
        <v>65.8669</v>
      </c>
      <c r="D251" s="4">
        <v>1.0768</v>
      </c>
      <c r="E251" s="4">
        <v>152.7342</v>
      </c>
      <c r="F251" s="4">
        <v>1.5481</v>
      </c>
      <c r="G251" s="4">
        <v>218.60109999999997</v>
      </c>
      <c r="H251" s="4">
        <v>1971.8315</v>
      </c>
      <c r="I251" s="4">
        <v>24308.7453</v>
      </c>
      <c r="J251" s="4">
        <v>2685.1046</v>
      </c>
      <c r="K251" s="4">
        <v>35273.6397</v>
      </c>
      <c r="L251" s="4">
        <v>4656.9361</v>
      </c>
      <c r="M251" s="4">
        <v>59582.384999999995</v>
      </c>
      <c r="N251" s="4">
        <v>59800.986099999995</v>
      </c>
      <c r="O251" s="1">
        <v>0.0036554765106122556</v>
      </c>
      <c r="P251" s="1">
        <v>0.9963445234893877</v>
      </c>
    </row>
    <row r="252" spans="1:16" ht="12.75">
      <c r="A252" s="3">
        <v>1580</v>
      </c>
      <c r="B252" s="4">
        <v>0.1455</v>
      </c>
      <c r="C252" s="4">
        <v>21.256</v>
      </c>
      <c r="D252" s="4">
        <v>106.7973</v>
      </c>
      <c r="E252" s="4">
        <v>15416.149099999999</v>
      </c>
      <c r="F252" s="4">
        <v>106.9428</v>
      </c>
      <c r="G252" s="4">
        <v>15437.405099999998</v>
      </c>
      <c r="H252" s="4">
        <v>62.1845</v>
      </c>
      <c r="I252" s="4">
        <v>829.3536</v>
      </c>
      <c r="J252" s="4">
        <v>2395.783</v>
      </c>
      <c r="K252" s="4">
        <v>31298.6805</v>
      </c>
      <c r="L252" s="4">
        <v>2457.9674999999997</v>
      </c>
      <c r="M252" s="4">
        <v>32128.034099999997</v>
      </c>
      <c r="N252" s="4">
        <v>47565.43919999999</v>
      </c>
      <c r="O252" s="1">
        <v>0.32455087894994145</v>
      </c>
      <c r="P252" s="1">
        <v>0.6754491210500586</v>
      </c>
    </row>
    <row r="253" spans="1:14" ht="12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6" ht="12.75">
      <c r="A254" s="3" t="s">
        <v>66</v>
      </c>
      <c r="B254" s="4">
        <f aca="true" t="shared" si="30" ref="B254:N254">SUM(B248:B253)/5</f>
        <v>6.98616</v>
      </c>
      <c r="C254" s="4">
        <f t="shared" si="30"/>
        <v>890.5478400000002</v>
      </c>
      <c r="D254" s="4">
        <f t="shared" si="30"/>
        <v>31.374780000000005</v>
      </c>
      <c r="E254" s="4">
        <f t="shared" si="30"/>
        <v>4347.0747599999995</v>
      </c>
      <c r="F254" s="4">
        <f t="shared" si="30"/>
        <v>38.36094000000001</v>
      </c>
      <c r="G254" s="4">
        <f t="shared" si="30"/>
        <v>5237.6226</v>
      </c>
      <c r="H254" s="4">
        <f t="shared" si="30"/>
        <v>1805.15706</v>
      </c>
      <c r="I254" s="4">
        <f t="shared" si="30"/>
        <v>20965.4974</v>
      </c>
      <c r="J254" s="4">
        <f t="shared" si="30"/>
        <v>4785.82784</v>
      </c>
      <c r="K254" s="4">
        <f t="shared" si="30"/>
        <v>58061.60754000001</v>
      </c>
      <c r="L254" s="4">
        <f t="shared" si="30"/>
        <v>6590.9849</v>
      </c>
      <c r="M254" s="4">
        <f t="shared" si="30"/>
        <v>79027.10494</v>
      </c>
      <c r="N254" s="4">
        <f t="shared" si="30"/>
        <v>84264.72753999999</v>
      </c>
      <c r="O254" s="1">
        <f>G254/N254</f>
        <v>0.0621567618255661</v>
      </c>
      <c r="P254" s="1">
        <f>M254/N254</f>
        <v>0.937843238174434</v>
      </c>
    </row>
    <row r="255" spans="1:14" ht="12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6" ht="12.75">
      <c r="A256" s="3">
        <v>1581</v>
      </c>
      <c r="B256" s="4">
        <v>0.307</v>
      </c>
      <c r="C256" s="4">
        <v>44.8464</v>
      </c>
      <c r="D256" s="4">
        <v>12.2769</v>
      </c>
      <c r="E256" s="4">
        <v>1788.2524</v>
      </c>
      <c r="F256" s="4">
        <v>12.5839</v>
      </c>
      <c r="G256" s="4">
        <v>1833.0988</v>
      </c>
      <c r="H256" s="4">
        <v>131.1984</v>
      </c>
      <c r="I256" s="4">
        <v>1749.7923</v>
      </c>
      <c r="J256" s="4">
        <v>148.235</v>
      </c>
      <c r="K256" s="4">
        <v>1945.5201</v>
      </c>
      <c r="L256" s="4">
        <v>279.4334</v>
      </c>
      <c r="M256" s="4">
        <v>3695.3124</v>
      </c>
      <c r="N256" s="4">
        <v>5528.4112</v>
      </c>
      <c r="O256" s="1">
        <v>0.3315778681585769</v>
      </c>
      <c r="P256" s="1">
        <v>0.6684221318414231</v>
      </c>
    </row>
    <row r="257" spans="1:16" ht="12.75">
      <c r="A257" s="3">
        <v>1582</v>
      </c>
      <c r="B257" s="4">
        <v>95.7581</v>
      </c>
      <c r="C257" s="4">
        <v>20055.9023</v>
      </c>
      <c r="D257" s="4">
        <v>0</v>
      </c>
      <c r="E257" s="4">
        <v>0</v>
      </c>
      <c r="F257" s="4">
        <v>95.7581</v>
      </c>
      <c r="G257" s="4">
        <v>20055.9023</v>
      </c>
      <c r="H257" s="4">
        <v>414.6624</v>
      </c>
      <c r="I257" s="4">
        <v>6228.8065</v>
      </c>
      <c r="J257" s="4">
        <v>0</v>
      </c>
      <c r="K257" s="4">
        <v>0</v>
      </c>
      <c r="L257" s="4">
        <v>414.6624</v>
      </c>
      <c r="M257" s="4">
        <v>6228.8065</v>
      </c>
      <c r="N257" s="4">
        <v>26284.7088</v>
      </c>
      <c r="O257" s="1">
        <v>0.763025470535173</v>
      </c>
      <c r="P257" s="1">
        <v>0.23697452946482708</v>
      </c>
    </row>
    <row r="258" spans="1:16" ht="12.75">
      <c r="A258" s="3">
        <v>1583</v>
      </c>
      <c r="B258" s="4">
        <v>121.4364</v>
      </c>
      <c r="C258" s="4">
        <v>25456.0073</v>
      </c>
      <c r="D258" s="4">
        <v>0</v>
      </c>
      <c r="E258" s="4">
        <v>0</v>
      </c>
      <c r="F258" s="4">
        <v>121.4364</v>
      </c>
      <c r="G258" s="4">
        <v>25456.0073</v>
      </c>
      <c r="H258" s="4">
        <v>379.2456</v>
      </c>
      <c r="I258" s="4">
        <v>5946.2776</v>
      </c>
      <c r="J258" s="4">
        <v>0</v>
      </c>
      <c r="K258" s="4">
        <v>0</v>
      </c>
      <c r="L258" s="4">
        <v>379.2456</v>
      </c>
      <c r="M258" s="4">
        <v>5946.2776</v>
      </c>
      <c r="N258" s="4">
        <v>31402.284900000002</v>
      </c>
      <c r="O258" s="1">
        <v>0.8106418810307654</v>
      </c>
      <c r="P258" s="1">
        <v>0.18935811896923463</v>
      </c>
    </row>
    <row r="259" spans="1:16" ht="12.75">
      <c r="A259" s="3">
        <v>1584</v>
      </c>
      <c r="B259" s="4">
        <v>45.3599</v>
      </c>
      <c r="C259" s="4">
        <v>9502.7157</v>
      </c>
      <c r="D259" s="4">
        <v>166.2289</v>
      </c>
      <c r="E259" s="4">
        <v>27875.5036</v>
      </c>
      <c r="F259" s="4">
        <v>211.58880000000002</v>
      </c>
      <c r="G259" s="4">
        <v>37378.2193</v>
      </c>
      <c r="H259" s="4">
        <v>142.8991</v>
      </c>
      <c r="I259" s="4">
        <v>2242.968</v>
      </c>
      <c r="J259" s="4">
        <v>1704.5611000000001</v>
      </c>
      <c r="K259" s="4">
        <v>23741.0703</v>
      </c>
      <c r="L259" s="4">
        <v>1847.4602000000002</v>
      </c>
      <c r="M259" s="4">
        <v>25984.0383</v>
      </c>
      <c r="N259" s="4">
        <v>63362.2576</v>
      </c>
      <c r="O259" s="1">
        <v>0.589912997355069</v>
      </c>
      <c r="P259" s="1">
        <v>0.41008700264493103</v>
      </c>
    </row>
    <row r="260" spans="1:16" ht="12.75">
      <c r="A260" s="3">
        <v>1585</v>
      </c>
      <c r="B260" s="4">
        <v>41.0256</v>
      </c>
      <c r="C260" s="4">
        <v>6474.2507</v>
      </c>
      <c r="D260" s="4">
        <v>290.2093</v>
      </c>
      <c r="E260" s="4">
        <v>48592.300800000005</v>
      </c>
      <c r="F260" s="4">
        <v>331.2349</v>
      </c>
      <c r="G260" s="4">
        <v>55066.5515</v>
      </c>
      <c r="H260" s="4">
        <v>580.7891</v>
      </c>
      <c r="I260" s="4">
        <v>9989.5693</v>
      </c>
      <c r="J260" s="4">
        <v>3478.9023</v>
      </c>
      <c r="K260" s="4">
        <v>48722.596000000005</v>
      </c>
      <c r="L260" s="4">
        <v>4059.6914</v>
      </c>
      <c r="M260" s="4">
        <v>58712.16530000001</v>
      </c>
      <c r="N260" s="4">
        <v>113778.71680000001</v>
      </c>
      <c r="O260" s="1">
        <v>0.48397936845074346</v>
      </c>
      <c r="P260" s="1">
        <v>0.5160206315492565</v>
      </c>
    </row>
    <row r="261" spans="1:14" ht="12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6" ht="12.75">
      <c r="A262" s="3" t="s">
        <v>67</v>
      </c>
      <c r="B262" s="4">
        <f aca="true" t="shared" si="31" ref="B262:N262">SUM(B256:B261)/5</f>
        <v>60.7774</v>
      </c>
      <c r="C262" s="4">
        <f t="shared" si="31"/>
        <v>12306.74448</v>
      </c>
      <c r="D262" s="4">
        <f t="shared" si="31"/>
        <v>93.74302</v>
      </c>
      <c r="E262" s="4">
        <f t="shared" si="31"/>
        <v>15651.211360000001</v>
      </c>
      <c r="F262" s="4">
        <f t="shared" si="31"/>
        <v>154.52042</v>
      </c>
      <c r="G262" s="4">
        <f t="shared" si="31"/>
        <v>27957.95584</v>
      </c>
      <c r="H262" s="4">
        <f t="shared" si="31"/>
        <v>329.75892</v>
      </c>
      <c r="I262" s="4">
        <f t="shared" si="31"/>
        <v>5231.48274</v>
      </c>
      <c r="J262" s="4">
        <f t="shared" si="31"/>
        <v>1066.33968</v>
      </c>
      <c r="K262" s="4">
        <f t="shared" si="31"/>
        <v>14881.837280000002</v>
      </c>
      <c r="L262" s="4">
        <f t="shared" si="31"/>
        <v>1396.0986</v>
      </c>
      <c r="M262" s="4">
        <f t="shared" si="31"/>
        <v>20113.320020000003</v>
      </c>
      <c r="N262" s="4">
        <f t="shared" si="31"/>
        <v>48071.27586000001</v>
      </c>
      <c r="O262" s="1">
        <f>G262/N262</f>
        <v>0.5815937967076873</v>
      </c>
      <c r="P262" s="1">
        <f>M262/N262</f>
        <v>0.4184062032923126</v>
      </c>
    </row>
    <row r="263" spans="1:14" ht="12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6" ht="12.75">
      <c r="A264" s="3">
        <v>1586</v>
      </c>
      <c r="B264" s="4">
        <v>36.4172</v>
      </c>
      <c r="C264" s="4">
        <v>5747.0061</v>
      </c>
      <c r="D264" s="4">
        <v>137.0898</v>
      </c>
      <c r="E264" s="4">
        <v>21645.4034</v>
      </c>
      <c r="F264" s="4">
        <v>173.507</v>
      </c>
      <c r="G264" s="4">
        <v>27392.409499999998</v>
      </c>
      <c r="H264" s="4">
        <v>515.5498</v>
      </c>
      <c r="I264" s="4">
        <v>8867.4533</v>
      </c>
      <c r="J264" s="4">
        <v>7317.2819</v>
      </c>
      <c r="K264" s="4">
        <v>106737.023</v>
      </c>
      <c r="L264" s="4">
        <v>7832.8317</v>
      </c>
      <c r="M264" s="4">
        <v>115604.4763</v>
      </c>
      <c r="N264" s="4">
        <v>142996.8858</v>
      </c>
      <c r="O264" s="1">
        <v>0.1915594828988926</v>
      </c>
      <c r="P264" s="1">
        <v>0.8084405171011074</v>
      </c>
    </row>
    <row r="265" spans="1:16" ht="12.75">
      <c r="A265" s="3">
        <v>1587</v>
      </c>
      <c r="B265" s="4">
        <v>2.9559</v>
      </c>
      <c r="C265" s="4">
        <v>466.4804</v>
      </c>
      <c r="D265" s="4">
        <v>48.5994</v>
      </c>
      <c r="E265" s="4">
        <v>7672.9046</v>
      </c>
      <c r="F265" s="4">
        <v>51.5553</v>
      </c>
      <c r="G265" s="4">
        <v>8139.385</v>
      </c>
      <c r="H265" s="4">
        <v>179.6877</v>
      </c>
      <c r="I265" s="4">
        <v>2658.6732</v>
      </c>
      <c r="J265" s="4">
        <v>7755.9305</v>
      </c>
      <c r="K265" s="4">
        <v>113153.5193</v>
      </c>
      <c r="L265" s="4">
        <v>7935.618200000001</v>
      </c>
      <c r="M265" s="4">
        <v>115812.1925</v>
      </c>
      <c r="N265" s="4">
        <v>123951.5775</v>
      </c>
      <c r="O265" s="1">
        <v>0.06566584438991913</v>
      </c>
      <c r="P265" s="1">
        <v>0.9343341556100809</v>
      </c>
    </row>
    <row r="266" spans="1:16" ht="12.75">
      <c r="A266" s="3">
        <v>1588</v>
      </c>
      <c r="B266" s="4">
        <v>4.38</v>
      </c>
      <c r="C266" s="4">
        <v>691.222</v>
      </c>
      <c r="D266" s="4">
        <v>12.3201</v>
      </c>
      <c r="E266" s="4">
        <v>1945.1411</v>
      </c>
      <c r="F266" s="4">
        <v>16.7001</v>
      </c>
      <c r="G266" s="4">
        <v>2636.3631</v>
      </c>
      <c r="H266" s="4">
        <v>266.2578</v>
      </c>
      <c r="I266" s="4">
        <v>3939.5724</v>
      </c>
      <c r="J266" s="4">
        <v>11240.942</v>
      </c>
      <c r="K266" s="4">
        <v>163985.1374</v>
      </c>
      <c r="L266" s="4">
        <v>11507.199799999999</v>
      </c>
      <c r="M266" s="4">
        <v>167924.7098</v>
      </c>
      <c r="N266" s="4">
        <v>170561.0729</v>
      </c>
      <c r="O266" s="1">
        <v>0.015457003495432399</v>
      </c>
      <c r="P266" s="1">
        <v>0.9845429965045677</v>
      </c>
    </row>
    <row r="267" spans="1:16" ht="12.75">
      <c r="A267" s="3">
        <v>1589</v>
      </c>
      <c r="B267" s="4">
        <v>4.368</v>
      </c>
      <c r="C267" s="4">
        <v>689.3334</v>
      </c>
      <c r="D267" s="4">
        <v>5.569</v>
      </c>
      <c r="E267" s="4">
        <v>898.7508</v>
      </c>
      <c r="F267" s="4">
        <v>9.937000000000001</v>
      </c>
      <c r="G267" s="4">
        <v>1588.0842</v>
      </c>
      <c r="H267" s="4">
        <v>265.5304</v>
      </c>
      <c r="I267" s="4">
        <v>3928.8085</v>
      </c>
      <c r="J267" s="4">
        <v>6896.7126</v>
      </c>
      <c r="K267" s="4">
        <v>100592.6102</v>
      </c>
      <c r="L267" s="4">
        <v>7162.2429999999995</v>
      </c>
      <c r="M267" s="4">
        <v>104521.4187</v>
      </c>
      <c r="N267" s="4">
        <v>106109.50289999999</v>
      </c>
      <c r="O267" s="1">
        <v>0.014966465364526744</v>
      </c>
      <c r="P267" s="1">
        <v>0.9850335346354733</v>
      </c>
    </row>
    <row r="268" spans="1:16" ht="12.75">
      <c r="A268" s="3">
        <v>1590</v>
      </c>
      <c r="B268" s="4">
        <v>4.1594</v>
      </c>
      <c r="C268" s="4">
        <v>683.7767</v>
      </c>
      <c r="D268" s="4">
        <v>4.6811</v>
      </c>
      <c r="E268" s="4">
        <v>789.8068</v>
      </c>
      <c r="F268" s="4">
        <v>8.840499999999999</v>
      </c>
      <c r="G268" s="4">
        <v>1473.5835</v>
      </c>
      <c r="H268" s="4">
        <v>140.2793</v>
      </c>
      <c r="I268" s="4">
        <v>2067.951</v>
      </c>
      <c r="J268" s="4">
        <v>16043.7662</v>
      </c>
      <c r="K268" s="4">
        <v>234019.5782</v>
      </c>
      <c r="L268" s="4">
        <v>16184.0455</v>
      </c>
      <c r="M268" s="4">
        <v>236087.5292</v>
      </c>
      <c r="N268" s="4">
        <v>237561.1127</v>
      </c>
      <c r="O268" s="1">
        <v>0.006202965978951655</v>
      </c>
      <c r="P268" s="1">
        <v>0.9937970340210484</v>
      </c>
    </row>
    <row r="269" spans="1:14" ht="12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6" ht="12.75">
      <c r="A270" s="3" t="s">
        <v>68</v>
      </c>
      <c r="B270" s="4">
        <f aca="true" t="shared" si="32" ref="B270:N270">SUM(B264:B269)/5</f>
        <v>10.456100000000001</v>
      </c>
      <c r="C270" s="4">
        <f t="shared" si="32"/>
        <v>1655.56372</v>
      </c>
      <c r="D270" s="4">
        <f t="shared" si="32"/>
        <v>41.65187999999999</v>
      </c>
      <c r="E270" s="4">
        <f t="shared" si="32"/>
        <v>6590.401339999999</v>
      </c>
      <c r="F270" s="4">
        <f t="shared" si="32"/>
        <v>52.10798</v>
      </c>
      <c r="G270" s="4">
        <f t="shared" si="32"/>
        <v>8245.965059999999</v>
      </c>
      <c r="H270" s="4">
        <f t="shared" si="32"/>
        <v>273.46099999999996</v>
      </c>
      <c r="I270" s="4">
        <f t="shared" si="32"/>
        <v>4292.49168</v>
      </c>
      <c r="J270" s="4">
        <f t="shared" si="32"/>
        <v>9850.92664</v>
      </c>
      <c r="K270" s="4">
        <f t="shared" si="32"/>
        <v>143697.57361999998</v>
      </c>
      <c r="L270" s="4">
        <f t="shared" si="32"/>
        <v>10124.387639999999</v>
      </c>
      <c r="M270" s="4">
        <f t="shared" si="32"/>
        <v>147990.0653</v>
      </c>
      <c r="N270" s="4">
        <f t="shared" si="32"/>
        <v>156236.03035999998</v>
      </c>
      <c r="O270" s="1">
        <f>G270/N270</f>
        <v>0.05277889511785212</v>
      </c>
      <c r="P270" s="1">
        <f>M270/N270</f>
        <v>0.947221104882148</v>
      </c>
    </row>
    <row r="271" spans="1:14" ht="12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6" ht="12.75">
      <c r="A272" s="3">
        <v>1591</v>
      </c>
      <c r="B272" s="4">
        <v>4.2787</v>
      </c>
      <c r="C272" s="4">
        <v>721.2833</v>
      </c>
      <c r="D272" s="4">
        <v>10.3405</v>
      </c>
      <c r="E272" s="4">
        <v>1744.7159</v>
      </c>
      <c r="F272" s="4">
        <v>14.6192</v>
      </c>
      <c r="G272" s="4">
        <v>2465.9992</v>
      </c>
      <c r="H272" s="4">
        <v>70.7619</v>
      </c>
      <c r="I272" s="4">
        <v>1034.1611</v>
      </c>
      <c r="J272" s="4">
        <v>17667.048</v>
      </c>
      <c r="K272" s="4">
        <v>257784.7569</v>
      </c>
      <c r="L272" s="4">
        <v>17737.8099</v>
      </c>
      <c r="M272" s="4">
        <v>258818.918</v>
      </c>
      <c r="N272" s="4">
        <v>261284.9172</v>
      </c>
      <c r="O272" s="1">
        <v>0.009437969961780864</v>
      </c>
      <c r="P272" s="1">
        <v>0.9905620300382192</v>
      </c>
    </row>
    <row r="273" spans="1:16" ht="12.75">
      <c r="A273" s="3">
        <v>1592</v>
      </c>
      <c r="B273" s="4">
        <v>4.2905</v>
      </c>
      <c r="C273" s="4">
        <v>723.2594</v>
      </c>
      <c r="D273" s="4">
        <v>13.4502</v>
      </c>
      <c r="E273" s="4">
        <v>2269.388</v>
      </c>
      <c r="F273" s="4">
        <v>17.7407</v>
      </c>
      <c r="G273" s="4">
        <v>2992.6474</v>
      </c>
      <c r="H273" s="4">
        <v>70.9558</v>
      </c>
      <c r="I273" s="4">
        <v>1036.9944</v>
      </c>
      <c r="J273" s="4">
        <v>15508.0087</v>
      </c>
      <c r="K273" s="4">
        <v>226293.6751</v>
      </c>
      <c r="L273" s="4">
        <v>15578.9645</v>
      </c>
      <c r="M273" s="4">
        <v>227330.6695</v>
      </c>
      <c r="N273" s="4">
        <v>230323.31689999998</v>
      </c>
      <c r="O273" s="1">
        <v>0.01299324549628349</v>
      </c>
      <c r="P273" s="1">
        <v>0.9870067545037166</v>
      </c>
    </row>
    <row r="274" spans="1:16" ht="12.75">
      <c r="A274" s="3">
        <v>1593</v>
      </c>
      <c r="B274" s="4">
        <v>0.9613</v>
      </c>
      <c r="C274" s="4">
        <v>162.0417</v>
      </c>
      <c r="D274" s="4">
        <v>4.6106</v>
      </c>
      <c r="E274" s="4">
        <v>777.9174</v>
      </c>
      <c r="F274" s="4">
        <v>5.571899999999999</v>
      </c>
      <c r="G274" s="4">
        <v>939.9591</v>
      </c>
      <c r="H274" s="4">
        <v>15.8972</v>
      </c>
      <c r="I274" s="4">
        <v>232.3321</v>
      </c>
      <c r="J274" s="4">
        <v>8009.825199999999</v>
      </c>
      <c r="K274" s="4">
        <v>131646.2287</v>
      </c>
      <c r="L274" s="4">
        <v>8025.7224</v>
      </c>
      <c r="M274" s="4">
        <v>131878.5608</v>
      </c>
      <c r="N274" s="4">
        <v>132818.5199</v>
      </c>
      <c r="O274" s="1">
        <v>0.007077018330784756</v>
      </c>
      <c r="P274" s="1">
        <v>0.9929229816692152</v>
      </c>
    </row>
    <row r="275" spans="1:16" ht="12.75">
      <c r="A275" s="3">
        <v>1594</v>
      </c>
      <c r="B275" s="4">
        <v>0</v>
      </c>
      <c r="C275" s="4">
        <v>0</v>
      </c>
      <c r="D275" s="4">
        <v>2.2287</v>
      </c>
      <c r="E275" s="4">
        <v>372.9818</v>
      </c>
      <c r="F275" s="4">
        <v>2.2287</v>
      </c>
      <c r="G275" s="4">
        <v>372.9818</v>
      </c>
      <c r="H275" s="4">
        <v>0</v>
      </c>
      <c r="I275" s="4">
        <v>0</v>
      </c>
      <c r="J275" s="4">
        <v>7636.094499999999</v>
      </c>
      <c r="K275" s="4">
        <v>139628.7145</v>
      </c>
      <c r="L275" s="4">
        <v>7636.094499999999</v>
      </c>
      <c r="M275" s="4">
        <v>139628.7145</v>
      </c>
      <c r="N275" s="4">
        <v>140001.6963</v>
      </c>
      <c r="O275" s="1">
        <v>0.0026641234346244133</v>
      </c>
      <c r="P275" s="1">
        <v>0.9973358765653755</v>
      </c>
    </row>
    <row r="276" spans="1:16" ht="12.75">
      <c r="A276" s="3">
        <v>1595</v>
      </c>
      <c r="B276" s="4">
        <v>0</v>
      </c>
      <c r="C276" s="4">
        <v>0</v>
      </c>
      <c r="D276" s="4">
        <v>6.6677</v>
      </c>
      <c r="E276" s="4">
        <v>1115.8881</v>
      </c>
      <c r="F276" s="4">
        <v>6.6677</v>
      </c>
      <c r="G276" s="4">
        <v>1115.8881</v>
      </c>
      <c r="H276" s="4">
        <v>0</v>
      </c>
      <c r="I276" s="4">
        <v>0</v>
      </c>
      <c r="J276" s="4">
        <v>4388.8767</v>
      </c>
      <c r="K276" s="4">
        <v>64026.8594</v>
      </c>
      <c r="L276" s="4">
        <v>4388.8767</v>
      </c>
      <c r="M276" s="4">
        <v>64026.8594</v>
      </c>
      <c r="N276" s="4">
        <v>65142.7475</v>
      </c>
      <c r="O276" s="1">
        <v>0.01712989001576883</v>
      </c>
      <c r="P276" s="1">
        <v>0.9828701099842312</v>
      </c>
    </row>
    <row r="277" spans="1:14" ht="12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6" ht="12.75">
      <c r="A278" s="3" t="s">
        <v>69</v>
      </c>
      <c r="B278" s="4">
        <f aca="true" t="shared" si="33" ref="B278:N278">SUM(B272:B277)/5</f>
        <v>1.9060999999999997</v>
      </c>
      <c r="C278" s="4">
        <f t="shared" si="33"/>
        <v>321.31687999999997</v>
      </c>
      <c r="D278" s="4">
        <f t="shared" si="33"/>
        <v>7.45954</v>
      </c>
      <c r="E278" s="4">
        <f t="shared" si="33"/>
        <v>1256.17824</v>
      </c>
      <c r="F278" s="4">
        <f t="shared" si="33"/>
        <v>9.365639999999999</v>
      </c>
      <c r="G278" s="4">
        <f t="shared" si="33"/>
        <v>1577.49512</v>
      </c>
      <c r="H278" s="4">
        <f t="shared" si="33"/>
        <v>31.522979999999997</v>
      </c>
      <c r="I278" s="4">
        <f t="shared" si="33"/>
        <v>460.69752</v>
      </c>
      <c r="J278" s="4">
        <f t="shared" si="33"/>
        <v>10641.97062</v>
      </c>
      <c r="K278" s="4">
        <f t="shared" si="33"/>
        <v>163876.04692</v>
      </c>
      <c r="L278" s="4">
        <f t="shared" si="33"/>
        <v>10673.4936</v>
      </c>
      <c r="M278" s="4">
        <f t="shared" si="33"/>
        <v>164336.74443999998</v>
      </c>
      <c r="N278" s="4">
        <f t="shared" si="33"/>
        <v>165914.23956</v>
      </c>
      <c r="O278" s="1">
        <f>G278/N278</f>
        <v>0.009507894706225782</v>
      </c>
      <c r="P278" s="1">
        <f>M278/N278</f>
        <v>0.9904921052937742</v>
      </c>
    </row>
    <row r="279" spans="1:14" ht="12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6" ht="12.75">
      <c r="A280" s="3">
        <v>1596</v>
      </c>
      <c r="B280" s="4">
        <v>0</v>
      </c>
      <c r="C280" s="4">
        <v>0</v>
      </c>
      <c r="D280" s="4">
        <v>5.12</v>
      </c>
      <c r="E280" s="4">
        <v>857.6613</v>
      </c>
      <c r="F280" s="4">
        <v>5.12</v>
      </c>
      <c r="G280" s="4">
        <v>857.6613</v>
      </c>
      <c r="H280" s="4">
        <v>0</v>
      </c>
      <c r="I280" s="4">
        <v>0</v>
      </c>
      <c r="J280" s="4">
        <v>3712.4549</v>
      </c>
      <c r="K280" s="4">
        <v>54173.2803</v>
      </c>
      <c r="L280" s="4">
        <v>3712.4549</v>
      </c>
      <c r="M280" s="4">
        <v>54173.2803</v>
      </c>
      <c r="N280" s="4">
        <v>55030.9416</v>
      </c>
      <c r="O280" s="1">
        <v>0.015585074052231009</v>
      </c>
      <c r="P280" s="1">
        <v>0.984414925947769</v>
      </c>
    </row>
    <row r="281" spans="1:16" ht="12.75">
      <c r="A281" s="3">
        <v>1597</v>
      </c>
      <c r="B281" s="4">
        <v>0</v>
      </c>
      <c r="C281" s="4">
        <v>0</v>
      </c>
      <c r="D281" s="4">
        <v>1.6527</v>
      </c>
      <c r="E281" s="4">
        <v>278.2232</v>
      </c>
      <c r="F281" s="4">
        <v>1.6527</v>
      </c>
      <c r="G281" s="4">
        <v>278.2232</v>
      </c>
      <c r="H281" s="4">
        <v>0</v>
      </c>
      <c r="I281" s="4">
        <v>0</v>
      </c>
      <c r="J281" s="4">
        <v>2103.2265</v>
      </c>
      <c r="K281" s="4">
        <v>30722.5234</v>
      </c>
      <c r="L281" s="4">
        <v>2103.2265</v>
      </c>
      <c r="M281" s="4">
        <v>30722.5234</v>
      </c>
      <c r="N281" s="4">
        <v>31000.7466</v>
      </c>
      <c r="O281" s="1">
        <v>0.00897472578934599</v>
      </c>
      <c r="P281" s="1">
        <v>0.991025274210654</v>
      </c>
    </row>
    <row r="282" spans="1:16" ht="12.75">
      <c r="A282" s="3">
        <v>1598</v>
      </c>
      <c r="B282" s="4">
        <v>0</v>
      </c>
      <c r="C282" s="4">
        <v>0</v>
      </c>
      <c r="D282" s="4">
        <v>0.1693</v>
      </c>
      <c r="E282" s="4">
        <v>28.3313</v>
      </c>
      <c r="F282" s="4">
        <v>0.1693</v>
      </c>
      <c r="G282" s="4">
        <v>28.3313</v>
      </c>
      <c r="H282" s="4">
        <v>0</v>
      </c>
      <c r="I282" s="4">
        <v>0</v>
      </c>
      <c r="J282" s="4">
        <v>1327.9118</v>
      </c>
      <c r="K282" s="4">
        <v>19007.1417</v>
      </c>
      <c r="L282" s="4">
        <v>1327.9118</v>
      </c>
      <c r="M282" s="4">
        <v>19007.1417</v>
      </c>
      <c r="N282" s="4">
        <v>19035.473</v>
      </c>
      <c r="O282" s="1">
        <v>0.00148834231752476</v>
      </c>
      <c r="P282" s="1">
        <v>0.9985116576824752</v>
      </c>
    </row>
    <row r="283" spans="1:16" ht="12.75">
      <c r="A283" s="3">
        <v>1599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1384.8855</v>
      </c>
      <c r="K283" s="4">
        <v>19709.295</v>
      </c>
      <c r="L283" s="4">
        <v>1384.8855</v>
      </c>
      <c r="M283" s="4">
        <v>19709.295</v>
      </c>
      <c r="N283" s="4">
        <v>19709.295</v>
      </c>
      <c r="O283" s="1">
        <v>0</v>
      </c>
      <c r="P283" s="1">
        <v>1</v>
      </c>
    </row>
    <row r="284" spans="1:16" ht="12.75">
      <c r="A284" s="3">
        <v>1600</v>
      </c>
      <c r="B284" s="4">
        <v>23.8961</v>
      </c>
      <c r="C284" s="4">
        <v>4316.4443</v>
      </c>
      <c r="D284" s="4">
        <v>1943.4632</v>
      </c>
      <c r="E284" s="4">
        <v>351052.7764</v>
      </c>
      <c r="F284" s="4">
        <v>1967.3592999999998</v>
      </c>
      <c r="G284" s="4">
        <v>355369.22069999995</v>
      </c>
      <c r="H284" s="4">
        <v>131.0839</v>
      </c>
      <c r="I284" s="4">
        <v>1886.9482</v>
      </c>
      <c r="J284" s="4">
        <v>2780.2976</v>
      </c>
      <c r="K284" s="4">
        <v>40554.284</v>
      </c>
      <c r="L284" s="4">
        <v>2911.3815</v>
      </c>
      <c r="M284" s="4">
        <v>42441.2322</v>
      </c>
      <c r="N284" s="4">
        <v>397810.4528999999</v>
      </c>
      <c r="O284" s="1">
        <v>0.8933129285804144</v>
      </c>
      <c r="P284" s="1">
        <v>0.10668707141958564</v>
      </c>
    </row>
    <row r="285" spans="1:14" ht="12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6" ht="12.75">
      <c r="A286" s="3" t="s">
        <v>70</v>
      </c>
      <c r="B286" s="4">
        <f aca="true" t="shared" si="34" ref="B286:N286">SUM(B280:B285)/5</f>
        <v>4.7792200000000005</v>
      </c>
      <c r="C286" s="4">
        <f t="shared" si="34"/>
        <v>863.28886</v>
      </c>
      <c r="D286" s="4">
        <f t="shared" si="34"/>
        <v>390.08104</v>
      </c>
      <c r="E286" s="4">
        <f t="shared" si="34"/>
        <v>70443.39843999999</v>
      </c>
      <c r="F286" s="4">
        <f t="shared" si="34"/>
        <v>394.86026</v>
      </c>
      <c r="G286" s="4">
        <f t="shared" si="34"/>
        <v>71306.68729999999</v>
      </c>
      <c r="H286" s="4">
        <f t="shared" si="34"/>
        <v>26.21678</v>
      </c>
      <c r="I286" s="4">
        <f t="shared" si="34"/>
        <v>377.38964</v>
      </c>
      <c r="J286" s="4">
        <f t="shared" si="34"/>
        <v>2261.75526</v>
      </c>
      <c r="K286" s="4">
        <f t="shared" si="34"/>
        <v>32833.304879999996</v>
      </c>
      <c r="L286" s="4">
        <f t="shared" si="34"/>
        <v>2287.9720399999997</v>
      </c>
      <c r="M286" s="4">
        <f t="shared" si="34"/>
        <v>33210.69452</v>
      </c>
      <c r="N286" s="4">
        <f t="shared" si="34"/>
        <v>104517.38181999998</v>
      </c>
      <c r="O286" s="1">
        <f>G286/N286</f>
        <v>0.6822471636612989</v>
      </c>
      <c r="P286" s="1">
        <f>M286/N286</f>
        <v>0.3177528363387012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S43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2" max="2" width="9.7109375" style="0" customWidth="1"/>
    <col min="3" max="4" width="10.7109375" style="0" customWidth="1"/>
    <col min="5" max="5" width="11.8515625" style="0" customWidth="1"/>
    <col min="6" max="6" width="10.7109375" style="0" customWidth="1"/>
    <col min="7" max="7" width="11.8515625" style="0" customWidth="1"/>
    <col min="8" max="8" width="8.421875" style="0" customWidth="1"/>
    <col min="9" max="9" width="8.140625" style="0" customWidth="1"/>
    <col min="10" max="10" width="10.7109375" style="0" customWidth="1"/>
    <col min="11" max="11" width="8.140625" style="0" customWidth="1"/>
    <col min="12" max="12" width="10.7109375" style="0" customWidth="1"/>
    <col min="13" max="13" width="9.7109375" style="0" customWidth="1"/>
    <col min="14" max="14" width="11.8515625" style="0" customWidth="1"/>
    <col min="15" max="15" width="8.421875" style="0" customWidth="1"/>
    <col min="16" max="16" width="15.00390625" style="0" customWidth="1"/>
    <col min="17" max="17" width="8.421875" style="10" customWidth="1"/>
    <col min="18" max="18" width="8.7109375" style="0" customWidth="1"/>
    <col min="19" max="19" width="7.7109375" style="0" customWidth="1"/>
  </cols>
  <sheetData>
    <row r="1" spans="1:19" ht="12.75">
      <c r="A1" s="3" t="s">
        <v>118</v>
      </c>
      <c r="B1" s="5" t="s">
        <v>111</v>
      </c>
      <c r="C1" s="4"/>
      <c r="D1" s="4"/>
      <c r="E1" s="4"/>
      <c r="F1" s="4"/>
      <c r="G1" s="4"/>
      <c r="P1" s="4"/>
      <c r="Q1" s="4"/>
      <c r="R1" s="1"/>
      <c r="S1" s="1"/>
    </row>
    <row r="2" spans="1:19" ht="12.75">
      <c r="A2" s="3"/>
      <c r="B2" s="5" t="s">
        <v>124</v>
      </c>
      <c r="C2" s="4"/>
      <c r="D2" s="4"/>
      <c r="E2" s="4"/>
      <c r="F2" s="4"/>
      <c r="G2" s="4"/>
      <c r="P2" s="4"/>
      <c r="Q2" s="4"/>
      <c r="R2" s="1"/>
      <c r="S2" s="1"/>
    </row>
    <row r="3" spans="1:19" ht="12.75">
      <c r="A3" s="3"/>
      <c r="B3" s="4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  <c r="P3" s="5"/>
      <c r="Q3" s="5"/>
      <c r="R3" s="2"/>
      <c r="S3" s="2"/>
    </row>
    <row r="4" spans="1:19" ht="12.75">
      <c r="A4" s="3" t="s">
        <v>125</v>
      </c>
      <c r="B4" s="5" t="s">
        <v>117</v>
      </c>
      <c r="C4" s="5" t="s">
        <v>117</v>
      </c>
      <c r="D4" s="5" t="s">
        <v>117</v>
      </c>
      <c r="E4" s="5" t="s">
        <v>117</v>
      </c>
      <c r="F4" s="5" t="s">
        <v>117</v>
      </c>
      <c r="G4" s="5" t="s">
        <v>117</v>
      </c>
      <c r="H4" s="5"/>
      <c r="I4" s="5" t="s">
        <v>84</v>
      </c>
      <c r="J4" s="5" t="s">
        <v>84</v>
      </c>
      <c r="K4" s="5" t="s">
        <v>84</v>
      </c>
      <c r="L4" s="5" t="s">
        <v>84</v>
      </c>
      <c r="M4" s="5" t="s">
        <v>84</v>
      </c>
      <c r="N4" s="5" t="s">
        <v>84</v>
      </c>
      <c r="O4" s="7"/>
      <c r="P4" s="7" t="s">
        <v>3</v>
      </c>
      <c r="Q4" s="7"/>
      <c r="R4" s="2" t="s">
        <v>114</v>
      </c>
      <c r="S4" s="2" t="s">
        <v>114</v>
      </c>
    </row>
    <row r="5" spans="1:19" ht="12.75">
      <c r="A5" s="3"/>
      <c r="B5" s="5" t="s">
        <v>79</v>
      </c>
      <c r="C5" s="5" t="s">
        <v>79</v>
      </c>
      <c r="D5" s="5" t="s">
        <v>72</v>
      </c>
      <c r="E5" s="5" t="s">
        <v>72</v>
      </c>
      <c r="F5" s="5" t="s">
        <v>81</v>
      </c>
      <c r="G5" s="5" t="s">
        <v>81</v>
      </c>
      <c r="H5" s="5"/>
      <c r="I5" s="5" t="s">
        <v>79</v>
      </c>
      <c r="J5" s="5" t="s">
        <v>79</v>
      </c>
      <c r="K5" s="5" t="s">
        <v>72</v>
      </c>
      <c r="L5" s="5" t="s">
        <v>72</v>
      </c>
      <c r="M5" s="5" t="s">
        <v>81</v>
      </c>
      <c r="N5" s="5" t="s">
        <v>81</v>
      </c>
      <c r="O5" s="7"/>
      <c r="P5" s="5" t="s">
        <v>81</v>
      </c>
      <c r="Q5" s="5"/>
      <c r="R5" s="2" t="s">
        <v>108</v>
      </c>
      <c r="S5" s="2" t="s">
        <v>108</v>
      </c>
    </row>
    <row r="6" spans="1:19" ht="12.75">
      <c r="A6" s="3"/>
      <c r="B6" s="5" t="s">
        <v>95</v>
      </c>
      <c r="C6" s="5" t="s">
        <v>8</v>
      </c>
      <c r="D6" s="5" t="s">
        <v>94</v>
      </c>
      <c r="E6" s="5" t="s">
        <v>8</v>
      </c>
      <c r="F6" s="5" t="s">
        <v>74</v>
      </c>
      <c r="G6" s="5" t="s">
        <v>0</v>
      </c>
      <c r="H6" s="5"/>
      <c r="I6" s="5" t="s">
        <v>95</v>
      </c>
      <c r="J6" s="5" t="s">
        <v>8</v>
      </c>
      <c r="K6" s="5" t="s">
        <v>95</v>
      </c>
      <c r="L6" s="5" t="s">
        <v>8</v>
      </c>
      <c r="M6" s="5" t="s">
        <v>74</v>
      </c>
      <c r="N6" s="5" t="s">
        <v>0</v>
      </c>
      <c r="O6" s="7"/>
      <c r="P6" s="5" t="s">
        <v>72</v>
      </c>
      <c r="Q6" s="5"/>
      <c r="R6" s="2" t="s">
        <v>89</v>
      </c>
      <c r="S6" s="2" t="s">
        <v>93</v>
      </c>
    </row>
    <row r="7" spans="17:19" ht="12.75">
      <c r="Q7"/>
      <c r="R7" s="1"/>
      <c r="S7" s="1"/>
    </row>
    <row r="8" spans="1:19" ht="12.75">
      <c r="A8" s="3" t="s">
        <v>29</v>
      </c>
      <c r="B8" s="4">
        <v>5724.63510502275</v>
      </c>
      <c r="C8" s="4">
        <v>30932.966000000004</v>
      </c>
      <c r="D8" s="4">
        <v>906.5329645151498</v>
      </c>
      <c r="E8" s="4">
        <v>4963.716</v>
      </c>
      <c r="F8" s="4">
        <v>6631.168069537901</v>
      </c>
      <c r="G8" s="4">
        <v>35896.682</v>
      </c>
      <c r="I8" s="4">
        <v>372.37244662380004</v>
      </c>
      <c r="J8" s="4">
        <v>22373.694000000003</v>
      </c>
      <c r="K8" s="4">
        <v>161.135519244</v>
      </c>
      <c r="L8" s="4">
        <v>10424.924</v>
      </c>
      <c r="M8" s="4">
        <v>533.5079658678</v>
      </c>
      <c r="N8" s="4">
        <v>32798.618</v>
      </c>
      <c r="O8" s="4"/>
      <c r="P8" s="4">
        <v>68695.3</v>
      </c>
      <c r="Q8" s="4"/>
      <c r="R8" s="1">
        <v>0.4774506843990783</v>
      </c>
      <c r="S8" s="1">
        <v>0.5225493156009218</v>
      </c>
    </row>
    <row r="9" spans="1:19" ht="12.75">
      <c r="A9" s="3" t="s">
        <v>31</v>
      </c>
      <c r="B9" s="4">
        <v>4568.73936042825</v>
      </c>
      <c r="C9" s="4">
        <v>23495.926</v>
      </c>
      <c r="D9" s="4">
        <v>459.15427841605</v>
      </c>
      <c r="E9" s="4">
        <v>2401.1339999999996</v>
      </c>
      <c r="F9" s="4">
        <v>5027.8936388443</v>
      </c>
      <c r="G9" s="4">
        <v>25897.06</v>
      </c>
      <c r="I9" s="4">
        <v>313.9626565446</v>
      </c>
      <c r="J9" s="4">
        <v>17491.002</v>
      </c>
      <c r="K9" s="4">
        <v>399.64770979980005</v>
      </c>
      <c r="L9" s="4">
        <v>24822.692</v>
      </c>
      <c r="M9" s="4">
        <v>713.6103663444</v>
      </c>
      <c r="N9" s="4">
        <v>42313.694</v>
      </c>
      <c r="O9" s="4"/>
      <c r="P9" s="4">
        <v>68210.754</v>
      </c>
      <c r="Q9" s="4"/>
      <c r="R9" s="1">
        <v>0.6203375790274948</v>
      </c>
      <c r="S9" s="1">
        <v>0.3796624209725053</v>
      </c>
    </row>
    <row r="10" spans="1:19" ht="12.75">
      <c r="A10" s="3" t="s">
        <v>32</v>
      </c>
      <c r="B10" s="4">
        <v>3505.131572033</v>
      </c>
      <c r="C10" s="4">
        <v>17981.664</v>
      </c>
      <c r="D10" s="4">
        <v>869.7012835665</v>
      </c>
      <c r="E10" s="4">
        <v>4460.388</v>
      </c>
      <c r="F10" s="4">
        <v>4374.8328555995</v>
      </c>
      <c r="G10" s="4">
        <v>22442.052000000003</v>
      </c>
      <c r="I10" s="4">
        <v>241.90397624400003</v>
      </c>
      <c r="J10" s="4">
        <v>13483.328</v>
      </c>
      <c r="K10" s="4">
        <v>220.77690591600003</v>
      </c>
      <c r="L10" s="4">
        <v>12305.71</v>
      </c>
      <c r="M10" s="4">
        <v>462.68088216000007</v>
      </c>
      <c r="N10" s="4">
        <v>25789.038000000004</v>
      </c>
      <c r="O10" s="4"/>
      <c r="P10" s="4">
        <v>48231.09</v>
      </c>
      <c r="Q10" s="4"/>
      <c r="R10" s="1">
        <v>0.5346973912470152</v>
      </c>
      <c r="S10" s="1">
        <v>0.4653026087529849</v>
      </c>
    </row>
    <row r="11" spans="1:19" ht="12.75">
      <c r="A11" s="3" t="s">
        <v>33</v>
      </c>
      <c r="B11" s="4">
        <v>102.68342770524998</v>
      </c>
      <c r="C11" s="4">
        <v>527.552</v>
      </c>
      <c r="D11" s="4">
        <v>0</v>
      </c>
      <c r="E11" s="4">
        <v>0</v>
      </c>
      <c r="F11" s="4">
        <v>102.68342770524998</v>
      </c>
      <c r="G11" s="4">
        <v>527.552</v>
      </c>
      <c r="I11" s="4">
        <v>111.93137523959999</v>
      </c>
      <c r="J11" s="4">
        <v>6466.29</v>
      </c>
      <c r="K11" s="4">
        <v>0</v>
      </c>
      <c r="L11" s="4">
        <v>0</v>
      </c>
      <c r="M11" s="4">
        <v>111.93137523959999</v>
      </c>
      <c r="N11" s="4">
        <v>6466.29</v>
      </c>
      <c r="O11" s="4"/>
      <c r="P11" s="4">
        <v>6993.842</v>
      </c>
      <c r="Q11" s="4"/>
      <c r="R11" s="1">
        <v>0.9245690709055195</v>
      </c>
      <c r="S11" s="1">
        <v>0.07543092909448056</v>
      </c>
    </row>
    <row r="12" spans="1:19" ht="12.75">
      <c r="A12" s="3" t="s">
        <v>34</v>
      </c>
      <c r="B12" s="4">
        <v>5.910782535</v>
      </c>
      <c r="C12" s="4">
        <v>40.786</v>
      </c>
      <c r="D12" s="4">
        <v>0</v>
      </c>
      <c r="E12" s="4">
        <v>0</v>
      </c>
      <c r="F12" s="4">
        <v>5.910782535</v>
      </c>
      <c r="G12" s="4">
        <v>40.786</v>
      </c>
      <c r="I12" s="4">
        <v>2.5503252180000002</v>
      </c>
      <c r="J12" s="4">
        <v>148.084</v>
      </c>
      <c r="K12" s="4">
        <v>0</v>
      </c>
      <c r="L12" s="4">
        <v>0</v>
      </c>
      <c r="M12" s="4">
        <v>2.5503252180000002</v>
      </c>
      <c r="N12" s="4">
        <v>148.084</v>
      </c>
      <c r="O12" s="4"/>
      <c r="P12" s="4">
        <v>188.87</v>
      </c>
      <c r="Q12" s="4"/>
      <c r="R12" s="1">
        <v>0.7840525228993488</v>
      </c>
      <c r="S12" s="1">
        <v>0.21594747710065124</v>
      </c>
    </row>
    <row r="13" spans="1:19" ht="12.75">
      <c r="A13" s="3" t="s">
        <v>35</v>
      </c>
      <c r="B13" s="4">
        <v>53.164205134250004</v>
      </c>
      <c r="C13" s="4">
        <v>283.98</v>
      </c>
      <c r="D13" s="4">
        <v>48.651369579749996</v>
      </c>
      <c r="E13" s="4">
        <v>267.27</v>
      </c>
      <c r="F13" s="4">
        <v>101.81557471400001</v>
      </c>
      <c r="G13" s="4">
        <v>551.2499999999999</v>
      </c>
      <c r="I13" s="4">
        <v>322.4085896178</v>
      </c>
      <c r="J13" s="4">
        <v>19759.234</v>
      </c>
      <c r="K13" s="4">
        <v>258.6666128592</v>
      </c>
      <c r="L13" s="4">
        <v>15852.734</v>
      </c>
      <c r="M13" s="4">
        <v>581.075202477</v>
      </c>
      <c r="N13" s="4">
        <v>35611.968</v>
      </c>
      <c r="O13" s="4"/>
      <c r="P13" s="4">
        <v>36163.21799999999</v>
      </c>
      <c r="Q13" s="4"/>
      <c r="R13" s="1">
        <v>0.9847566109852284</v>
      </c>
      <c r="S13" s="1">
        <v>0.01524338901477186</v>
      </c>
    </row>
    <row r="14" spans="1:19" ht="12.75">
      <c r="A14" s="3" t="s">
        <v>37</v>
      </c>
      <c r="B14" s="4">
        <v>51.301839526</v>
      </c>
      <c r="C14" s="4">
        <v>336.654</v>
      </c>
      <c r="D14" s="4">
        <v>11.20703133025</v>
      </c>
      <c r="E14" s="4">
        <v>62.35</v>
      </c>
      <c r="F14" s="4">
        <v>62.508870856250006</v>
      </c>
      <c r="G14" s="4">
        <v>399.004</v>
      </c>
      <c r="I14" s="4">
        <v>160.79139666659998</v>
      </c>
      <c r="J14" s="4">
        <v>9854.308</v>
      </c>
      <c r="K14" s="4">
        <v>65.26825584299999</v>
      </c>
      <c r="L14" s="4">
        <v>4000.05</v>
      </c>
      <c r="M14" s="4">
        <v>226.05965250959997</v>
      </c>
      <c r="N14" s="4">
        <v>13854.358000000002</v>
      </c>
      <c r="O14" s="4"/>
      <c r="P14" s="4">
        <v>14253.362</v>
      </c>
      <c r="Q14" s="4"/>
      <c r="R14" s="1">
        <v>0.9720063238413508</v>
      </c>
      <c r="S14" s="1">
        <v>0.02799367615864945</v>
      </c>
    </row>
    <row r="15" spans="1:19" ht="12.75">
      <c r="A15" s="3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I15" s="4">
        <v>6.5956011492</v>
      </c>
      <c r="J15" s="4">
        <v>404.22400000000005</v>
      </c>
      <c r="K15" s="4">
        <v>0</v>
      </c>
      <c r="L15" s="4">
        <v>0</v>
      </c>
      <c r="M15" s="4">
        <v>6.5956011492</v>
      </c>
      <c r="N15" s="4">
        <v>404.22400000000005</v>
      </c>
      <c r="O15" s="4"/>
      <c r="P15" s="4">
        <v>404.22400000000005</v>
      </c>
      <c r="Q15" s="4"/>
      <c r="R15" s="1">
        <v>1</v>
      </c>
      <c r="S15" s="1">
        <v>0</v>
      </c>
    </row>
    <row r="16" spans="1:19" ht="12.75">
      <c r="A16" s="3" t="s">
        <v>39</v>
      </c>
      <c r="B16" s="4">
        <v>2975.6896453007503</v>
      </c>
      <c r="C16" s="4">
        <v>17957.102000000003</v>
      </c>
      <c r="D16" s="4">
        <v>1475.9599277675002</v>
      </c>
      <c r="E16" s="4">
        <v>8860.689999999999</v>
      </c>
      <c r="F16" s="4">
        <v>4451.64957306825</v>
      </c>
      <c r="G16" s="4">
        <v>26817.791999999998</v>
      </c>
      <c r="I16" s="4">
        <v>186.8800977834</v>
      </c>
      <c r="J16" s="4">
        <v>12116.676</v>
      </c>
      <c r="K16" s="4">
        <v>56.28827194200001</v>
      </c>
      <c r="L16" s="4">
        <v>3622.2419999999997</v>
      </c>
      <c r="M16" s="4">
        <v>243.1683697254</v>
      </c>
      <c r="N16" s="4">
        <v>15738.918</v>
      </c>
      <c r="O16" s="4"/>
      <c r="P16" s="4">
        <v>42556.71</v>
      </c>
      <c r="Q16" s="4"/>
      <c r="R16" s="1">
        <v>0.3698339932762659</v>
      </c>
      <c r="S16" s="1">
        <v>0.630166006723734</v>
      </c>
    </row>
    <row r="17" spans="1:19" ht="12.75">
      <c r="A17" s="3" t="s">
        <v>40</v>
      </c>
      <c r="B17" s="4">
        <v>4619.34691756125</v>
      </c>
      <c r="C17" s="4">
        <v>28258.167999999998</v>
      </c>
      <c r="D17" s="4">
        <v>2694.6366268587503</v>
      </c>
      <c r="E17" s="4">
        <v>16933.556</v>
      </c>
      <c r="F17" s="4">
        <v>7313.98354442</v>
      </c>
      <c r="G17" s="4">
        <v>45191.724</v>
      </c>
      <c r="I17" s="4">
        <v>140.21453085779999</v>
      </c>
      <c r="J17" s="4">
        <v>10042.534</v>
      </c>
      <c r="K17" s="4">
        <v>120.9872325396</v>
      </c>
      <c r="L17" s="4">
        <v>8884.98</v>
      </c>
      <c r="M17" s="4">
        <v>261.2017633974</v>
      </c>
      <c r="N17" s="4">
        <v>18927.514000000003</v>
      </c>
      <c r="O17" s="4"/>
      <c r="P17" s="4">
        <v>64119.238</v>
      </c>
      <c r="Q17" s="4"/>
      <c r="R17" s="1">
        <v>0.2951924350691754</v>
      </c>
      <c r="S17" s="1">
        <v>0.7048075649308247</v>
      </c>
    </row>
    <row r="18" spans="1:19" ht="12.75">
      <c r="A18" s="3" t="s">
        <v>42</v>
      </c>
      <c r="B18" s="4">
        <v>4078.51969780325</v>
      </c>
      <c r="C18" s="4">
        <v>28866.25</v>
      </c>
      <c r="D18" s="4">
        <v>5262.97484245575</v>
      </c>
      <c r="E18" s="4">
        <v>38770.000799999994</v>
      </c>
      <c r="F18" s="4">
        <v>9341.494540259</v>
      </c>
      <c r="G18" s="4">
        <v>67636.2508</v>
      </c>
      <c r="I18" s="4">
        <v>186.5976529368</v>
      </c>
      <c r="J18" s="4">
        <v>14335.372000000003</v>
      </c>
      <c r="K18" s="4">
        <v>193.45318166579997</v>
      </c>
      <c r="L18" s="4">
        <v>14873.126</v>
      </c>
      <c r="M18" s="4">
        <v>380.05083460259993</v>
      </c>
      <c r="N18" s="4">
        <v>29208.498</v>
      </c>
      <c r="O18" s="4"/>
      <c r="P18" s="4">
        <v>96844.74879999999</v>
      </c>
      <c r="Q18" s="4"/>
      <c r="R18" s="1">
        <v>0.3016012572898532</v>
      </c>
      <c r="S18" s="1">
        <v>0.6983987427101469</v>
      </c>
    </row>
    <row r="19" spans="1:19" ht="12.75">
      <c r="A19" s="3" t="s">
        <v>43</v>
      </c>
      <c r="B19" s="4">
        <v>1997.5161200225</v>
      </c>
      <c r="C19" s="4">
        <v>16669.166</v>
      </c>
      <c r="D19" s="4">
        <v>3579.94988207325</v>
      </c>
      <c r="E19" s="4">
        <v>31757.512</v>
      </c>
      <c r="F19" s="4">
        <v>5577.46600209575</v>
      </c>
      <c r="G19" s="4">
        <v>48426.678</v>
      </c>
      <c r="I19" s="4">
        <v>27.255193438199996</v>
      </c>
      <c r="J19" s="4">
        <v>2470.5460000000003</v>
      </c>
      <c r="K19" s="4">
        <v>25.56316768992</v>
      </c>
      <c r="L19" s="4">
        <v>2265.1459999999997</v>
      </c>
      <c r="M19" s="4">
        <v>52.81836112812</v>
      </c>
      <c r="N19" s="4">
        <v>4735.692000000001</v>
      </c>
      <c r="O19" s="4"/>
      <c r="P19" s="4">
        <v>53162.37</v>
      </c>
      <c r="Q19" s="4"/>
      <c r="R19" s="1">
        <v>0.08907977578877693</v>
      </c>
      <c r="S19" s="1">
        <v>0.9109202242112232</v>
      </c>
    </row>
    <row r="20" spans="1:19" ht="12.75">
      <c r="A20" s="3" t="s">
        <v>44</v>
      </c>
      <c r="B20" s="4">
        <v>940.9309042105</v>
      </c>
      <c r="C20" s="4">
        <v>9235.614000000001</v>
      </c>
      <c r="D20" s="4">
        <v>3612.13080920825</v>
      </c>
      <c r="E20" s="4">
        <v>44214.174000000006</v>
      </c>
      <c r="F20" s="4">
        <v>4553.0617134187505</v>
      </c>
      <c r="G20" s="4">
        <v>53449.788</v>
      </c>
      <c r="I20" s="4">
        <v>0</v>
      </c>
      <c r="J20" s="4">
        <v>0</v>
      </c>
      <c r="K20" s="4">
        <v>112.9382886702</v>
      </c>
      <c r="L20" s="4">
        <v>20319.78</v>
      </c>
      <c r="M20" s="4">
        <v>112.9382886702</v>
      </c>
      <c r="N20" s="4">
        <v>20319.78</v>
      </c>
      <c r="O20" s="4"/>
      <c r="P20" s="4">
        <v>73769.568</v>
      </c>
      <c r="Q20" s="4"/>
      <c r="R20" s="1">
        <v>0.2754493560271357</v>
      </c>
      <c r="S20" s="1">
        <v>0.7245506439728643</v>
      </c>
    </row>
    <row r="21" spans="1:19" ht="12.75">
      <c r="A21" s="3" t="s">
        <v>45</v>
      </c>
      <c r="B21" s="4">
        <v>1039.27037586225</v>
      </c>
      <c r="C21" s="4">
        <v>7332.372</v>
      </c>
      <c r="D21" s="4">
        <v>1485.56260383825</v>
      </c>
      <c r="E21" s="4">
        <v>10663.786</v>
      </c>
      <c r="F21" s="4">
        <v>2524.8329797005</v>
      </c>
      <c r="G21" s="4">
        <v>17996.158</v>
      </c>
      <c r="I21" s="4">
        <v>9.2722188636</v>
      </c>
      <c r="J21" s="4">
        <v>623.8039999999999</v>
      </c>
      <c r="K21" s="4">
        <v>10.0353584058</v>
      </c>
      <c r="L21" s="4">
        <v>649.8568</v>
      </c>
      <c r="M21" s="4">
        <v>19.3075772694</v>
      </c>
      <c r="N21" s="4">
        <v>1273.6608</v>
      </c>
      <c r="O21" s="4"/>
      <c r="P21" s="4">
        <v>19269.8188</v>
      </c>
      <c r="Q21" s="4"/>
      <c r="R21" s="1">
        <v>0.06609614824193365</v>
      </c>
      <c r="S21" s="1">
        <v>0.9339038517580662</v>
      </c>
    </row>
    <row r="22" spans="1:19" ht="12.75">
      <c r="A22" s="3" t="s">
        <v>46</v>
      </c>
      <c r="B22" s="4">
        <v>2071.913269725</v>
      </c>
      <c r="C22" s="4">
        <v>17066.9112</v>
      </c>
      <c r="D22" s="4">
        <v>2801.0505089037497</v>
      </c>
      <c r="E22" s="4">
        <v>23676.8796</v>
      </c>
      <c r="F22" s="4">
        <v>4872.96377862875</v>
      </c>
      <c r="G22" s="4">
        <v>40743.7908</v>
      </c>
      <c r="I22" s="4">
        <v>293.42126818300005</v>
      </c>
      <c r="J22" s="4">
        <v>27548.325520000002</v>
      </c>
      <c r="K22" s="4">
        <v>181.21205204939997</v>
      </c>
      <c r="L22" s="4">
        <v>16915.954380000003</v>
      </c>
      <c r="M22" s="4">
        <v>474.6333202324</v>
      </c>
      <c r="N22" s="4">
        <v>44464.2799</v>
      </c>
      <c r="O22" s="4"/>
      <c r="P22" s="4">
        <v>85208.07070000001</v>
      </c>
      <c r="Q22" s="4"/>
      <c r="R22" s="1">
        <v>0.5218317881712113</v>
      </c>
      <c r="S22" s="1">
        <v>0.4781682118287886</v>
      </c>
    </row>
    <row r="23" spans="1:19" ht="12.75">
      <c r="A23" s="3" t="s">
        <v>47</v>
      </c>
      <c r="B23" s="4">
        <v>910.32688</v>
      </c>
      <c r="C23" s="4">
        <v>7810.79414</v>
      </c>
      <c r="D23" s="4">
        <v>2247.5091600000005</v>
      </c>
      <c r="E23" s="4">
        <v>19092.1184</v>
      </c>
      <c r="F23" s="4">
        <v>3157.83604</v>
      </c>
      <c r="G23" s="4">
        <v>26902.91254</v>
      </c>
      <c r="I23" s="4">
        <v>154.37106</v>
      </c>
      <c r="J23" s="4">
        <v>14639.132799999998</v>
      </c>
      <c r="K23" s="4">
        <v>384.49976000000004</v>
      </c>
      <c r="L23" s="4">
        <v>36473.396839999994</v>
      </c>
      <c r="M23" s="4">
        <v>538.8708199999999</v>
      </c>
      <c r="N23" s="4">
        <v>51112.52964</v>
      </c>
      <c r="O23" s="4"/>
      <c r="P23" s="4">
        <v>78015.44217999998</v>
      </c>
      <c r="Q23" s="4"/>
      <c r="R23" s="1">
        <v>0.6551591353167154</v>
      </c>
      <c r="S23" s="1">
        <v>0.3448408646832848</v>
      </c>
    </row>
    <row r="24" spans="1:19" ht="12.75">
      <c r="A24" s="3" t="s">
        <v>49</v>
      </c>
      <c r="B24" s="4">
        <v>243.98342000000002</v>
      </c>
      <c r="C24" s="4">
        <v>2188.30576</v>
      </c>
      <c r="D24" s="4">
        <v>1139.7461600000001</v>
      </c>
      <c r="E24" s="4">
        <v>9703.89038</v>
      </c>
      <c r="F24" s="4">
        <v>1383.72958</v>
      </c>
      <c r="G24" s="4">
        <v>11892.19614</v>
      </c>
      <c r="I24" s="4">
        <v>47.850080000000005</v>
      </c>
      <c r="J24" s="4">
        <v>4544.799120000001</v>
      </c>
      <c r="K24" s="4">
        <v>263.62942000000004</v>
      </c>
      <c r="L24" s="4">
        <v>25030.80962</v>
      </c>
      <c r="M24" s="4">
        <v>311.47950000000003</v>
      </c>
      <c r="N24" s="4">
        <v>29575.608740000007</v>
      </c>
      <c r="O24" s="4"/>
      <c r="P24" s="4">
        <v>41467.804879999996</v>
      </c>
      <c r="Q24" s="4"/>
      <c r="R24" s="1">
        <v>0.7132185758466415</v>
      </c>
      <c r="S24" s="1">
        <v>0.2867814241533588</v>
      </c>
    </row>
    <row r="25" spans="1:19" ht="12.75">
      <c r="A25" s="3" t="s">
        <v>50</v>
      </c>
      <c r="B25" s="4">
        <v>153.53544</v>
      </c>
      <c r="C25" s="4">
        <v>1389.55756</v>
      </c>
      <c r="D25" s="4">
        <v>1486.8473800000002</v>
      </c>
      <c r="E25" s="4">
        <v>12684.56934</v>
      </c>
      <c r="F25" s="4">
        <v>1640.3828200000003</v>
      </c>
      <c r="G25" s="4">
        <v>14074.126900000003</v>
      </c>
      <c r="I25" s="4">
        <v>48.875099999999996</v>
      </c>
      <c r="J25" s="4">
        <v>4640.07684</v>
      </c>
      <c r="K25" s="4">
        <v>208.82392</v>
      </c>
      <c r="L25" s="4">
        <v>19819.723299999998</v>
      </c>
      <c r="M25" s="4">
        <v>257.69901999999996</v>
      </c>
      <c r="N25" s="4">
        <v>24459.80014</v>
      </c>
      <c r="O25" s="4"/>
      <c r="P25" s="4">
        <v>38533.927039999995</v>
      </c>
      <c r="Q25" s="4"/>
      <c r="R25" s="1">
        <v>0.6347601196890625</v>
      </c>
      <c r="S25" s="1">
        <v>0.3652398803109377</v>
      </c>
    </row>
    <row r="26" spans="1:19" ht="12.75">
      <c r="A26" s="3" t="s">
        <v>51</v>
      </c>
      <c r="B26" s="4">
        <v>76.58174</v>
      </c>
      <c r="C26" s="4">
        <v>679.2845199999999</v>
      </c>
      <c r="D26" s="4">
        <v>628.5402799999999</v>
      </c>
      <c r="E26" s="4">
        <v>5473.335519999999</v>
      </c>
      <c r="F26" s="4">
        <v>705.12202</v>
      </c>
      <c r="G26" s="4">
        <v>6152.620039999999</v>
      </c>
      <c r="I26" s="4">
        <v>9.30172</v>
      </c>
      <c r="J26" s="4">
        <v>883.4699199999999</v>
      </c>
      <c r="K26" s="4">
        <v>135.79218000000003</v>
      </c>
      <c r="L26" s="4">
        <v>12896.40164</v>
      </c>
      <c r="M26" s="4">
        <v>145.09390000000002</v>
      </c>
      <c r="N26" s="4">
        <v>13779.87156</v>
      </c>
      <c r="O26" s="4"/>
      <c r="P26" s="4">
        <v>19932.4916</v>
      </c>
      <c r="Q26" s="4"/>
      <c r="R26" s="1">
        <v>0.6913270973108048</v>
      </c>
      <c r="S26" s="1">
        <v>0.30867290268919506</v>
      </c>
    </row>
    <row r="27" spans="1:19" ht="12.75">
      <c r="A27" s="3" t="s">
        <v>52</v>
      </c>
      <c r="B27" s="4">
        <v>468.57318</v>
      </c>
      <c r="C27" s="4">
        <v>4137.13868</v>
      </c>
      <c r="D27" s="4">
        <v>1435.62448</v>
      </c>
      <c r="E27" s="4">
        <v>12649.9802</v>
      </c>
      <c r="F27" s="4">
        <v>1904.1976600000003</v>
      </c>
      <c r="G27" s="4">
        <v>16787.11888</v>
      </c>
      <c r="I27" s="4">
        <v>422.19120000000004</v>
      </c>
      <c r="J27" s="4">
        <v>40697.207539999996</v>
      </c>
      <c r="K27" s="4">
        <v>884.3969799999999</v>
      </c>
      <c r="L27" s="4">
        <v>86866.2487</v>
      </c>
      <c r="M27" s="4">
        <v>1306.5881800000002</v>
      </c>
      <c r="N27" s="4">
        <v>127563.45624000001</v>
      </c>
      <c r="O27" s="4"/>
      <c r="P27" s="4">
        <v>144350.57512</v>
      </c>
      <c r="Q27" s="4"/>
      <c r="R27" s="1">
        <v>0.8837059092695357</v>
      </c>
      <c r="S27" s="1">
        <v>0.11629409073046444</v>
      </c>
    </row>
    <row r="28" spans="1:19" ht="12.75">
      <c r="A28" s="3" t="s">
        <v>53</v>
      </c>
      <c r="B28" s="4">
        <v>561.7572600000001</v>
      </c>
      <c r="C28" s="4">
        <v>4997.959839999999</v>
      </c>
      <c r="D28" s="4">
        <v>2418.11774</v>
      </c>
      <c r="E28" s="4">
        <v>21200.519632</v>
      </c>
      <c r="F28" s="4">
        <v>2979.8750000000005</v>
      </c>
      <c r="G28" s="4">
        <v>26198.479472</v>
      </c>
      <c r="I28" s="4">
        <v>46.009060000000005</v>
      </c>
      <c r="J28" s="4">
        <v>4455.3879799999995</v>
      </c>
      <c r="K28" s="4">
        <v>194.98072</v>
      </c>
      <c r="L28" s="4">
        <v>20107.27698</v>
      </c>
      <c r="M28" s="4">
        <v>240.98978000000002</v>
      </c>
      <c r="N28" s="4">
        <v>24562.664960000002</v>
      </c>
      <c r="O28" s="4"/>
      <c r="P28" s="4">
        <v>50761.144432</v>
      </c>
      <c r="Q28" s="4"/>
      <c r="R28" s="1">
        <v>0.4838871391661456</v>
      </c>
      <c r="S28" s="1">
        <v>0.5161128608338544</v>
      </c>
    </row>
    <row r="29" spans="1:19" ht="12.75">
      <c r="A29" s="3" t="s">
        <v>55</v>
      </c>
      <c r="B29" s="4">
        <v>249.98275999999996</v>
      </c>
      <c r="C29" s="4">
        <v>2223.7059600000002</v>
      </c>
      <c r="D29" s="4">
        <v>2646.2970400000004</v>
      </c>
      <c r="E29" s="4">
        <v>23211.721180000004</v>
      </c>
      <c r="F29" s="4">
        <v>2896.2798</v>
      </c>
      <c r="G29" s="4">
        <v>25435.427140000003</v>
      </c>
      <c r="I29" s="4">
        <v>16.642239999999997</v>
      </c>
      <c r="J29" s="4">
        <v>1578.29644</v>
      </c>
      <c r="K29" s="4">
        <v>119.58993999999998</v>
      </c>
      <c r="L29" s="4">
        <v>11925.28986</v>
      </c>
      <c r="M29" s="4">
        <v>136.23218000000003</v>
      </c>
      <c r="N29" s="4">
        <v>13503.5863</v>
      </c>
      <c r="O29" s="4"/>
      <c r="P29" s="4">
        <v>38939.013439999995</v>
      </c>
      <c r="Q29" s="4"/>
      <c r="R29" s="1">
        <v>0.34678809520449944</v>
      </c>
      <c r="S29" s="1">
        <v>0.6532119047955008</v>
      </c>
    </row>
    <row r="30" spans="1:19" ht="12.75">
      <c r="A30" s="3" t="s">
        <v>56</v>
      </c>
      <c r="B30" s="4">
        <v>546.4528</v>
      </c>
      <c r="C30" s="4">
        <v>4832.1219200000005</v>
      </c>
      <c r="D30" s="4">
        <v>4818.53434</v>
      </c>
      <c r="E30" s="4">
        <v>42465.771179999996</v>
      </c>
      <c r="F30" s="4">
        <v>5364.987139999999</v>
      </c>
      <c r="G30" s="4">
        <v>47297.8931</v>
      </c>
      <c r="I30" s="4">
        <v>28.529199999999996</v>
      </c>
      <c r="J30" s="4">
        <v>2750.1622199999997</v>
      </c>
      <c r="K30" s="4">
        <v>110.13388</v>
      </c>
      <c r="L30" s="4">
        <v>10693.53946</v>
      </c>
      <c r="M30" s="4">
        <v>138.66308</v>
      </c>
      <c r="N30" s="4">
        <v>13443.701680000002</v>
      </c>
      <c r="O30" s="4"/>
      <c r="P30" s="4">
        <v>60741.59478</v>
      </c>
      <c r="Q30" s="4"/>
      <c r="R30" s="1">
        <v>0.22132612304124957</v>
      </c>
      <c r="S30" s="1">
        <v>0.7786738769587505</v>
      </c>
    </row>
    <row r="31" spans="1:19" ht="12.75">
      <c r="A31" s="3" t="s">
        <v>57</v>
      </c>
      <c r="B31" s="4">
        <v>521.0652</v>
      </c>
      <c r="C31" s="4">
        <v>4608.51174</v>
      </c>
      <c r="D31" s="4">
        <v>1796.3804800000003</v>
      </c>
      <c r="E31" s="4">
        <v>15819.92214</v>
      </c>
      <c r="F31" s="4">
        <v>2317.44568</v>
      </c>
      <c r="G31" s="4">
        <v>20428.43388</v>
      </c>
      <c r="I31" s="4">
        <v>43.11728</v>
      </c>
      <c r="J31" s="4">
        <v>4141.5669800000005</v>
      </c>
      <c r="K31" s="4">
        <v>500.78276000000005</v>
      </c>
      <c r="L31" s="4">
        <v>45196.49214</v>
      </c>
      <c r="M31" s="4">
        <v>543.90004</v>
      </c>
      <c r="N31" s="4">
        <v>49338.05911999999</v>
      </c>
      <c r="O31" s="4"/>
      <c r="P31" s="4">
        <v>69766.49299999999</v>
      </c>
      <c r="Q31" s="4"/>
      <c r="R31" s="1">
        <v>0.7071884653855254</v>
      </c>
      <c r="S31" s="1">
        <v>0.2928115346144747</v>
      </c>
    </row>
    <row r="32" spans="1:19" ht="12.75">
      <c r="A32" s="3" t="s">
        <v>58</v>
      </c>
      <c r="B32" s="4">
        <v>196.04908</v>
      </c>
      <c r="C32" s="4">
        <v>1752.545</v>
      </c>
      <c r="D32" s="4">
        <v>1262.23348</v>
      </c>
      <c r="E32" s="4">
        <v>11135.117440000002</v>
      </c>
      <c r="F32" s="4">
        <v>1458.28256</v>
      </c>
      <c r="G32" s="4">
        <v>12887.66244</v>
      </c>
      <c r="I32" s="4">
        <v>33.03358</v>
      </c>
      <c r="J32" s="4">
        <v>3156.6324</v>
      </c>
      <c r="K32" s="4">
        <v>698.59672</v>
      </c>
      <c r="L32" s="4">
        <v>57500.83323999999</v>
      </c>
      <c r="M32" s="4">
        <v>731.6303</v>
      </c>
      <c r="N32" s="4">
        <v>60657.465639999995</v>
      </c>
      <c r="O32" s="4"/>
      <c r="P32" s="4">
        <v>73545.12808</v>
      </c>
      <c r="Q32" s="4"/>
      <c r="R32" s="1">
        <v>0.824765245823201</v>
      </c>
      <c r="S32" s="1">
        <v>0.17523475417679904</v>
      </c>
    </row>
    <row r="33" spans="1:19" ht="12.75">
      <c r="A33" s="3" t="s">
        <v>59</v>
      </c>
      <c r="B33" s="4">
        <v>752.15814</v>
      </c>
      <c r="C33" s="4">
        <v>6622.70086</v>
      </c>
      <c r="D33" s="4">
        <v>5201.84928</v>
      </c>
      <c r="E33" s="4">
        <v>46549.0025</v>
      </c>
      <c r="F33" s="4">
        <v>5954.00742</v>
      </c>
      <c r="G33" s="4">
        <v>53171.70336</v>
      </c>
      <c r="I33" s="4">
        <v>30.124360000000003</v>
      </c>
      <c r="J33" s="4">
        <v>2874.3961600000002</v>
      </c>
      <c r="K33" s="4">
        <v>727.5723200000001</v>
      </c>
      <c r="L33" s="4">
        <v>68944.61314</v>
      </c>
      <c r="M33" s="4">
        <v>757.69668</v>
      </c>
      <c r="N33" s="4">
        <v>71819.00929999999</v>
      </c>
      <c r="O33" s="4"/>
      <c r="P33" s="4">
        <v>124990.71266</v>
      </c>
      <c r="Q33" s="4"/>
      <c r="R33" s="1">
        <v>0.5745947660556365</v>
      </c>
      <c r="S33" s="1">
        <v>0.42540523394436336</v>
      </c>
    </row>
    <row r="34" spans="1:19" ht="12.75">
      <c r="A34" s="3" t="s">
        <v>61</v>
      </c>
      <c r="B34" s="4">
        <v>4067.6867600000005</v>
      </c>
      <c r="C34" s="4">
        <v>39193.713299999996</v>
      </c>
      <c r="D34" s="4">
        <v>8078.38208</v>
      </c>
      <c r="E34" s="4">
        <v>78979.11776000001</v>
      </c>
      <c r="F34" s="4">
        <v>12146.068839999998</v>
      </c>
      <c r="G34" s="4">
        <v>118172.83106</v>
      </c>
      <c r="I34" s="4">
        <v>36.71821799999999</v>
      </c>
      <c r="J34" s="4">
        <v>3902.56696</v>
      </c>
      <c r="K34" s="4">
        <v>615.36144</v>
      </c>
      <c r="L34" s="4">
        <v>62052.4348</v>
      </c>
      <c r="M34" s="4">
        <v>652.079658</v>
      </c>
      <c r="N34" s="4">
        <v>65955.00176</v>
      </c>
      <c r="O34" s="4"/>
      <c r="P34" s="4">
        <v>184127.83282</v>
      </c>
      <c r="Q34" s="4"/>
      <c r="R34" s="1">
        <v>0.3582022378141842</v>
      </c>
      <c r="S34" s="1">
        <v>0.6417977621858157</v>
      </c>
    </row>
    <row r="35" spans="1:19" ht="12.75">
      <c r="A35" s="3" t="s">
        <v>62</v>
      </c>
      <c r="B35" s="4">
        <v>1558.39362</v>
      </c>
      <c r="C35" s="4">
        <v>15888.7049</v>
      </c>
      <c r="D35" s="4">
        <v>6819.344840000001</v>
      </c>
      <c r="E35" s="4">
        <v>69590.63662</v>
      </c>
      <c r="F35" s="4">
        <v>8377.73846</v>
      </c>
      <c r="G35" s="4">
        <v>85479.34151999999</v>
      </c>
      <c r="I35" s="4">
        <v>273.33074</v>
      </c>
      <c r="J35" s="4">
        <v>30379.70858</v>
      </c>
      <c r="K35" s="4">
        <v>307.17596</v>
      </c>
      <c r="L35" s="4">
        <v>33863.72734</v>
      </c>
      <c r="M35" s="4">
        <v>580.5067</v>
      </c>
      <c r="N35" s="4">
        <v>64243.43592</v>
      </c>
      <c r="O35" s="4"/>
      <c r="P35" s="4">
        <v>149722.77744</v>
      </c>
      <c r="Q35" s="4"/>
      <c r="R35" s="1">
        <v>0.4290825819454555</v>
      </c>
      <c r="S35" s="1">
        <v>0.5709174180545443</v>
      </c>
    </row>
    <row r="36" spans="1:19" ht="12.75">
      <c r="A36" s="3" t="s">
        <v>63</v>
      </c>
      <c r="B36" s="4">
        <v>3388.0419199999997</v>
      </c>
      <c r="C36" s="4">
        <v>34591.3545</v>
      </c>
      <c r="D36" s="4">
        <v>14806.056700000001</v>
      </c>
      <c r="E36" s="4">
        <v>153173.32281999997</v>
      </c>
      <c r="F36" s="4">
        <v>18194.098619999997</v>
      </c>
      <c r="G36" s="4">
        <v>187764.67732</v>
      </c>
      <c r="I36" s="4">
        <v>166.44096</v>
      </c>
      <c r="J36" s="4">
        <v>18492.39838</v>
      </c>
      <c r="K36" s="4">
        <v>100.41748</v>
      </c>
      <c r="L36" s="4">
        <v>11014.00296</v>
      </c>
      <c r="M36" s="4">
        <v>266.85844</v>
      </c>
      <c r="N36" s="4">
        <v>29506.40134</v>
      </c>
      <c r="O36" s="4"/>
      <c r="P36" s="4">
        <v>217271.07866000003</v>
      </c>
      <c r="Q36" s="4"/>
      <c r="R36" s="1">
        <v>0.1358045512636937</v>
      </c>
      <c r="S36" s="1">
        <v>0.8641954487363062</v>
      </c>
    </row>
    <row r="37" spans="1:19" ht="12.75">
      <c r="A37" s="3" t="s">
        <v>64</v>
      </c>
      <c r="B37" s="4">
        <v>916.0713</v>
      </c>
      <c r="C37" s="4">
        <v>9879.295</v>
      </c>
      <c r="D37" s="4">
        <v>11431.52176</v>
      </c>
      <c r="E37" s="4">
        <v>119719.20636</v>
      </c>
      <c r="F37" s="4">
        <v>12347.59306</v>
      </c>
      <c r="G37" s="4">
        <v>129598.50136</v>
      </c>
      <c r="I37" s="4">
        <v>7.244400000000001</v>
      </c>
      <c r="J37" s="4">
        <v>898.53828</v>
      </c>
      <c r="K37" s="4">
        <v>69.78722000000002</v>
      </c>
      <c r="L37" s="4">
        <v>7688.90604</v>
      </c>
      <c r="M37" s="4">
        <v>77.03162</v>
      </c>
      <c r="N37" s="4">
        <v>8587.44432</v>
      </c>
      <c r="O37" s="4"/>
      <c r="P37" s="4">
        <v>138185.94568</v>
      </c>
      <c r="Q37" s="4"/>
      <c r="R37" s="1">
        <v>0.062144122383372614</v>
      </c>
      <c r="S37" s="1">
        <v>0.9378558776166274</v>
      </c>
    </row>
    <row r="38" spans="1:19" ht="12.75">
      <c r="A38" s="3" t="s">
        <v>66</v>
      </c>
      <c r="B38" s="4">
        <v>1805.15706</v>
      </c>
      <c r="C38" s="4">
        <v>20965.4974</v>
      </c>
      <c r="D38" s="4">
        <v>4785.82784</v>
      </c>
      <c r="E38" s="4">
        <v>58061.60754000001</v>
      </c>
      <c r="F38" s="4">
        <v>6590.9849</v>
      </c>
      <c r="G38" s="4">
        <v>79027.10494</v>
      </c>
      <c r="I38" s="4">
        <v>6.98616</v>
      </c>
      <c r="J38" s="4">
        <v>890.5478400000002</v>
      </c>
      <c r="K38" s="4">
        <v>31.374780000000005</v>
      </c>
      <c r="L38" s="4">
        <v>4347.0747599999995</v>
      </c>
      <c r="M38" s="4">
        <v>38.36094000000001</v>
      </c>
      <c r="N38" s="4">
        <v>5237.6226</v>
      </c>
      <c r="O38" s="4"/>
      <c r="P38" s="4">
        <v>84264.72753999999</v>
      </c>
      <c r="Q38" s="4"/>
      <c r="R38" s="1">
        <v>0.0621567618255661</v>
      </c>
      <c r="S38" s="1">
        <v>0.937843238174434</v>
      </c>
    </row>
    <row r="39" spans="1:19" ht="12.75">
      <c r="A39" s="3" t="s">
        <v>67</v>
      </c>
      <c r="B39" s="4">
        <v>329.75892</v>
      </c>
      <c r="C39" s="4">
        <v>5231.48274</v>
      </c>
      <c r="D39" s="4">
        <v>1066.33968</v>
      </c>
      <c r="E39" s="4">
        <v>14881.837280000002</v>
      </c>
      <c r="F39" s="4">
        <v>1396.0986</v>
      </c>
      <c r="G39" s="4">
        <v>20113.320020000003</v>
      </c>
      <c r="I39" s="4">
        <v>60.7774</v>
      </c>
      <c r="J39" s="4">
        <v>12306.74448</v>
      </c>
      <c r="K39" s="4">
        <v>93.74302</v>
      </c>
      <c r="L39" s="4">
        <v>15651.211360000001</v>
      </c>
      <c r="M39" s="4">
        <v>154.52042</v>
      </c>
      <c r="N39" s="4">
        <v>27957.95584</v>
      </c>
      <c r="O39" s="4"/>
      <c r="P39" s="4">
        <v>48071.27586000001</v>
      </c>
      <c r="Q39" s="4"/>
      <c r="R39" s="1">
        <v>0.5815937967076873</v>
      </c>
      <c r="S39" s="1">
        <v>0.4184062032923126</v>
      </c>
    </row>
    <row r="40" spans="1:19" ht="12.75">
      <c r="A40" s="3" t="s">
        <v>68</v>
      </c>
      <c r="B40" s="4">
        <v>273.46099999999996</v>
      </c>
      <c r="C40" s="4">
        <v>4292.49168</v>
      </c>
      <c r="D40" s="4">
        <v>9850.92664</v>
      </c>
      <c r="E40" s="4">
        <v>143697.57361999998</v>
      </c>
      <c r="F40" s="4">
        <v>10124.387639999999</v>
      </c>
      <c r="G40" s="4">
        <v>147990.0653</v>
      </c>
      <c r="I40" s="4">
        <v>10.456100000000001</v>
      </c>
      <c r="J40" s="4">
        <v>1655.56372</v>
      </c>
      <c r="K40" s="4">
        <v>41.65187999999999</v>
      </c>
      <c r="L40" s="4">
        <v>6590.401339999999</v>
      </c>
      <c r="M40" s="4">
        <v>52.10798</v>
      </c>
      <c r="N40" s="4">
        <v>8245.965059999999</v>
      </c>
      <c r="O40" s="4"/>
      <c r="P40" s="4">
        <v>156236.03035999998</v>
      </c>
      <c r="Q40" s="4"/>
      <c r="R40" s="1">
        <v>0.05277889511785212</v>
      </c>
      <c r="S40" s="1">
        <v>0.947221104882148</v>
      </c>
    </row>
    <row r="41" spans="1:19" ht="12.75">
      <c r="A41" s="3" t="s">
        <v>69</v>
      </c>
      <c r="B41" s="4">
        <v>31.522979999999997</v>
      </c>
      <c r="C41" s="4">
        <v>460.69752</v>
      </c>
      <c r="D41" s="4">
        <v>10641.97062</v>
      </c>
      <c r="E41" s="4">
        <v>163876.04692</v>
      </c>
      <c r="F41" s="4">
        <v>10673.4936</v>
      </c>
      <c r="G41" s="4">
        <v>164336.74443999998</v>
      </c>
      <c r="I41" s="4">
        <v>1.9060999999999997</v>
      </c>
      <c r="J41" s="4">
        <v>321.31687999999997</v>
      </c>
      <c r="K41" s="4">
        <v>7.45954</v>
      </c>
      <c r="L41" s="4">
        <v>1256.17824</v>
      </c>
      <c r="M41" s="4">
        <v>9.365639999999999</v>
      </c>
      <c r="N41" s="4">
        <v>1577.49512</v>
      </c>
      <c r="O41" s="4"/>
      <c r="P41" s="4">
        <v>165914.23956</v>
      </c>
      <c r="Q41" s="4"/>
      <c r="R41" s="1">
        <v>0.009507894706225782</v>
      </c>
      <c r="S41" s="1">
        <v>0.9904921052937742</v>
      </c>
    </row>
    <row r="42" spans="1:19" ht="12.75">
      <c r="A42" s="3" t="s">
        <v>70</v>
      </c>
      <c r="B42" s="4">
        <v>26.21678</v>
      </c>
      <c r="C42" s="4">
        <v>377.38964</v>
      </c>
      <c r="D42" s="4">
        <v>2261.75526</v>
      </c>
      <c r="E42" s="4">
        <v>32833.304879999996</v>
      </c>
      <c r="F42" s="4">
        <v>2287.9720399999997</v>
      </c>
      <c r="G42" s="4">
        <v>33210.69452</v>
      </c>
      <c r="I42" s="4">
        <v>4.7792200000000005</v>
      </c>
      <c r="J42" s="4">
        <v>863.28886</v>
      </c>
      <c r="K42" s="4">
        <v>390.08104</v>
      </c>
      <c r="L42" s="4">
        <v>70443.39843999999</v>
      </c>
      <c r="M42" s="4">
        <v>394.86026</v>
      </c>
      <c r="N42" s="4">
        <v>71306.68729999999</v>
      </c>
      <c r="O42" s="4"/>
      <c r="P42" s="4">
        <v>104517.38181999998</v>
      </c>
      <c r="Q42" s="4"/>
      <c r="R42" s="1">
        <v>0.6822471636612989</v>
      </c>
      <c r="S42" s="1">
        <v>0.3177528363387012</v>
      </c>
    </row>
    <row r="43" ht="12.75">
      <c r="Q4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2008-02-19T18:53:09Z</dcterms:modified>
  <cp:category/>
  <cp:version/>
  <cp:contentType/>
  <cp:contentStatus/>
</cp:coreProperties>
</file>